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usab1\Desktop\Nueva carpeta (2)\"/>
    </mc:Choice>
  </mc:AlternateContent>
  <bookViews>
    <workbookView xWindow="0" yWindow="0" windowWidth="18360" windowHeight="4680" firstSheet="2" activeTab="5" xr2:uid="{A8D1F479-9F83-4D35-8DB9-750BBA5EF585}"/>
  </bookViews>
  <sheets>
    <sheet name="Evap_Exp_V2" sheetId="1" r:id="rId1"/>
    <sheet name="Evap_Num_5x4_ST_3c_V2 " sheetId="4" r:id="rId2"/>
    <sheet name="Evap_Num_5x4_ST_9c_V4" sheetId="6" r:id="rId3"/>
    <sheet name="Evap_Num_16x4_ST_3c_V5_1400RPM" sheetId="7" r:id="rId4"/>
    <sheet name="Evap_Num_16x4_ST_3c_V5_1600RPM" sheetId="8" r:id="rId5"/>
    <sheet name="STD_Fan_Performance_1500RPM" sheetId="3" r:id="rId6"/>
  </sheets>
  <definedNames>
    <definedName name="solver_adj" localSheetId="0" hidden="1">Evap_Exp_V2!$F$62</definedName>
    <definedName name="solver_adj" localSheetId="3" hidden="1">Evap_Num_16x4_ST_3c_V5_1400RPM!$F$63</definedName>
    <definedName name="solver_adj" localSheetId="4" hidden="1">Evap_Num_16x4_ST_3c_V5_1600RPM!$F$63</definedName>
    <definedName name="solver_adj" localSheetId="1" hidden="1">'Evap_Num_5x4_ST_3c_V2 '!$F$63</definedName>
    <definedName name="solver_adj" localSheetId="2" hidden="1">Evap_Num_5x4_ST_9c_V4!$F$63</definedName>
    <definedName name="solver_cvg" localSheetId="0" hidden="1">0.0001</definedName>
    <definedName name="solver_cvg" localSheetId="3" hidden="1">0.0001</definedName>
    <definedName name="solver_cvg" localSheetId="4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3" hidden="1">1</definedName>
    <definedName name="solver_drv" localSheetId="4" hidden="1">1</definedName>
    <definedName name="solver_drv" localSheetId="1" hidden="1">1</definedName>
    <definedName name="solver_drv" localSheetId="2" hidden="1">1</definedName>
    <definedName name="solver_eng" localSheetId="0" hidden="1">1</definedName>
    <definedName name="solver_eng" localSheetId="3" hidden="1">1</definedName>
    <definedName name="solver_eng" localSheetId="4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3" hidden="1">1</definedName>
    <definedName name="solver_est" localSheetId="4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3" hidden="1">2147483647</definedName>
    <definedName name="solver_itr" localSheetId="4" hidden="1">2147483647</definedName>
    <definedName name="solver_itr" localSheetId="1" hidden="1">2147483647</definedName>
    <definedName name="solver_itr" localSheetId="2" hidden="1">2147483647</definedName>
    <definedName name="solver_mip" localSheetId="0" hidden="1">2147483647</definedName>
    <definedName name="solver_mip" localSheetId="3" hidden="1">2147483647</definedName>
    <definedName name="solver_mip" localSheetId="4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3" hidden="1">30</definedName>
    <definedName name="solver_mni" localSheetId="4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3" hidden="1">0.075</definedName>
    <definedName name="solver_mrt" localSheetId="4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3" hidden="1">2</definedName>
    <definedName name="solver_msl" localSheetId="4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3" hidden="1">1</definedName>
    <definedName name="solver_neg" localSheetId="4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3" hidden="1">2147483647</definedName>
    <definedName name="solver_nod" localSheetId="4" hidden="1">2147483647</definedName>
    <definedName name="solver_nod" localSheetId="1" hidden="1">2147483647</definedName>
    <definedName name="solver_nod" localSheetId="2" hidden="1">2147483647</definedName>
    <definedName name="solver_num" localSheetId="0" hidden="1">0</definedName>
    <definedName name="solver_num" localSheetId="3" hidden="1">0</definedName>
    <definedName name="solver_num" localSheetId="4" hidden="1">0</definedName>
    <definedName name="solver_num" localSheetId="1" hidden="1">0</definedName>
    <definedName name="solver_num" localSheetId="2" hidden="1">0</definedName>
    <definedName name="solver_nwt" localSheetId="0" hidden="1">1</definedName>
    <definedName name="solver_nwt" localSheetId="3" hidden="1">1</definedName>
    <definedName name="solver_nwt" localSheetId="4" hidden="1">1</definedName>
    <definedName name="solver_nwt" localSheetId="1" hidden="1">1</definedName>
    <definedName name="solver_nwt" localSheetId="2" hidden="1">1</definedName>
    <definedName name="solver_opt" localSheetId="0" hidden="1">Evap_Exp_V2!$D$65</definedName>
    <definedName name="solver_opt" localSheetId="3" hidden="1">Evap_Num_16x4_ST_3c_V5_1400RPM!$D$66</definedName>
    <definedName name="solver_opt" localSheetId="4" hidden="1">Evap_Num_16x4_ST_3c_V5_1600RPM!$D$66</definedName>
    <definedName name="solver_opt" localSheetId="1" hidden="1">'Evap_Num_5x4_ST_3c_V2 '!$D$66</definedName>
    <definedName name="solver_opt" localSheetId="2" hidden="1">Evap_Num_5x4_ST_9c_V4!$D$66</definedName>
    <definedName name="solver_pre" localSheetId="0" hidden="1">0.000001</definedName>
    <definedName name="solver_pre" localSheetId="3" hidden="1">0.000001</definedName>
    <definedName name="solver_pre" localSheetId="4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3" hidden="1">1</definedName>
    <definedName name="solver_rbv" localSheetId="4" hidden="1">1</definedName>
    <definedName name="solver_rbv" localSheetId="1" hidden="1">1</definedName>
    <definedName name="solver_rbv" localSheetId="2" hidden="1">1</definedName>
    <definedName name="solver_rlx" localSheetId="0" hidden="1">2</definedName>
    <definedName name="solver_rlx" localSheetId="3" hidden="1">2</definedName>
    <definedName name="solver_rlx" localSheetId="4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3" hidden="1">0</definedName>
    <definedName name="solver_rsd" localSheetId="4" hidden="1">0</definedName>
    <definedName name="solver_rsd" localSheetId="1" hidden="1">0</definedName>
    <definedName name="solver_rsd" localSheetId="2" hidden="1">0</definedName>
    <definedName name="solver_scl" localSheetId="0" hidden="1">2</definedName>
    <definedName name="solver_scl" localSheetId="3" hidden="1">2</definedName>
    <definedName name="solver_scl" localSheetId="4" hidden="1">2</definedName>
    <definedName name="solver_scl" localSheetId="1" hidden="1">2</definedName>
    <definedName name="solver_scl" localSheetId="2" hidden="1">2</definedName>
    <definedName name="solver_sho" localSheetId="0" hidden="1">2</definedName>
    <definedName name="solver_sho" localSheetId="3" hidden="1">2</definedName>
    <definedName name="solver_sho" localSheetId="4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3" hidden="1">100</definedName>
    <definedName name="solver_ssz" localSheetId="4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3" hidden="1">2147483647</definedName>
    <definedName name="solver_tim" localSheetId="4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3" hidden="1">0.01</definedName>
    <definedName name="solver_tol" localSheetId="4" hidden="1">0.01</definedName>
    <definedName name="solver_tol" localSheetId="1" hidden="1">0.01</definedName>
    <definedName name="solver_tol" localSheetId="2" hidden="1">0.01</definedName>
    <definedName name="solver_typ" localSheetId="0" hidden="1">3</definedName>
    <definedName name="solver_typ" localSheetId="3" hidden="1">3</definedName>
    <definedName name="solver_typ" localSheetId="4" hidden="1">3</definedName>
    <definedName name="solver_typ" localSheetId="1" hidden="1">3</definedName>
    <definedName name="solver_typ" localSheetId="2" hidden="1">3</definedName>
    <definedName name="solver_val" localSheetId="0" hidden="1">0</definedName>
    <definedName name="solver_val" localSheetId="3" hidden="1">0</definedName>
    <definedName name="solver_val" localSheetId="4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3" hidden="1">3</definedName>
    <definedName name="solver_ver" localSheetId="4" hidden="1">3</definedName>
    <definedName name="solver_ver" localSheetId="1" hidden="1">3</definedName>
    <definedName name="solver_ver" localSheetId="2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9" i="8" l="1"/>
  <c r="H63" i="8"/>
  <c r="H66" i="8" s="1"/>
  <c r="F53" i="8"/>
  <c r="E53" i="8"/>
  <c r="F52" i="8"/>
  <c r="E52" i="8"/>
  <c r="D52" i="8"/>
  <c r="F51" i="8"/>
  <c r="E51" i="8"/>
  <c r="F50" i="8"/>
  <c r="E50" i="8"/>
  <c r="F49" i="8"/>
  <c r="E49" i="8"/>
  <c r="F48" i="8"/>
  <c r="E48" i="8"/>
  <c r="D48" i="8"/>
  <c r="F47" i="8"/>
  <c r="E47" i="8"/>
  <c r="F46" i="8"/>
  <c r="E46" i="8"/>
  <c r="F45" i="8"/>
  <c r="E45" i="8"/>
  <c r="F44" i="8"/>
  <c r="E44" i="8"/>
  <c r="D44" i="8"/>
  <c r="F43" i="8"/>
  <c r="E43" i="8"/>
  <c r="F42" i="8"/>
  <c r="E42" i="8"/>
  <c r="F41" i="8"/>
  <c r="E41" i="8"/>
  <c r="F40" i="8"/>
  <c r="E40" i="8"/>
  <c r="D40" i="8"/>
  <c r="I30" i="8"/>
  <c r="D53" i="8" s="1"/>
  <c r="F30" i="8"/>
  <c r="E30" i="8"/>
  <c r="I29" i="8"/>
  <c r="F29" i="8"/>
  <c r="E29" i="8"/>
  <c r="D29" i="8"/>
  <c r="G29" i="8" s="1"/>
  <c r="H29" i="8" s="1"/>
  <c r="I28" i="8"/>
  <c r="D51" i="8" s="1"/>
  <c r="F28" i="8"/>
  <c r="E28" i="8"/>
  <c r="I27" i="8"/>
  <c r="D50" i="8" s="1"/>
  <c r="F27" i="8"/>
  <c r="E27" i="8"/>
  <c r="D27" i="8"/>
  <c r="G27" i="8" s="1"/>
  <c r="H27" i="8" s="1"/>
  <c r="I26" i="8"/>
  <c r="D49" i="8" s="1"/>
  <c r="F26" i="8"/>
  <c r="E26" i="8"/>
  <c r="I25" i="8"/>
  <c r="F25" i="8"/>
  <c r="E25" i="8"/>
  <c r="D25" i="8"/>
  <c r="G25" i="8" s="1"/>
  <c r="H25" i="8" s="1"/>
  <c r="I24" i="8"/>
  <c r="D47" i="8" s="1"/>
  <c r="F24" i="8"/>
  <c r="E24" i="8"/>
  <c r="I23" i="8"/>
  <c r="D46" i="8" s="1"/>
  <c r="F23" i="8"/>
  <c r="E23" i="8"/>
  <c r="D23" i="8"/>
  <c r="G23" i="8" s="1"/>
  <c r="H23" i="8" s="1"/>
  <c r="I22" i="8"/>
  <c r="D45" i="8" s="1"/>
  <c r="F22" i="8"/>
  <c r="E22" i="8"/>
  <c r="I21" i="8"/>
  <c r="F21" i="8"/>
  <c r="E21" i="8"/>
  <c r="D21" i="8"/>
  <c r="G21" i="8" s="1"/>
  <c r="H21" i="8" s="1"/>
  <c r="I20" i="8"/>
  <c r="D43" i="8" s="1"/>
  <c r="F20" i="8"/>
  <c r="E20" i="8"/>
  <c r="I19" i="8"/>
  <c r="D42" i="8" s="1"/>
  <c r="F19" i="8"/>
  <c r="E19" i="8"/>
  <c r="D19" i="8"/>
  <c r="G19" i="8" s="1"/>
  <c r="H19" i="8" s="1"/>
  <c r="I18" i="8"/>
  <c r="D41" i="8" s="1"/>
  <c r="F18" i="8"/>
  <c r="E18" i="8"/>
  <c r="I17" i="8"/>
  <c r="F17" i="8"/>
  <c r="E17" i="8"/>
  <c r="D17" i="8"/>
  <c r="G17" i="8" s="1"/>
  <c r="H17" i="8" s="1"/>
  <c r="D10" i="8"/>
  <c r="D30" i="8" s="1"/>
  <c r="G30" i="8" s="1"/>
  <c r="D9" i="8"/>
  <c r="H63" i="7"/>
  <c r="H66" i="7" s="1"/>
  <c r="F53" i="7"/>
  <c r="E53" i="7"/>
  <c r="F52" i="7"/>
  <c r="E52" i="7"/>
  <c r="D52" i="7"/>
  <c r="F51" i="7"/>
  <c r="E51" i="7"/>
  <c r="F50" i="7"/>
  <c r="E50" i="7"/>
  <c r="D50" i="7"/>
  <c r="F49" i="7"/>
  <c r="E49" i="7"/>
  <c r="F48" i="7"/>
  <c r="E48" i="7"/>
  <c r="D48" i="7"/>
  <c r="F47" i="7"/>
  <c r="E47" i="7"/>
  <c r="F46" i="7"/>
  <c r="E46" i="7"/>
  <c r="D46" i="7"/>
  <c r="F45" i="7"/>
  <c r="E45" i="7"/>
  <c r="F44" i="7"/>
  <c r="E44" i="7"/>
  <c r="D44" i="7"/>
  <c r="F43" i="7"/>
  <c r="E43" i="7"/>
  <c r="F42" i="7"/>
  <c r="E42" i="7"/>
  <c r="D42" i="7"/>
  <c r="F41" i="7"/>
  <c r="E41" i="7"/>
  <c r="F40" i="7"/>
  <c r="E40" i="7"/>
  <c r="D40" i="7"/>
  <c r="I30" i="7"/>
  <c r="D53" i="7" s="1"/>
  <c r="F30" i="7"/>
  <c r="E30" i="7"/>
  <c r="D30" i="7"/>
  <c r="G30" i="7" s="1"/>
  <c r="H30" i="7" s="1"/>
  <c r="I29" i="7"/>
  <c r="F29" i="7"/>
  <c r="E29" i="7"/>
  <c r="D29" i="7"/>
  <c r="G29" i="7" s="1"/>
  <c r="I28" i="7"/>
  <c r="D51" i="7" s="1"/>
  <c r="F28" i="7"/>
  <c r="E28" i="7"/>
  <c r="D28" i="7"/>
  <c r="G28" i="7" s="1"/>
  <c r="H28" i="7" s="1"/>
  <c r="I27" i="7"/>
  <c r="F27" i="7"/>
  <c r="E27" i="7"/>
  <c r="D27" i="7"/>
  <c r="G27" i="7" s="1"/>
  <c r="I26" i="7"/>
  <c r="D49" i="7" s="1"/>
  <c r="F26" i="7"/>
  <c r="E26" i="7"/>
  <c r="D26" i="7"/>
  <c r="G26" i="7" s="1"/>
  <c r="H26" i="7" s="1"/>
  <c r="I25" i="7"/>
  <c r="F25" i="7"/>
  <c r="E25" i="7"/>
  <c r="D25" i="7"/>
  <c r="G25" i="7" s="1"/>
  <c r="I24" i="7"/>
  <c r="D47" i="7" s="1"/>
  <c r="F24" i="7"/>
  <c r="E24" i="7"/>
  <c r="D24" i="7"/>
  <c r="G24" i="7" s="1"/>
  <c r="H24" i="7" s="1"/>
  <c r="I23" i="7"/>
  <c r="F23" i="7"/>
  <c r="E23" i="7"/>
  <c r="D23" i="7"/>
  <c r="G23" i="7" s="1"/>
  <c r="I22" i="7"/>
  <c r="D45" i="7" s="1"/>
  <c r="F22" i="7"/>
  <c r="E22" i="7"/>
  <c r="D22" i="7"/>
  <c r="G22" i="7" s="1"/>
  <c r="H22" i="7" s="1"/>
  <c r="I21" i="7"/>
  <c r="F21" i="7"/>
  <c r="E21" i="7"/>
  <c r="D21" i="7"/>
  <c r="G21" i="7" s="1"/>
  <c r="I20" i="7"/>
  <c r="D43" i="7" s="1"/>
  <c r="F20" i="7"/>
  <c r="E20" i="7"/>
  <c r="D20" i="7"/>
  <c r="G20" i="7" s="1"/>
  <c r="H20" i="7" s="1"/>
  <c r="I19" i="7"/>
  <c r="F19" i="7"/>
  <c r="E19" i="7"/>
  <c r="D19" i="7"/>
  <c r="G19" i="7" s="1"/>
  <c r="I18" i="7"/>
  <c r="D41" i="7" s="1"/>
  <c r="F18" i="7"/>
  <c r="E18" i="7"/>
  <c r="D18" i="7"/>
  <c r="G18" i="7" s="1"/>
  <c r="H18" i="7" s="1"/>
  <c r="I17" i="7"/>
  <c r="F17" i="7"/>
  <c r="E17" i="7"/>
  <c r="D17" i="7"/>
  <c r="G17" i="7" s="1"/>
  <c r="D10" i="7"/>
  <c r="D9" i="7"/>
  <c r="D9" i="6"/>
  <c r="H63" i="6"/>
  <c r="H66" i="6" s="1"/>
  <c r="F53" i="6"/>
  <c r="E53" i="6"/>
  <c r="F52" i="6"/>
  <c r="E52" i="6"/>
  <c r="D52" i="6"/>
  <c r="F51" i="6"/>
  <c r="E51" i="6"/>
  <c r="D51" i="6"/>
  <c r="F50" i="6"/>
  <c r="E50" i="6"/>
  <c r="F49" i="6"/>
  <c r="E49" i="6"/>
  <c r="F48" i="6"/>
  <c r="E48" i="6"/>
  <c r="D48" i="6"/>
  <c r="F47" i="6"/>
  <c r="E47" i="6"/>
  <c r="D47" i="6"/>
  <c r="F46" i="6"/>
  <c r="E46" i="6"/>
  <c r="F45" i="6"/>
  <c r="E45" i="6"/>
  <c r="F44" i="6"/>
  <c r="E44" i="6"/>
  <c r="D44" i="6"/>
  <c r="F43" i="6"/>
  <c r="E43" i="6"/>
  <c r="D43" i="6"/>
  <c r="F42" i="6"/>
  <c r="E42" i="6"/>
  <c r="F41" i="6"/>
  <c r="E41" i="6"/>
  <c r="F40" i="6"/>
  <c r="E40" i="6"/>
  <c r="D40" i="6"/>
  <c r="E59" i="6" s="1" a="1"/>
  <c r="I30" i="6"/>
  <c r="D53" i="6" s="1"/>
  <c r="F30" i="6"/>
  <c r="E30" i="6"/>
  <c r="I29" i="6"/>
  <c r="F29" i="6"/>
  <c r="E29" i="6"/>
  <c r="D29" i="6"/>
  <c r="G29" i="6" s="1"/>
  <c r="I28" i="6"/>
  <c r="F28" i="6"/>
  <c r="E28" i="6"/>
  <c r="I27" i="6"/>
  <c r="D50" i="6" s="1"/>
  <c r="F27" i="6"/>
  <c r="E27" i="6"/>
  <c r="D27" i="6"/>
  <c r="G27" i="6" s="1"/>
  <c r="I26" i="6"/>
  <c r="D49" i="6" s="1"/>
  <c r="G26" i="6"/>
  <c r="F26" i="6"/>
  <c r="E26" i="6"/>
  <c r="D26" i="6"/>
  <c r="I25" i="6"/>
  <c r="F25" i="6"/>
  <c r="E25" i="6"/>
  <c r="D25" i="6"/>
  <c r="G25" i="6" s="1"/>
  <c r="I24" i="6"/>
  <c r="G24" i="6"/>
  <c r="F24" i="6"/>
  <c r="H24" i="6" s="1"/>
  <c r="E24" i="6"/>
  <c r="D24" i="6"/>
  <c r="I23" i="6"/>
  <c r="D46" i="6" s="1"/>
  <c r="F23" i="6"/>
  <c r="E23" i="6"/>
  <c r="D23" i="6"/>
  <c r="G23" i="6" s="1"/>
  <c r="H23" i="6" s="1"/>
  <c r="I22" i="6"/>
  <c r="D45" i="6" s="1"/>
  <c r="G22" i="6"/>
  <c r="F22" i="6"/>
  <c r="E22" i="6"/>
  <c r="D22" i="6"/>
  <c r="I21" i="6"/>
  <c r="F21" i="6"/>
  <c r="E21" i="6"/>
  <c r="D21" i="6"/>
  <c r="G21" i="6" s="1"/>
  <c r="I20" i="6"/>
  <c r="G20" i="6"/>
  <c r="F20" i="6"/>
  <c r="H20" i="6" s="1"/>
  <c r="E20" i="6"/>
  <c r="D20" i="6"/>
  <c r="I19" i="6"/>
  <c r="D42" i="6" s="1"/>
  <c r="F19" i="6"/>
  <c r="E19" i="6"/>
  <c r="D19" i="6"/>
  <c r="G19" i="6" s="1"/>
  <c r="I18" i="6"/>
  <c r="D41" i="6" s="1"/>
  <c r="G18" i="6"/>
  <c r="F18" i="6"/>
  <c r="E18" i="6"/>
  <c r="D18" i="6"/>
  <c r="I17" i="6"/>
  <c r="F17" i="6"/>
  <c r="E17" i="6"/>
  <c r="D17" i="6"/>
  <c r="G17" i="6" s="1"/>
  <c r="D10" i="6"/>
  <c r="D30" i="6" s="1"/>
  <c r="G30" i="6" s="1"/>
  <c r="D9" i="4"/>
  <c r="F17" i="4"/>
  <c r="H63" i="4"/>
  <c r="H66" i="4" s="1"/>
  <c r="I30" i="4"/>
  <c r="D53" i="4" s="1"/>
  <c r="F30" i="4"/>
  <c r="E30" i="4"/>
  <c r="I29" i="4"/>
  <c r="D52" i="4" s="1"/>
  <c r="F29" i="4"/>
  <c r="E29" i="4"/>
  <c r="D29" i="4"/>
  <c r="G29" i="4" s="1"/>
  <c r="I28" i="4"/>
  <c r="D51" i="4" s="1"/>
  <c r="F28" i="4"/>
  <c r="E28" i="4"/>
  <c r="D28" i="4"/>
  <c r="G28" i="4" s="1"/>
  <c r="I27" i="4"/>
  <c r="D50" i="4" s="1"/>
  <c r="F27" i="4"/>
  <c r="E27" i="4"/>
  <c r="D27" i="4"/>
  <c r="G27" i="4" s="1"/>
  <c r="I26" i="4"/>
  <c r="D49" i="4" s="1"/>
  <c r="F26" i="4"/>
  <c r="E26" i="4"/>
  <c r="D26" i="4"/>
  <c r="G26" i="4" s="1"/>
  <c r="I25" i="4"/>
  <c r="D48" i="4" s="1"/>
  <c r="F25" i="4"/>
  <c r="E25" i="4"/>
  <c r="D25" i="4"/>
  <c r="G25" i="4" s="1"/>
  <c r="I24" i="4"/>
  <c r="D47" i="4" s="1"/>
  <c r="F24" i="4"/>
  <c r="E24" i="4"/>
  <c r="D24" i="4"/>
  <c r="G24" i="4" s="1"/>
  <c r="I23" i="4"/>
  <c r="D46" i="4" s="1"/>
  <c r="F23" i="4"/>
  <c r="E23" i="4"/>
  <c r="D23" i="4"/>
  <c r="G23" i="4" s="1"/>
  <c r="I22" i="4"/>
  <c r="D45" i="4" s="1"/>
  <c r="F22" i="4"/>
  <c r="E22" i="4"/>
  <c r="D22" i="4"/>
  <c r="G22" i="4" s="1"/>
  <c r="I21" i="4"/>
  <c r="D44" i="4" s="1"/>
  <c r="F21" i="4"/>
  <c r="E21" i="4"/>
  <c r="D21" i="4"/>
  <c r="G21" i="4" s="1"/>
  <c r="I20" i="4"/>
  <c r="D43" i="4" s="1"/>
  <c r="F20" i="4"/>
  <c r="E20" i="4"/>
  <c r="D20" i="4"/>
  <c r="G20" i="4" s="1"/>
  <c r="I19" i="4"/>
  <c r="D42" i="4" s="1"/>
  <c r="F19" i="4"/>
  <c r="E19" i="4"/>
  <c r="D19" i="4"/>
  <c r="G19" i="4" s="1"/>
  <c r="I18" i="4"/>
  <c r="D41" i="4" s="1"/>
  <c r="F18" i="4"/>
  <c r="E18" i="4"/>
  <c r="D18" i="4"/>
  <c r="G18" i="4" s="1"/>
  <c r="I17" i="4"/>
  <c r="D40" i="4" s="1"/>
  <c r="E17" i="4"/>
  <c r="D17" i="4"/>
  <c r="G17" i="4" s="1"/>
  <c r="D10" i="4"/>
  <c r="D30" i="4" s="1"/>
  <c r="G30" i="4" s="1"/>
  <c r="H65" i="1"/>
  <c r="C126" i="3" a="1"/>
  <c r="C126" i="3" s="1"/>
  <c r="D9" i="1"/>
  <c r="D18" i="1" s="1"/>
  <c r="G18" i="1" s="1"/>
  <c r="D16" i="1"/>
  <c r="D17" i="1"/>
  <c r="G17" i="1" s="1"/>
  <c r="D19" i="1"/>
  <c r="G19" i="1" s="1"/>
  <c r="D20" i="1"/>
  <c r="D21" i="1"/>
  <c r="G21" i="1" s="1"/>
  <c r="D23" i="1"/>
  <c r="G23" i="1" s="1"/>
  <c r="D24" i="1"/>
  <c r="G24" i="1" s="1"/>
  <c r="D25" i="1"/>
  <c r="G25" i="1" s="1"/>
  <c r="D27" i="1"/>
  <c r="D28" i="1"/>
  <c r="G28" i="1" s="1"/>
  <c r="D29" i="1"/>
  <c r="G29" i="1" s="1"/>
  <c r="F17" i="1"/>
  <c r="F21" i="1"/>
  <c r="F25" i="1"/>
  <c r="F29" i="1"/>
  <c r="C123" i="3" a="1"/>
  <c r="D123" i="3" s="1"/>
  <c r="G20" i="1"/>
  <c r="G27" i="1"/>
  <c r="F18" i="1"/>
  <c r="F19" i="1"/>
  <c r="F20" i="1"/>
  <c r="F22" i="1"/>
  <c r="F23" i="1"/>
  <c r="F24" i="1"/>
  <c r="F26" i="1"/>
  <c r="F27" i="1"/>
  <c r="F28" i="1"/>
  <c r="H18" i="8" l="1"/>
  <c r="E34" i="8" s="1" a="1"/>
  <c r="H30" i="8"/>
  <c r="D18" i="8"/>
  <c r="G18" i="8" s="1"/>
  <c r="D20" i="8"/>
  <c r="G20" i="8" s="1"/>
  <c r="H20" i="8" s="1"/>
  <c r="D22" i="8"/>
  <c r="G22" i="8" s="1"/>
  <c r="H22" i="8" s="1"/>
  <c r="D24" i="8"/>
  <c r="G24" i="8" s="1"/>
  <c r="H24" i="8" s="1"/>
  <c r="D26" i="8"/>
  <c r="G26" i="8" s="1"/>
  <c r="H26" i="8" s="1"/>
  <c r="D28" i="8"/>
  <c r="G28" i="8" s="1"/>
  <c r="H28" i="8" s="1"/>
  <c r="E56" i="8" a="1"/>
  <c r="H17" i="7"/>
  <c r="E34" i="7" s="1" a="1"/>
  <c r="H19" i="7"/>
  <c r="H21" i="7"/>
  <c r="H23" i="7"/>
  <c r="H25" i="7"/>
  <c r="H27" i="7"/>
  <c r="H29" i="7"/>
  <c r="H17" i="6"/>
  <c r="H25" i="6"/>
  <c r="H29" i="6"/>
  <c r="H18" i="6"/>
  <c r="H26" i="6"/>
  <c r="H22" i="6"/>
  <c r="H19" i="6"/>
  <c r="H27" i="6"/>
  <c r="H21" i="6"/>
  <c r="I59" i="6"/>
  <c r="E59" i="6"/>
  <c r="G59" i="6"/>
  <c r="J59" i="6"/>
  <c r="F59" i="6"/>
  <c r="H59" i="6"/>
  <c r="K59" i="6"/>
  <c r="H30" i="6"/>
  <c r="D28" i="6"/>
  <c r="G28" i="6" s="1"/>
  <c r="H28" i="6" s="1"/>
  <c r="E56" i="6" a="1"/>
  <c r="H19" i="4"/>
  <c r="H21" i="4"/>
  <c r="H23" i="4"/>
  <c r="H25" i="4"/>
  <c r="H27" i="4"/>
  <c r="H29" i="4"/>
  <c r="H17" i="4"/>
  <c r="H30" i="4"/>
  <c r="H18" i="4"/>
  <c r="H20" i="4"/>
  <c r="H22" i="4"/>
  <c r="H24" i="4"/>
  <c r="H26" i="4"/>
  <c r="H28" i="4"/>
  <c r="I126" i="3"/>
  <c r="E126" i="3"/>
  <c r="F126" i="3"/>
  <c r="H126" i="3"/>
  <c r="D126" i="3"/>
  <c r="G126" i="3"/>
  <c r="D26" i="1"/>
  <c r="G26" i="1" s="1"/>
  <c r="D22" i="1"/>
  <c r="G22" i="1" s="1"/>
  <c r="H26" i="1"/>
  <c r="H18" i="1"/>
  <c r="H23" i="1"/>
  <c r="H29" i="1"/>
  <c r="H25" i="1"/>
  <c r="H21" i="1"/>
  <c r="H17" i="1"/>
  <c r="H22" i="1"/>
  <c r="I123" i="3"/>
  <c r="E123" i="3"/>
  <c r="G123" i="3"/>
  <c r="C123" i="3"/>
  <c r="F123" i="3"/>
  <c r="H123" i="3"/>
  <c r="H28" i="1"/>
  <c r="H27" i="1"/>
  <c r="H20" i="1"/>
  <c r="H19" i="1"/>
  <c r="H24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G34" i="8" l="1"/>
  <c r="F34" i="8"/>
  <c r="E34" i="8"/>
  <c r="I56" i="8"/>
  <c r="E56" i="8"/>
  <c r="H56" i="8"/>
  <c r="F56" i="8"/>
  <c r="K56" i="8"/>
  <c r="G56" i="8"/>
  <c r="J56" i="8"/>
  <c r="G34" i="7"/>
  <c r="E34" i="7"/>
  <c r="F34" i="7"/>
  <c r="E34" i="6" a="1"/>
  <c r="G34" i="6" s="1"/>
  <c r="H69" i="6"/>
  <c r="I56" i="6"/>
  <c r="E56" i="6"/>
  <c r="K56" i="6"/>
  <c r="G56" i="6"/>
  <c r="J56" i="6"/>
  <c r="F56" i="6"/>
  <c r="H56" i="6"/>
  <c r="I17" i="1"/>
  <c r="D40" i="1" s="1"/>
  <c r="C131" i="3" s="1"/>
  <c r="I18" i="1"/>
  <c r="D41" i="1" s="1"/>
  <c r="C132" i="3" s="1"/>
  <c r="I19" i="1"/>
  <c r="D42" i="1" s="1"/>
  <c r="C133" i="3" s="1"/>
  <c r="I20" i="1"/>
  <c r="D43" i="1" s="1"/>
  <c r="C134" i="3" s="1"/>
  <c r="I21" i="1"/>
  <c r="D44" i="1" s="1"/>
  <c r="C135" i="3" s="1"/>
  <c r="I22" i="1"/>
  <c r="D45" i="1" s="1"/>
  <c r="C136" i="3" s="1"/>
  <c r="I23" i="1"/>
  <c r="D46" i="1" s="1"/>
  <c r="C137" i="3" s="1"/>
  <c r="I24" i="1"/>
  <c r="D47" i="1" s="1"/>
  <c r="C138" i="3" s="1"/>
  <c r="I25" i="1"/>
  <c r="D48" i="1" s="1"/>
  <c r="C139" i="3" s="1"/>
  <c r="I26" i="1"/>
  <c r="D49" i="1" s="1"/>
  <c r="C140" i="3" s="1"/>
  <c r="I27" i="1"/>
  <c r="D50" i="1" s="1"/>
  <c r="C141" i="3" s="1"/>
  <c r="I28" i="1"/>
  <c r="D51" i="1" s="1"/>
  <c r="C142" i="3" s="1"/>
  <c r="I29" i="1"/>
  <c r="D52" i="1" s="1"/>
  <c r="C143" i="3" s="1"/>
  <c r="E63" i="8" l="1"/>
  <c r="D63" i="8"/>
  <c r="D63" i="7"/>
  <c r="E34" i="6"/>
  <c r="F34" i="6"/>
  <c r="E63" i="6"/>
  <c r="D140" i="3"/>
  <c r="D132" i="3"/>
  <c r="D139" i="3"/>
  <c r="D134" i="3"/>
  <c r="D136" i="3"/>
  <c r="D143" i="3"/>
  <c r="D135" i="3"/>
  <c r="D131" i="3"/>
  <c r="D142" i="3"/>
  <c r="D138" i="3"/>
  <c r="D141" i="3"/>
  <c r="D137" i="3"/>
  <c r="D133" i="3"/>
  <c r="H62" i="1"/>
  <c r="E16" i="1"/>
  <c r="I16" i="1"/>
  <c r="D39" i="1"/>
  <c r="C130" i="3" s="1"/>
  <c r="D130" i="3" s="1"/>
  <c r="G16" i="1"/>
  <c r="F16" i="1"/>
  <c r="D66" i="8" l="1"/>
  <c r="D63" i="6"/>
  <c r="D66" i="6" s="1"/>
  <c r="F137" i="3"/>
  <c r="E137" i="3"/>
  <c r="F138" i="3"/>
  <c r="E138" i="3"/>
  <c r="E131" i="3"/>
  <c r="F131" i="3"/>
  <c r="E143" i="3"/>
  <c r="F143" i="3"/>
  <c r="F134" i="3"/>
  <c r="E134" i="3"/>
  <c r="E132" i="3"/>
  <c r="F132" i="3"/>
  <c r="E130" i="3"/>
  <c r="F130" i="3"/>
  <c r="E133" i="3"/>
  <c r="F133" i="3"/>
  <c r="E141" i="3"/>
  <c r="F141" i="3"/>
  <c r="F142" i="3"/>
  <c r="E142" i="3"/>
  <c r="F135" i="3"/>
  <c r="E135" i="3"/>
  <c r="E136" i="3"/>
  <c r="F136" i="3"/>
  <c r="F139" i="3"/>
  <c r="E139" i="3"/>
  <c r="E140" i="3"/>
  <c r="F140" i="3"/>
  <c r="H16" i="1"/>
  <c r="E33" i="1" s="1" a="1"/>
  <c r="E33" i="1" s="1"/>
  <c r="F45" i="1" l="1"/>
  <c r="F46" i="4"/>
  <c r="E51" i="1"/>
  <c r="E52" i="4"/>
  <c r="F42" i="1"/>
  <c r="F43" i="4"/>
  <c r="F41" i="1"/>
  <c r="F42" i="4"/>
  <c r="F52" i="1"/>
  <c r="F53" i="4"/>
  <c r="E47" i="1"/>
  <c r="E48" i="4"/>
  <c r="E49" i="1"/>
  <c r="E50" i="4"/>
  <c r="F51" i="1"/>
  <c r="F52" i="4"/>
  <c r="E42" i="1"/>
  <c r="E43" i="4"/>
  <c r="E41" i="1"/>
  <c r="E42" i="4"/>
  <c r="E52" i="1"/>
  <c r="E53" i="4"/>
  <c r="F47" i="1"/>
  <c r="F48" i="4"/>
  <c r="F49" i="1"/>
  <c r="F50" i="4"/>
  <c r="E48" i="1"/>
  <c r="E49" i="4"/>
  <c r="E44" i="1"/>
  <c r="E45" i="4"/>
  <c r="F50" i="1"/>
  <c r="F51" i="4"/>
  <c r="F39" i="1"/>
  <c r="F40" i="4"/>
  <c r="E59" i="4" s="1" a="1"/>
  <c r="E43" i="1"/>
  <c r="E44" i="4"/>
  <c r="F40" i="1"/>
  <c r="F41" i="4"/>
  <c r="E46" i="1"/>
  <c r="E47" i="4"/>
  <c r="E45" i="1"/>
  <c r="E46" i="4"/>
  <c r="F48" i="1"/>
  <c r="F49" i="4"/>
  <c r="F44" i="1"/>
  <c r="F45" i="4"/>
  <c r="E50" i="1"/>
  <c r="E51" i="4"/>
  <c r="E39" i="1"/>
  <c r="E40" i="4"/>
  <c r="E56" i="4" s="1" a="1"/>
  <c r="F43" i="1"/>
  <c r="F44" i="4"/>
  <c r="E40" i="1"/>
  <c r="E41" i="4"/>
  <c r="F46" i="1"/>
  <c r="F47" i="4"/>
  <c r="E58" i="1" a="1"/>
  <c r="E55" i="1" a="1"/>
  <c r="F55" i="1" s="1"/>
  <c r="F33" i="1"/>
  <c r="G33" i="1"/>
  <c r="I56" i="4" l="1"/>
  <c r="G56" i="4"/>
  <c r="E56" i="4"/>
  <c r="J56" i="4"/>
  <c r="H56" i="4"/>
  <c r="F56" i="4"/>
  <c r="K56" i="4"/>
  <c r="E59" i="4"/>
  <c r="J59" i="4"/>
  <c r="H59" i="4"/>
  <c r="F59" i="4"/>
  <c r="K59" i="4"/>
  <c r="I59" i="4"/>
  <c r="G59" i="4"/>
  <c r="H58" i="1"/>
  <c r="K58" i="1"/>
  <c r="I58" i="1"/>
  <c r="G58" i="1"/>
  <c r="E58" i="1"/>
  <c r="J58" i="1"/>
  <c r="F58" i="1"/>
  <c r="H55" i="1"/>
  <c r="J55" i="1"/>
  <c r="K55" i="1"/>
  <c r="E55" i="1"/>
  <c r="G55" i="1"/>
  <c r="I55" i="1"/>
  <c r="D62" i="1"/>
  <c r="E63" i="4" l="1"/>
  <c r="H69" i="4"/>
  <c r="E62" i="1"/>
  <c r="H68" i="1"/>
  <c r="D65" i="1"/>
  <c r="E34" i="4" a="1"/>
  <c r="F34" i="4" s="1"/>
  <c r="E34" i="4" l="1"/>
  <c r="G34" i="4"/>
  <c r="D63" i="4" l="1"/>
  <c r="D66" i="4" s="1"/>
  <c r="E59" i="7" a="1"/>
  <c r="F59" i="7" s="1"/>
  <c r="E56" i="7" a="1"/>
  <c r="E56" i="7" s="1"/>
  <c r="I59" i="7" l="1"/>
  <c r="H59" i="7"/>
  <c r="I56" i="7"/>
  <c r="H56" i="7"/>
  <c r="J59" i="7"/>
  <c r="E59" i="7"/>
  <c r="G56" i="7"/>
  <c r="K56" i="7"/>
  <c r="F56" i="7"/>
  <c r="G59" i="7"/>
  <c r="J56" i="7"/>
  <c r="K59" i="7"/>
  <c r="H69" i="7" l="1"/>
  <c r="E63" i="7"/>
  <c r="D66" i="7" s="1"/>
  <c r="E59" i="8" a="1"/>
  <c r="J59" i="8" s="1"/>
  <c r="H59" i="8" l="1"/>
  <c r="I59" i="8"/>
  <c r="K59" i="8"/>
  <c r="E59" i="8"/>
  <c r="G59" i="8"/>
  <c r="F59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ABDELRAHMAN HUSSEIN ABDELHALIM  HASSAN</author>
  </authors>
  <commentList>
    <comment ref="H15" authorId="0" shapeId="0" xr:uid="{C1AF341C-CD06-4A2E-86CC-087000A77580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Based on DeltaP1/DeltaP2=(V2/V1)^2</t>
        </r>
      </text>
    </comment>
    <comment ref="D35" authorId="0" shapeId="0" xr:uid="{5A72439D-1F5B-420E-BB9F-24946E8F71D5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Based on Catalog data for 1500RPM. The parameters are recalculated using fan laws stated in ASHRAE</t>
        </r>
      </text>
    </comment>
    <comment ref="D39" authorId="0" shapeId="0" xr:uid="{F840B59B-164D-4F3D-B01C-0BC790494D68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actual flow rate per fan</t>
        </r>
      </text>
    </comment>
    <comment ref="E39" authorId="0" shapeId="0" xr:uid="{F6093C85-50E2-4EDD-BB04-10AF88556400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Based on: Pact=Pstd*(Rho_act/Rho_std)*(Nact/Nstd)^2</t>
        </r>
      </text>
    </comment>
    <comment ref="F39" authorId="0" shapeId="0" xr:uid="{89DC83A3-D97A-45CA-9995-AA4207FA49AB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Wact=Wstd*(Rho_act/Rho_std)*(Nact/Nstd)^3</t>
        </r>
      </text>
    </comment>
    <comment ref="F62" authorId="0" shapeId="0" xr:uid="{F47DB065-C129-4511-923B-1164A4DB38C1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Iterative variable by SOLVER</t>
        </r>
      </text>
    </comment>
    <comment ref="D65" authorId="0" shapeId="0" xr:uid="{413BE5D5-DE76-41A7-A70B-4825F67557DF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the objective of SOLVER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ABDELRAHMAN HUSSEIN ABDELHALIM  HASSAN</author>
  </authors>
  <commentList>
    <comment ref="H16" authorId="0" shapeId="0" xr:uid="{AD619CDD-4B23-4112-8E34-4B138C9B4174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Based on DeltaP1/DeltaP2=(V2/V1)^2</t>
        </r>
      </text>
    </comment>
    <comment ref="D36" authorId="0" shapeId="0" xr:uid="{D8CA648B-0DF6-4C5B-9DEC-E23FFC72B8AE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Based on Catalog data for 1500RPM. The parameters are recalculated using fan laws stated in ASHRAE</t>
        </r>
      </text>
    </comment>
    <comment ref="D40" authorId="0" shapeId="0" xr:uid="{4F6ED449-E9C9-4563-8232-4D6CCAAF2ADA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actual flow rate per fan</t>
        </r>
      </text>
    </comment>
    <comment ref="E40" authorId="0" shapeId="0" xr:uid="{393E373A-05BF-413D-A11E-04DC35347F4C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Based on: Pact=Pstd*(Rho_act/Rho_std)*(Nact/Nstd)^2</t>
        </r>
      </text>
    </comment>
    <comment ref="F40" authorId="0" shapeId="0" xr:uid="{7CDA5C38-581C-44AE-8239-AC7B4B596F29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Wact=Wstd*(Rho_act/Rho_std)*(Nact/Nstd)^3</t>
        </r>
      </text>
    </comment>
    <comment ref="F63" authorId="0" shapeId="0" xr:uid="{42EA6BA2-59A9-48A6-99EA-7A1F4934F28C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Iterative variable by SOLVER</t>
        </r>
      </text>
    </comment>
    <comment ref="D66" authorId="0" shapeId="0" xr:uid="{0F0CF3FC-BE05-4593-818D-6A55F23CE269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the objective of SOLVER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ABDELRAHMAN HUSSEIN ABDELHALIM  HASSAN</author>
  </authors>
  <commentList>
    <comment ref="H16" authorId="0" shapeId="0" xr:uid="{2845C868-7179-4824-88BA-359A03B44745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Based on DeltaP1/DeltaP2=(V2/V1)^2</t>
        </r>
      </text>
    </comment>
    <comment ref="D36" authorId="0" shapeId="0" xr:uid="{81488575-7CF5-4A11-A74F-81828DED127E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Based on Catalog data for 1500RPM. The parameters are recalculated using fan laws stated in ASHRAE</t>
        </r>
      </text>
    </comment>
    <comment ref="D40" authorId="0" shapeId="0" xr:uid="{B1E6875A-3967-4250-A284-F0588EFF64C1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actual flow rate per fan</t>
        </r>
      </text>
    </comment>
    <comment ref="E40" authorId="0" shapeId="0" xr:uid="{44B56445-E321-4592-81D0-44493CB8FD58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Based on: Pact=Pstd*(Rho_act/Rho_std)*(Nact/Nstd)^2</t>
        </r>
      </text>
    </comment>
    <comment ref="F40" authorId="0" shapeId="0" xr:uid="{F78F2F79-C238-4423-AE17-4E9C3831F5B7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Wact=Wstd*(Rho_act/Rho_std)*(Nact/Nstd)^3</t>
        </r>
      </text>
    </comment>
    <comment ref="F63" authorId="0" shapeId="0" xr:uid="{0DC61AE5-AEB7-4E2A-A1F3-A734E07884A7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Iterative variable by SOLVER</t>
        </r>
      </text>
    </comment>
    <comment ref="D66" authorId="0" shapeId="0" xr:uid="{5C74A3A2-225B-4431-AA8E-EDC5958D2B1D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the objective of SOLVER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ABDELRAHMAN HUSSEIN ABDELHALIM  HASSAN</author>
  </authors>
  <commentList>
    <comment ref="H16" authorId="0" shapeId="0" xr:uid="{1727AC99-771A-4731-ACD8-31B686140C5D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Based on DeltaP1/DeltaP2=(V2/V1)^2</t>
        </r>
      </text>
    </comment>
    <comment ref="D36" authorId="0" shapeId="0" xr:uid="{B77205DD-1D9C-43DE-8813-498E5EB95953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Based on Catalog data for 1500RPM. The parameters are recalculated using fan laws stated in ASHRAE</t>
        </r>
      </text>
    </comment>
    <comment ref="D40" authorId="0" shapeId="0" xr:uid="{AB87B48F-447D-40C1-94B2-40C55C457523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actual flow rate per fan</t>
        </r>
      </text>
    </comment>
    <comment ref="E40" authorId="0" shapeId="0" xr:uid="{94994FA3-FB3A-43DA-96E3-87113CC4E264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Based on: Pact=Pstd*(Rho_act/Rho_std)*(Nact/Nstd)^2</t>
        </r>
      </text>
    </comment>
    <comment ref="F40" authorId="0" shapeId="0" xr:uid="{85EDAD83-A906-4A85-9D69-C226E76C6507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Wact=Wstd*(Rho_act/Rho_std)*(Nact/Nstd)^3</t>
        </r>
      </text>
    </comment>
    <comment ref="F63" authorId="0" shapeId="0" xr:uid="{1A5344AD-2D38-45EA-8B13-F6D31D33145A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Iterative variable by SOLVER</t>
        </r>
      </text>
    </comment>
    <comment ref="D66" authorId="0" shapeId="0" xr:uid="{823A60D3-4C11-41EE-BADD-943D3E12E1A2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the objective of SOLVER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ABDELRAHMAN HUSSEIN ABDELHALIM  HASSAN</author>
  </authors>
  <commentList>
    <comment ref="H16" authorId="0" shapeId="0" xr:uid="{B9206987-8CC4-4BF0-AFD4-D33D79468C77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Based on DeltaP1/DeltaP2=(V2/V1)^2</t>
        </r>
      </text>
    </comment>
    <comment ref="D36" authorId="0" shapeId="0" xr:uid="{8CA91180-097D-4DC7-9B67-31433F120D12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Based on Catalog data for 1500RPM. The parameters are recalculated using fan laws stated in ASHRAE</t>
        </r>
      </text>
    </comment>
    <comment ref="D40" authorId="0" shapeId="0" xr:uid="{999CF3CC-ED5B-40ED-B36E-0D300480320A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actual flow rate per fan</t>
        </r>
      </text>
    </comment>
    <comment ref="E40" authorId="0" shapeId="0" xr:uid="{79C03DF2-0EB6-4F89-A75C-AEFF4E40292B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Based on: Pact=Pstd*(Rho_act/Rho_std)*(Nact/Nstd)^2</t>
        </r>
      </text>
    </comment>
    <comment ref="F40" authorId="0" shapeId="0" xr:uid="{57DE366E-396B-4DAC-8D24-FC81C4F9CEFF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Wact=Wstd*(Rho_act/Rho_std)*(Nact/Nstd)^3</t>
        </r>
      </text>
    </comment>
    <comment ref="F63" authorId="0" shapeId="0" xr:uid="{21200C75-465E-46C7-9D49-216E76A54CA1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Iterative variable by SOLVER</t>
        </r>
      </text>
    </comment>
    <comment ref="D66" authorId="0" shapeId="0" xr:uid="{9C9F399B-B59F-429F-896D-C7E6A3316213}">
      <text>
        <r>
          <rPr>
            <b/>
            <sz val="9"/>
            <color indexed="81"/>
            <rFont val="Tahoma"/>
            <family val="2"/>
          </rPr>
          <t>ABDELRAHMAN HUSSEIN ABDELHALIM  HASSAN:</t>
        </r>
        <r>
          <rPr>
            <sz val="9"/>
            <color indexed="81"/>
            <rFont val="Tahoma"/>
            <family val="2"/>
          </rPr>
          <t xml:space="preserve">
the objective of SOLVER</t>
        </r>
      </text>
    </comment>
  </commentList>
</comments>
</file>

<file path=xl/sharedStrings.xml><?xml version="1.0" encoding="utf-8"?>
<sst xmlns="http://schemas.openxmlformats.org/spreadsheetml/2006/main" count="355" uniqueCount="73">
  <si>
    <t>kg/m3</t>
  </si>
  <si>
    <t>kg/h</t>
  </si>
  <si>
    <t>Pa</t>
  </si>
  <si>
    <t>Pa.S2/kg.m3</t>
  </si>
  <si>
    <t>k (Evaporator Fan/Pump Duct Pressure Loss Coefficient)</t>
  </si>
  <si>
    <t>Vstd</t>
  </si>
  <si>
    <t>∆P_Evap</t>
  </si>
  <si>
    <t>∆P_Duct</t>
  </si>
  <si>
    <t>Vact</t>
  </si>
  <si>
    <t>V (m3/h)</t>
  </si>
  <si>
    <t xml:space="preserve">ΔP (Pa) </t>
  </si>
  <si>
    <t>a</t>
  </si>
  <si>
    <t>b</t>
  </si>
  <si>
    <t>c</t>
  </si>
  <si>
    <t>Standard Air Density (Rho_std)</t>
  </si>
  <si>
    <t>Working Point</t>
  </si>
  <si>
    <t>No of fans</t>
  </si>
  <si>
    <t>Vact (m3/h)</t>
  </si>
  <si>
    <t>∆P_Tot_Act (Pa)</t>
  </si>
  <si>
    <t>m2</t>
  </si>
  <si>
    <t>N</t>
  </si>
  <si>
    <t>RPM</t>
  </si>
  <si>
    <t xml:space="preserve">Q 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</si>
  <si>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 xml:space="preserve">P </t>
    </r>
  </si>
  <si>
    <t>Q</t>
  </si>
  <si>
    <t>Power</t>
  </si>
  <si>
    <t>m3/h</t>
  </si>
  <si>
    <t>W</t>
  </si>
  <si>
    <t>Face Area (m2)</t>
  </si>
  <si>
    <t>Difference between curves</t>
  </si>
  <si>
    <t>Vact/fan (m3/h)</t>
  </si>
  <si>
    <t>Actual Air Density @ Tair_in for Evap.</t>
  </si>
  <si>
    <t>Actual Air Density @ Tair_out for Evap.</t>
  </si>
  <si>
    <t>ACT_SystemCurve working pressure (Pa)</t>
  </si>
  <si>
    <t>uact (m/s)</t>
  </si>
  <si>
    <t>ACT_Fan Speed (RPM)</t>
  </si>
  <si>
    <t>STD_Fan curve at 1500 rpm</t>
  </si>
  <si>
    <t>Supplied Air volume flow rate/fan (m3/h)</t>
  </si>
  <si>
    <t>ACT_FanCurve working pressure (Pa)</t>
  </si>
  <si>
    <t>d</t>
  </si>
  <si>
    <t>e</t>
  </si>
  <si>
    <t>ACT_Fan Curve (P_fan)</t>
  </si>
  <si>
    <t>ACT_System Curve (P_sys)</t>
  </si>
  <si>
    <t>∆P_Evap_Act (pa)</t>
  </si>
  <si>
    <t>∆P_Duct_Act (pa)</t>
  </si>
  <si>
    <t>mact (kg/s)</t>
  </si>
  <si>
    <t>f</t>
  </si>
  <si>
    <t>g</t>
  </si>
  <si>
    <t>Pstd</t>
  </si>
  <si>
    <t>Power_std</t>
  </si>
  <si>
    <t xml:space="preserve">Power (W) </t>
  </si>
  <si>
    <t>ACT_Fan Curve (Power_fan)</t>
  </si>
  <si>
    <t>Total fan Power Consmption(W)</t>
  </si>
  <si>
    <t>Total Inlet Mass Flow Rate (kg/s)</t>
  </si>
  <si>
    <t>Total Supplied Volume Flow Rate (m3/h)</t>
  </si>
  <si>
    <t>ACT_SystemCurve (Evap_Exp_V2)</t>
  </si>
  <si>
    <t>ACT_FanPerformance</t>
  </si>
  <si>
    <t>ACT_FanCurve_1400RPM (ΔP)</t>
  </si>
  <si>
    <t>ACT_FanCurve_1400RPM (Power)</t>
  </si>
  <si>
    <t>mact</t>
  </si>
  <si>
    <t>kg/s</t>
  </si>
  <si>
    <t>ACT_SystemCurve (Evap_Num_5x4_ST_3c_V2 )</t>
  </si>
  <si>
    <r>
      <t xml:space="preserve">Test 24 Air-side Results: </t>
    </r>
    <r>
      <rPr>
        <b/>
        <sz val="11"/>
        <color rgb="FFFF0000"/>
        <rFont val="Calibri"/>
        <family val="2"/>
        <scheme val="minor"/>
      </rPr>
      <t>Evap_Num_5x4_ST_9c_V4</t>
    </r>
  </si>
  <si>
    <r>
      <t xml:space="preserve">Test 24 Air-side Results: </t>
    </r>
    <r>
      <rPr>
        <b/>
        <sz val="11"/>
        <color rgb="FFFF0000"/>
        <rFont val="Calibri"/>
        <family val="2"/>
        <scheme val="minor"/>
      </rPr>
      <t xml:space="preserve">Evap_Num_5x4_ST_3c_V2 </t>
    </r>
  </si>
  <si>
    <r>
      <t xml:space="preserve">Test 24 Air-side Results: </t>
    </r>
    <r>
      <rPr>
        <b/>
        <sz val="11"/>
        <color rgb="FFFF0000"/>
        <rFont val="Calibri"/>
        <family val="2"/>
        <scheme val="minor"/>
      </rPr>
      <t>Evap_Exp_V2</t>
    </r>
  </si>
  <si>
    <t>ACT_SystemCurve (Evap_Num_5x4_ST_9c_V4)</t>
  </si>
  <si>
    <t>ACT_FanCurve_1600RPM (ΔP)</t>
  </si>
  <si>
    <t>ACT_FanCurve_1600RPM (Power)</t>
  </si>
  <si>
    <r>
      <t xml:space="preserve">Test 24 Air-side Results: </t>
    </r>
    <r>
      <rPr>
        <b/>
        <sz val="11"/>
        <color rgb="FFFF0000"/>
        <rFont val="Calibri"/>
        <family val="2"/>
        <scheme val="minor"/>
      </rPr>
      <t>Evap_Num_16x4_ST_3c_V5_1400RPM</t>
    </r>
  </si>
  <si>
    <t>ACT_SystemCurve (Evap_Num_16x4_ST_3c_V5_1400RPM)</t>
  </si>
  <si>
    <r>
      <t xml:space="preserve">Test 24 Air-side Results: </t>
    </r>
    <r>
      <rPr>
        <b/>
        <sz val="11"/>
        <color rgb="FFFF0000"/>
        <rFont val="Calibri"/>
        <family val="2"/>
        <scheme val="minor"/>
      </rPr>
      <t>Evap_Num_16x4_ST_3c_V5_1600RPM</t>
    </r>
  </si>
  <si>
    <t>ACT_SystemCurve (Evap_Num_16x4_ST_3c_V5_1600RPM)</t>
  </si>
  <si>
    <t>STD_FanCurve_1500RPM (Based on Functions)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</si>
</sst>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/>
    </xf>
    <xf numFmtId="0" fontId="1" fillId="0" borderId="0" xfId="0" applyFont="1" applyFill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5" fillId="0" borderId="1" xfId="0" applyFont="1" applyBorder="1"/>
    <xf numFmtId="164" fontId="0" fillId="0" borderId="0" xfId="0" applyNumberForma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top"/>
    </xf>
    <xf numFmtId="0" fontId="0" fillId="11" borderId="1" xfId="0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513769036572632E-2"/>
          <c:y val="2.3833164098059394E-2"/>
          <c:w val="0.64624290203917334"/>
          <c:h val="0.8899636575524623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Evap_Exp_V2!$E$37</c:f>
              <c:strCache>
                <c:ptCount val="1"/>
                <c:pt idx="0">
                  <c:v>ACT_FanCurve_1400RPM (ΔP)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Evap_Exp_V2!$D$39:$D$44</c:f>
              <c:numCache>
                <c:formatCode>General</c:formatCode>
                <c:ptCount val="6"/>
                <c:pt idx="0">
                  <c:v>400</c:v>
                </c:pt>
                <c:pt idx="1">
                  <c:v>366.66666666666669</c:v>
                </c:pt>
                <c:pt idx="2">
                  <c:v>333.33333333333331</c:v>
                </c:pt>
                <c:pt idx="3">
                  <c:v>301.93806775712949</c:v>
                </c:pt>
                <c:pt idx="4">
                  <c:v>300</c:v>
                </c:pt>
                <c:pt idx="5">
                  <c:v>266.66666666666669</c:v>
                </c:pt>
              </c:numCache>
            </c:numRef>
          </c:xVal>
          <c:yVal>
            <c:numRef>
              <c:f>Evap_Exp_V2!$E$39:$E$44</c:f>
              <c:numCache>
                <c:formatCode>General</c:formatCode>
                <c:ptCount val="6"/>
                <c:pt idx="0">
                  <c:v>3.3503201522234574</c:v>
                </c:pt>
                <c:pt idx="1">
                  <c:v>16.32271734726983</c:v>
                </c:pt>
                <c:pt idx="2">
                  <c:v>28.917879554428961</c:v>
                </c:pt>
                <c:pt idx="3">
                  <c:v>40.889107203666384</c:v>
                </c:pt>
                <c:pt idx="4">
                  <c:v>41.573696801149516</c:v>
                </c:pt>
                <c:pt idx="5">
                  <c:v>51.361836574732848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23A-4469-A053-4C7950D0475A}"/>
            </c:ext>
          </c:extLst>
        </c:ser>
        <c:ser>
          <c:idx val="1"/>
          <c:order val="1"/>
          <c:tx>
            <c:strRef>
              <c:f>Evap_Exp_V2!$C$14</c:f>
              <c:strCache>
                <c:ptCount val="1"/>
                <c:pt idx="0">
                  <c:v>ACT_SystemCurve (Evap_Exp_V2)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Evap_Exp_V2!$I$16:$I$29</c:f>
              <c:numCache>
                <c:formatCode>General</c:formatCode>
                <c:ptCount val="14"/>
                <c:pt idx="0">
                  <c:v>400</c:v>
                </c:pt>
                <c:pt idx="1">
                  <c:v>366.66666666666669</c:v>
                </c:pt>
                <c:pt idx="2">
                  <c:v>333.33333333333331</c:v>
                </c:pt>
                <c:pt idx="3">
                  <c:v>301.93806775712949</c:v>
                </c:pt>
                <c:pt idx="4">
                  <c:v>300</c:v>
                </c:pt>
                <c:pt idx="5">
                  <c:v>266.66666666666669</c:v>
                </c:pt>
                <c:pt idx="6">
                  <c:v>233.33333333333334</c:v>
                </c:pt>
                <c:pt idx="7">
                  <c:v>200</c:v>
                </c:pt>
                <c:pt idx="8">
                  <c:v>166.66666666666666</c:v>
                </c:pt>
                <c:pt idx="9">
                  <c:v>133.33333333333334</c:v>
                </c:pt>
                <c:pt idx="10">
                  <c:v>100</c:v>
                </c:pt>
                <c:pt idx="11">
                  <c:v>66.666666666666671</c:v>
                </c:pt>
                <c:pt idx="12">
                  <c:v>33.333333333333336</c:v>
                </c:pt>
                <c:pt idx="13">
                  <c:v>0</c:v>
                </c:pt>
              </c:numCache>
            </c:numRef>
          </c:xVal>
          <c:yVal>
            <c:numRef>
              <c:f>Evap_Exp_V2!$H$16:$H$29</c:f>
              <c:numCache>
                <c:formatCode>General</c:formatCode>
                <c:ptCount val="14"/>
                <c:pt idx="0">
                  <c:v>76.779772543652513</c:v>
                </c:pt>
                <c:pt idx="1">
                  <c:v>64.516336651263572</c:v>
                </c:pt>
                <c:pt idx="2">
                  <c:v>53.319286488647585</c:v>
                </c:pt>
                <c:pt idx="3">
                  <c:v>43.748441018009217</c:v>
                </c:pt>
                <c:pt idx="4">
                  <c:v>43.188622055804544</c:v>
                </c:pt>
                <c:pt idx="5">
                  <c:v>34.124343352734456</c:v>
                </c:pt>
                <c:pt idx="6">
                  <c:v>26.126450379437323</c:v>
                </c:pt>
                <c:pt idx="7">
                  <c:v>19.194943135913128</c:v>
                </c:pt>
                <c:pt idx="8">
                  <c:v>13.329821622161896</c:v>
                </c:pt>
                <c:pt idx="9">
                  <c:v>8.5310858381836141</c:v>
                </c:pt>
                <c:pt idx="10">
                  <c:v>4.798735783978282</c:v>
                </c:pt>
                <c:pt idx="11">
                  <c:v>2.1327714595459035</c:v>
                </c:pt>
                <c:pt idx="12">
                  <c:v>0.53319286488647588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FB3-4F7C-A36F-79E914C58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077504"/>
        <c:axId val="345698880"/>
      </c:scatterChart>
      <c:scatterChart>
        <c:scatterStyle val="smoothMarker"/>
        <c:varyColors val="0"/>
        <c:ser>
          <c:idx val="2"/>
          <c:order val="2"/>
          <c:tx>
            <c:strRef>
              <c:f>Evap_Exp_V2!$F$37</c:f>
              <c:strCache>
                <c:ptCount val="1"/>
                <c:pt idx="0">
                  <c:v>ACT_FanCurve_1400RPM (Power)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Evap_Exp_V2!$D$39:$D$52</c:f>
              <c:numCache>
                <c:formatCode>General</c:formatCode>
                <c:ptCount val="14"/>
                <c:pt idx="0">
                  <c:v>400</c:v>
                </c:pt>
                <c:pt idx="1">
                  <c:v>366.66666666666669</c:v>
                </c:pt>
                <c:pt idx="2">
                  <c:v>333.33333333333331</c:v>
                </c:pt>
                <c:pt idx="3">
                  <c:v>301.93806775712949</c:v>
                </c:pt>
                <c:pt idx="4">
                  <c:v>300</c:v>
                </c:pt>
                <c:pt idx="5">
                  <c:v>266.66666666666669</c:v>
                </c:pt>
                <c:pt idx="6">
                  <c:v>233.33333333333334</c:v>
                </c:pt>
                <c:pt idx="7">
                  <c:v>200</c:v>
                </c:pt>
                <c:pt idx="8">
                  <c:v>166.66666666666666</c:v>
                </c:pt>
                <c:pt idx="9">
                  <c:v>133.33333333333334</c:v>
                </c:pt>
                <c:pt idx="10">
                  <c:v>100</c:v>
                </c:pt>
                <c:pt idx="11">
                  <c:v>66.666666666666671</c:v>
                </c:pt>
                <c:pt idx="12">
                  <c:v>33.333333333333336</c:v>
                </c:pt>
                <c:pt idx="13">
                  <c:v>0</c:v>
                </c:pt>
              </c:numCache>
            </c:numRef>
          </c:xVal>
          <c:yVal>
            <c:numRef>
              <c:f>Evap_Exp_V2!$F$39:$F$52</c:f>
              <c:numCache>
                <c:formatCode>General</c:formatCode>
                <c:ptCount val="14"/>
                <c:pt idx="0">
                  <c:v>14.30057967503576</c:v>
                </c:pt>
                <c:pt idx="1">
                  <c:v>16.094618826759305</c:v>
                </c:pt>
                <c:pt idx="2">
                  <c:v>17.071465087886331</c:v>
                </c:pt>
                <c:pt idx="3">
                  <c:v>17.314755761156359</c:v>
                </c:pt>
                <c:pt idx="4">
                  <c:v>17.311470413206862</c:v>
                </c:pt>
                <c:pt idx="5">
                  <c:v>16.996878475941859</c:v>
                </c:pt>
                <c:pt idx="6">
                  <c:v>16.350081107679358</c:v>
                </c:pt>
                <c:pt idx="7">
                  <c:v>15.585587688282818</c:v>
                </c:pt>
                <c:pt idx="8">
                  <c:v>14.875707485771763</c:v>
                </c:pt>
                <c:pt idx="9">
                  <c:v>14.329944946174683</c:v>
                </c:pt>
                <c:pt idx="10">
                  <c:v>13.988107933354222</c:v>
                </c:pt>
                <c:pt idx="11">
                  <c:v>13.827128918804577</c:v>
                </c:pt>
                <c:pt idx="12">
                  <c:v>13.781599121421237</c:v>
                </c:pt>
                <c:pt idx="13">
                  <c:v>13.778015597242913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FB3-4F7C-A36F-79E914C58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143360"/>
        <c:axId val="1871755600"/>
      </c:scatterChart>
      <c:valAx>
        <c:axId val="34607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chemeClr val="tx1"/>
                    </a:solidFill>
                  </a:rPr>
                  <a:t>Flow rate (m3/h)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5698880"/>
        <c:crosses val="autoZero"/>
        <c:crossBetween val="midCat"/>
      </c:valAx>
      <c:valAx>
        <c:axId val="3456988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chemeClr val="tx1"/>
                    </a:solidFill>
                  </a:rPr>
                  <a:t>Pressure</a:t>
                </a:r>
                <a:r>
                  <a:rPr lang="es-ES" baseline="0">
                    <a:solidFill>
                      <a:schemeClr val="tx1"/>
                    </a:solidFill>
                  </a:rPr>
                  <a:t> (Pa)</a:t>
                </a:r>
                <a:endParaRPr lang="es-E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6077504"/>
        <c:crosses val="autoZero"/>
        <c:crossBetween val="midCat"/>
      </c:valAx>
      <c:valAx>
        <c:axId val="1871755600"/>
        <c:scaling>
          <c:orientation val="minMax"/>
          <c:max val="20"/>
          <c:min val="1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chemeClr val="tx1"/>
                    </a:solidFill>
                  </a:rPr>
                  <a:t>Power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8143360"/>
        <c:crosses val="max"/>
        <c:crossBetween val="midCat"/>
        <c:majorUnit val="2"/>
      </c:valAx>
      <c:valAx>
        <c:axId val="1688143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175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4689915687092"/>
          <c:y val="0.42831371586773531"/>
          <c:w val="0.19679817582370701"/>
          <c:h val="0.14913610487552023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513769036572632E-2"/>
          <c:y val="2.3833164098059394E-2"/>
          <c:w val="0.64624290203917334"/>
          <c:h val="0.8899636575524623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'Evap_Num_5x4_ST_3c_V2 '!$E$38</c:f>
              <c:strCache>
                <c:ptCount val="1"/>
                <c:pt idx="0">
                  <c:v>ACT_FanCurve_1400RPM (ΔP)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'Evap_Num_5x4_ST_3c_V2 '!$D$40:$D$45</c:f>
              <c:numCache>
                <c:formatCode>General</c:formatCode>
                <c:ptCount val="6"/>
                <c:pt idx="0">
                  <c:v>400</c:v>
                </c:pt>
                <c:pt idx="1">
                  <c:v>366.66666666666669</c:v>
                </c:pt>
                <c:pt idx="2">
                  <c:v>333.33333333333331</c:v>
                </c:pt>
                <c:pt idx="3">
                  <c:v>301.93806775713</c:v>
                </c:pt>
                <c:pt idx="4">
                  <c:v>300</c:v>
                </c:pt>
                <c:pt idx="5">
                  <c:v>266.66666666666669</c:v>
                </c:pt>
              </c:numCache>
            </c:numRef>
          </c:xVal>
          <c:yVal>
            <c:numRef>
              <c:f>'Evap_Num_5x4_ST_3c_V2 '!$E$40:$E$45</c:f>
              <c:numCache>
                <c:formatCode>General</c:formatCode>
                <c:ptCount val="6"/>
                <c:pt idx="0">
                  <c:v>3.3805493798549238</c:v>
                </c:pt>
                <c:pt idx="1">
                  <c:v>16.469993761414088</c:v>
                </c:pt>
                <c:pt idx="2">
                  <c:v>29.178799443858047</c:v>
                </c:pt>
                <c:pt idx="3">
                  <c:v>41.258040939293643</c:v>
                </c:pt>
                <c:pt idx="4">
                  <c:v>41.948807443411425</c:v>
                </c:pt>
                <c:pt idx="5">
                  <c:v>51.825263524649074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23-424E-8C34-58EC662895FF}"/>
            </c:ext>
          </c:extLst>
        </c:ser>
        <c:ser>
          <c:idx val="1"/>
          <c:order val="1"/>
          <c:tx>
            <c:strRef>
              <c:f>'Evap_Num_5x4_ST_3c_V2 '!$C$15</c:f>
              <c:strCache>
                <c:ptCount val="1"/>
                <c:pt idx="0">
                  <c:v>ACT_SystemCurve (Evap_Num_5x4_ST_3c_V2 )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'Evap_Num_5x4_ST_3c_V2 '!$I$17:$I$30</c:f>
              <c:numCache>
                <c:formatCode>General</c:formatCode>
                <c:ptCount val="14"/>
                <c:pt idx="0">
                  <c:v>400</c:v>
                </c:pt>
                <c:pt idx="1">
                  <c:v>366.66666666666669</c:v>
                </c:pt>
                <c:pt idx="2">
                  <c:v>333.33333333333331</c:v>
                </c:pt>
                <c:pt idx="3">
                  <c:v>301.93806775713</c:v>
                </c:pt>
                <c:pt idx="4">
                  <c:v>300</c:v>
                </c:pt>
                <c:pt idx="5">
                  <c:v>266.66666666666669</c:v>
                </c:pt>
                <c:pt idx="6">
                  <c:v>233.33333333333334</c:v>
                </c:pt>
                <c:pt idx="7">
                  <c:v>200</c:v>
                </c:pt>
                <c:pt idx="8">
                  <c:v>166.66666666666666</c:v>
                </c:pt>
                <c:pt idx="9">
                  <c:v>133.33333333333334</c:v>
                </c:pt>
                <c:pt idx="10">
                  <c:v>100</c:v>
                </c:pt>
                <c:pt idx="11">
                  <c:v>66.666666666666671</c:v>
                </c:pt>
                <c:pt idx="12">
                  <c:v>33.333333333333336</c:v>
                </c:pt>
                <c:pt idx="13">
                  <c:v>0</c:v>
                </c:pt>
              </c:numCache>
            </c:numRef>
          </c:xVal>
          <c:yVal>
            <c:numRef>
              <c:f>'Evap_Num_5x4_ST_3c_V2 '!$H$17:$H$30</c:f>
              <c:numCache>
                <c:formatCode>General</c:formatCode>
                <c:ptCount val="14"/>
                <c:pt idx="0">
                  <c:v>64.968880553060458</c:v>
                </c:pt>
                <c:pt idx="1">
                  <c:v>54.591906575835523</c:v>
                </c:pt>
                <c:pt idx="2">
                  <c:v>45.117278161847537</c:v>
                </c:pt>
                <c:pt idx="3">
                  <c:v>37.018698346178383</c:v>
                </c:pt>
                <c:pt idx="4">
                  <c:v>36.544995311096507</c:v>
                </c:pt>
                <c:pt idx="5">
                  <c:v>28.875058023582426</c:v>
                </c:pt>
                <c:pt idx="6">
                  <c:v>22.107466299305297</c:v>
                </c:pt>
                <c:pt idx="7">
                  <c:v>16.242220138265115</c:v>
                </c:pt>
                <c:pt idx="8">
                  <c:v>11.279319540461884</c:v>
                </c:pt>
                <c:pt idx="9">
                  <c:v>7.2187645058956065</c:v>
                </c:pt>
                <c:pt idx="10">
                  <c:v>4.0605550345662786</c:v>
                </c:pt>
                <c:pt idx="11">
                  <c:v>1.8046911264739016</c:v>
                </c:pt>
                <c:pt idx="12">
                  <c:v>0.4511727816184754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23-424E-8C34-58EC66289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077504"/>
        <c:axId val="345698880"/>
      </c:scatterChart>
      <c:scatterChart>
        <c:scatterStyle val="smoothMarker"/>
        <c:varyColors val="0"/>
        <c:ser>
          <c:idx val="2"/>
          <c:order val="2"/>
          <c:tx>
            <c:strRef>
              <c:f>'Evap_Num_5x4_ST_3c_V2 '!$F$38</c:f>
              <c:strCache>
                <c:ptCount val="1"/>
                <c:pt idx="0">
                  <c:v>ACT_FanCurve_1400RPM (Power)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'Evap_Num_5x4_ST_3c_V2 '!$D$40:$D$53</c:f>
              <c:numCache>
                <c:formatCode>General</c:formatCode>
                <c:ptCount val="14"/>
                <c:pt idx="0">
                  <c:v>400</c:v>
                </c:pt>
                <c:pt idx="1">
                  <c:v>366.66666666666669</c:v>
                </c:pt>
                <c:pt idx="2">
                  <c:v>333.33333333333331</c:v>
                </c:pt>
                <c:pt idx="3">
                  <c:v>301.93806775713</c:v>
                </c:pt>
                <c:pt idx="4">
                  <c:v>300</c:v>
                </c:pt>
                <c:pt idx="5">
                  <c:v>266.66666666666669</c:v>
                </c:pt>
                <c:pt idx="6">
                  <c:v>233.33333333333334</c:v>
                </c:pt>
                <c:pt idx="7">
                  <c:v>200</c:v>
                </c:pt>
                <c:pt idx="8">
                  <c:v>166.66666666666666</c:v>
                </c:pt>
                <c:pt idx="9">
                  <c:v>133.33333333333334</c:v>
                </c:pt>
                <c:pt idx="10">
                  <c:v>100</c:v>
                </c:pt>
                <c:pt idx="11">
                  <c:v>66.666666666666671</c:v>
                </c:pt>
                <c:pt idx="12">
                  <c:v>33.333333333333336</c:v>
                </c:pt>
                <c:pt idx="13">
                  <c:v>0</c:v>
                </c:pt>
              </c:numCache>
            </c:numRef>
          </c:xVal>
          <c:yVal>
            <c:numRef>
              <c:f>'Evap_Num_5x4_ST_3c_V2 '!$F$40:$F$53</c:f>
              <c:numCache>
                <c:formatCode>General</c:formatCode>
                <c:ptCount val="14"/>
                <c:pt idx="0">
                  <c:v>14.429610770160114</c:v>
                </c:pt>
                <c:pt idx="1">
                  <c:v>16.239837156366672</c:v>
                </c:pt>
                <c:pt idx="2">
                  <c:v>17.225497293973223</c:v>
                </c:pt>
                <c:pt idx="3">
                  <c:v>17.470983127349971</c:v>
                </c:pt>
                <c:pt idx="4">
                  <c:v>17.467668136403237</c:v>
                </c:pt>
                <c:pt idx="5">
                  <c:v>17.150237702860107</c:v>
                </c:pt>
                <c:pt idx="6">
                  <c:v>16.497604419225862</c:v>
                </c:pt>
                <c:pt idx="7">
                  <c:v>15.726213137969056</c:v>
                </c:pt>
                <c:pt idx="8">
                  <c:v>15.009927837062094</c:v>
                </c:pt>
                <c:pt idx="9">
                  <c:v>14.459240997907775</c:v>
                </c:pt>
                <c:pt idx="10">
                  <c:v>14.114319662275189</c:v>
                </c:pt>
                <c:pt idx="11">
                  <c:v>13.951888168244897</c:v>
                </c:pt>
                <c:pt idx="12">
                  <c:v>13.905947565163423</c:v>
                </c:pt>
                <c:pt idx="13">
                  <c:v>13.902331707607036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23-424E-8C34-58EC66289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143360"/>
        <c:axId val="1871755600"/>
      </c:scatterChart>
      <c:valAx>
        <c:axId val="34607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chemeClr val="tx1"/>
                    </a:solidFill>
                  </a:rPr>
                  <a:t>Flow rate (m3/h)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5698880"/>
        <c:crosses val="autoZero"/>
        <c:crossBetween val="midCat"/>
      </c:valAx>
      <c:valAx>
        <c:axId val="3456988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chemeClr val="tx1"/>
                    </a:solidFill>
                  </a:rPr>
                  <a:t>Pressure</a:t>
                </a:r>
                <a:r>
                  <a:rPr lang="es-ES" baseline="0">
                    <a:solidFill>
                      <a:schemeClr val="tx1"/>
                    </a:solidFill>
                  </a:rPr>
                  <a:t> (Pa)</a:t>
                </a:r>
                <a:endParaRPr lang="es-E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6077504"/>
        <c:crosses val="autoZero"/>
        <c:crossBetween val="midCat"/>
      </c:valAx>
      <c:valAx>
        <c:axId val="1871755600"/>
        <c:scaling>
          <c:orientation val="minMax"/>
          <c:max val="20"/>
          <c:min val="1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chemeClr val="tx1"/>
                    </a:solidFill>
                  </a:rPr>
                  <a:t>Power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8143360"/>
        <c:crosses val="max"/>
        <c:crossBetween val="midCat"/>
        <c:majorUnit val="2"/>
      </c:valAx>
      <c:valAx>
        <c:axId val="1688143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175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97098904544173"/>
          <c:y val="0.26693045497886569"/>
          <c:w val="0.19679817582370701"/>
          <c:h val="0.14913610487552023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513769036572632E-2"/>
          <c:y val="2.3833164098059394E-2"/>
          <c:w val="0.64624290203917334"/>
          <c:h val="0.8899636575524623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Evap_Num_5x4_ST_9c_V4!$E$38</c:f>
              <c:strCache>
                <c:ptCount val="1"/>
                <c:pt idx="0">
                  <c:v>ACT_FanCurve_1400RPM (ΔP)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Evap_Num_5x4_ST_9c_V4!$D$40:$D$45</c:f>
              <c:numCache>
                <c:formatCode>General</c:formatCode>
                <c:ptCount val="6"/>
                <c:pt idx="0">
                  <c:v>400</c:v>
                </c:pt>
                <c:pt idx="1">
                  <c:v>366.66666666666669</c:v>
                </c:pt>
                <c:pt idx="2">
                  <c:v>333.33333333333331</c:v>
                </c:pt>
                <c:pt idx="3">
                  <c:v>301.93806775713</c:v>
                </c:pt>
                <c:pt idx="4">
                  <c:v>300</c:v>
                </c:pt>
                <c:pt idx="5">
                  <c:v>266.66666666666669</c:v>
                </c:pt>
              </c:numCache>
            </c:numRef>
          </c:xVal>
          <c:yVal>
            <c:numRef>
              <c:f>Evap_Num_5x4_ST_9c_V4!$E$40:$E$45</c:f>
              <c:numCache>
                <c:formatCode>General</c:formatCode>
                <c:ptCount val="6"/>
                <c:pt idx="0">
                  <c:v>3.3936624495983483</c:v>
                </c:pt>
                <c:pt idx="1">
                  <c:v>16.533880471117012</c:v>
                </c:pt>
                <c:pt idx="2">
                  <c:v>29.29198330516083</c:v>
                </c:pt>
                <c:pt idx="3">
                  <c:v>41.418079887855683</c:v>
                </c:pt>
                <c:pt idx="4">
                  <c:v>42.111525858630237</c:v>
                </c:pt>
                <c:pt idx="5">
                  <c:v>52.026292475481689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50-4BE7-8C8D-C4916C28C444}"/>
            </c:ext>
          </c:extLst>
        </c:ser>
        <c:ser>
          <c:idx val="1"/>
          <c:order val="1"/>
          <c:tx>
            <c:strRef>
              <c:f>Evap_Num_5x4_ST_9c_V4!$C$15</c:f>
              <c:strCache>
                <c:ptCount val="1"/>
                <c:pt idx="0">
                  <c:v>ACT_SystemCurve (Evap_Num_5x4_ST_9c_V4)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Evap_Num_5x4_ST_9c_V4!$I$17:$I$30</c:f>
              <c:numCache>
                <c:formatCode>General</c:formatCode>
                <c:ptCount val="14"/>
                <c:pt idx="0">
                  <c:v>400</c:v>
                </c:pt>
                <c:pt idx="1">
                  <c:v>366.66666666666669</c:v>
                </c:pt>
                <c:pt idx="2">
                  <c:v>333.33333333333331</c:v>
                </c:pt>
                <c:pt idx="3">
                  <c:v>301.93806775713</c:v>
                </c:pt>
                <c:pt idx="4">
                  <c:v>300</c:v>
                </c:pt>
                <c:pt idx="5">
                  <c:v>266.66666666666669</c:v>
                </c:pt>
                <c:pt idx="6">
                  <c:v>233.33333333333334</c:v>
                </c:pt>
                <c:pt idx="7">
                  <c:v>200</c:v>
                </c:pt>
                <c:pt idx="8">
                  <c:v>166.66666666666666</c:v>
                </c:pt>
                <c:pt idx="9">
                  <c:v>133.33333333333334</c:v>
                </c:pt>
                <c:pt idx="10">
                  <c:v>100</c:v>
                </c:pt>
                <c:pt idx="11">
                  <c:v>66.666666666666671</c:v>
                </c:pt>
                <c:pt idx="12">
                  <c:v>33.333333333333336</c:v>
                </c:pt>
                <c:pt idx="13">
                  <c:v>0</c:v>
                </c:pt>
              </c:numCache>
            </c:numRef>
          </c:xVal>
          <c:yVal>
            <c:numRef>
              <c:f>Evap_Num_5x4_ST_9c_V4!$H$17:$H$30</c:f>
              <c:numCache>
                <c:formatCode>General</c:formatCode>
                <c:ptCount val="14"/>
                <c:pt idx="0">
                  <c:v>46.526895181936979</c:v>
                </c:pt>
                <c:pt idx="1">
                  <c:v>39.0955160903776</c:v>
                </c:pt>
                <c:pt idx="2">
                  <c:v>32.310343876345129</c:v>
                </c:pt>
                <c:pt idx="3">
                  <c:v>26.510616822429618</c:v>
                </c:pt>
                <c:pt idx="4">
                  <c:v>26.171378539839552</c:v>
                </c:pt>
                <c:pt idx="5">
                  <c:v>20.678620080860881</c:v>
                </c:pt>
                <c:pt idx="6">
                  <c:v>15.832068499409113</c:v>
                </c:pt>
                <c:pt idx="7">
                  <c:v>11.631723795484245</c:v>
                </c:pt>
                <c:pt idx="8">
                  <c:v>8.0775859690862823</c:v>
                </c:pt>
                <c:pt idx="9">
                  <c:v>5.1696550202152203</c:v>
                </c:pt>
                <c:pt idx="10">
                  <c:v>2.9079309488710612</c:v>
                </c:pt>
                <c:pt idx="11">
                  <c:v>1.2924137550538051</c:v>
                </c:pt>
                <c:pt idx="12">
                  <c:v>0.32310343876345127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450-4BE7-8C8D-C4916C28C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077504"/>
        <c:axId val="345698880"/>
      </c:scatterChart>
      <c:scatterChart>
        <c:scatterStyle val="smoothMarker"/>
        <c:varyColors val="0"/>
        <c:ser>
          <c:idx val="2"/>
          <c:order val="2"/>
          <c:tx>
            <c:strRef>
              <c:f>Evap_Num_5x4_ST_9c_V4!$F$38</c:f>
              <c:strCache>
                <c:ptCount val="1"/>
                <c:pt idx="0">
                  <c:v>ACT_FanCurve_1400RPM (Power)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Evap_Num_5x4_ST_9c_V4!$D$40:$D$53</c:f>
              <c:numCache>
                <c:formatCode>General</c:formatCode>
                <c:ptCount val="14"/>
                <c:pt idx="0">
                  <c:v>400</c:v>
                </c:pt>
                <c:pt idx="1">
                  <c:v>366.66666666666669</c:v>
                </c:pt>
                <c:pt idx="2">
                  <c:v>333.33333333333331</c:v>
                </c:pt>
                <c:pt idx="3">
                  <c:v>301.93806775713</c:v>
                </c:pt>
                <c:pt idx="4">
                  <c:v>300</c:v>
                </c:pt>
                <c:pt idx="5">
                  <c:v>266.66666666666669</c:v>
                </c:pt>
                <c:pt idx="6">
                  <c:v>233.33333333333334</c:v>
                </c:pt>
                <c:pt idx="7">
                  <c:v>200</c:v>
                </c:pt>
                <c:pt idx="8">
                  <c:v>166.66666666666666</c:v>
                </c:pt>
                <c:pt idx="9">
                  <c:v>133.33333333333334</c:v>
                </c:pt>
                <c:pt idx="10">
                  <c:v>100</c:v>
                </c:pt>
                <c:pt idx="11">
                  <c:v>66.666666666666671</c:v>
                </c:pt>
                <c:pt idx="12">
                  <c:v>33.333333333333336</c:v>
                </c:pt>
                <c:pt idx="13">
                  <c:v>0</c:v>
                </c:pt>
              </c:numCache>
            </c:numRef>
          </c:xVal>
          <c:yVal>
            <c:numRef>
              <c:f>Evap_Num_5x4_ST_9c_V4!$F$40:$F$53</c:f>
              <c:numCache>
                <c:formatCode>General</c:formatCode>
                <c:ptCount val="14"/>
                <c:pt idx="0">
                  <c:v>14.485582883310464</c:v>
                </c:pt>
                <c:pt idx="1">
                  <c:v>16.302831094133808</c:v>
                </c:pt>
                <c:pt idx="2">
                  <c:v>17.292314583709349</c:v>
                </c:pt>
                <c:pt idx="3">
                  <c:v>17.538752650729915</c:v>
                </c:pt>
                <c:pt idx="4">
                  <c:v>17.535424801013022</c:v>
                </c:pt>
                <c:pt idx="5">
                  <c:v>17.216763062452273</c:v>
                </c:pt>
                <c:pt idx="6">
                  <c:v>16.56159823000641</c:v>
                </c:pt>
                <c:pt idx="7">
                  <c:v>15.787214740521302</c:v>
                </c:pt>
                <c:pt idx="8">
                  <c:v>15.068150986158534</c:v>
                </c:pt>
                <c:pt idx="9">
                  <c:v>14.51532804599896</c:v>
                </c:pt>
                <c:pt idx="10">
                  <c:v>14.169068768800695</c:v>
                </c:pt>
                <c:pt idx="11">
                  <c:v>14.00600720691148</c:v>
                </c:pt>
                <c:pt idx="12">
                  <c:v>13.959888401335506</c:v>
                </c:pt>
                <c:pt idx="13">
                  <c:v>13.95625851795462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450-4BE7-8C8D-C4916C28C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143360"/>
        <c:axId val="1871755600"/>
      </c:scatterChart>
      <c:valAx>
        <c:axId val="34607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chemeClr val="tx1"/>
                    </a:solidFill>
                  </a:rPr>
                  <a:t>Flow rate (m3/h)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5698880"/>
        <c:crosses val="autoZero"/>
        <c:crossBetween val="midCat"/>
      </c:valAx>
      <c:valAx>
        <c:axId val="3456988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chemeClr val="tx1"/>
                    </a:solidFill>
                  </a:rPr>
                  <a:t>Pressure</a:t>
                </a:r>
                <a:r>
                  <a:rPr lang="es-ES" baseline="0">
                    <a:solidFill>
                      <a:schemeClr val="tx1"/>
                    </a:solidFill>
                  </a:rPr>
                  <a:t> (Pa)</a:t>
                </a:r>
                <a:endParaRPr lang="es-E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6077504"/>
        <c:crosses val="autoZero"/>
        <c:crossBetween val="midCat"/>
      </c:valAx>
      <c:valAx>
        <c:axId val="1871755600"/>
        <c:scaling>
          <c:orientation val="minMax"/>
          <c:max val="20"/>
          <c:min val="1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chemeClr val="tx1"/>
                    </a:solidFill>
                  </a:rPr>
                  <a:t>Power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8143360"/>
        <c:crosses val="max"/>
        <c:crossBetween val="midCat"/>
        <c:majorUnit val="2"/>
      </c:valAx>
      <c:valAx>
        <c:axId val="1688143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175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97098904544173"/>
          <c:y val="0.26693045497886569"/>
          <c:w val="0.20899705748612069"/>
          <c:h val="0.17987577361625728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513769036572632E-2"/>
          <c:y val="2.3833164098059394E-2"/>
          <c:w val="0.64624290203917334"/>
          <c:h val="0.8899636575524623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Evap_Num_16x4_ST_3c_V5_1400RPM!$E$38</c:f>
              <c:strCache>
                <c:ptCount val="1"/>
                <c:pt idx="0">
                  <c:v>ACT_FanCurve_1400RPM (ΔP)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Evap_Num_16x4_ST_3c_V5_1400RPM!$D$40:$D$45</c:f>
              <c:numCache>
                <c:formatCode>General</c:formatCode>
                <c:ptCount val="6"/>
                <c:pt idx="0">
                  <c:v>400</c:v>
                </c:pt>
                <c:pt idx="1">
                  <c:v>366.66666666666669</c:v>
                </c:pt>
                <c:pt idx="2">
                  <c:v>333.33333333333331</c:v>
                </c:pt>
                <c:pt idx="3">
                  <c:v>301.93806775713</c:v>
                </c:pt>
                <c:pt idx="4">
                  <c:v>300</c:v>
                </c:pt>
                <c:pt idx="5">
                  <c:v>266.66666666666669</c:v>
                </c:pt>
              </c:numCache>
            </c:numRef>
          </c:xVal>
          <c:yVal>
            <c:numRef>
              <c:f>Evap_Num_16x4_ST_3c_V5_1400RPM!$E$40:$E$45</c:f>
              <c:numCache>
                <c:formatCode>General</c:formatCode>
                <c:ptCount val="6"/>
                <c:pt idx="0">
                  <c:v>3.3805493798549238</c:v>
                </c:pt>
                <c:pt idx="1">
                  <c:v>16.469993761414088</c:v>
                </c:pt>
                <c:pt idx="2">
                  <c:v>29.178799443858047</c:v>
                </c:pt>
                <c:pt idx="3">
                  <c:v>41.258040939293643</c:v>
                </c:pt>
                <c:pt idx="4">
                  <c:v>41.948807443411425</c:v>
                </c:pt>
                <c:pt idx="5">
                  <c:v>51.825263524649074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A5-48C2-9B26-75EDC1E835E1}"/>
            </c:ext>
          </c:extLst>
        </c:ser>
        <c:ser>
          <c:idx val="1"/>
          <c:order val="1"/>
          <c:tx>
            <c:strRef>
              <c:f>Evap_Num_16x4_ST_3c_V5_1400RPM!$C$15</c:f>
              <c:strCache>
                <c:ptCount val="1"/>
                <c:pt idx="0">
                  <c:v>ACT_SystemCurve (Evap_Num_16x4_ST_3c_V5_1400RPM)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Evap_Num_16x4_ST_3c_V5_1400RPM!$I$17:$I$30</c:f>
              <c:numCache>
                <c:formatCode>General</c:formatCode>
                <c:ptCount val="14"/>
                <c:pt idx="0">
                  <c:v>400</c:v>
                </c:pt>
                <c:pt idx="1">
                  <c:v>366.66666666666669</c:v>
                </c:pt>
                <c:pt idx="2">
                  <c:v>333.33333333333331</c:v>
                </c:pt>
                <c:pt idx="3">
                  <c:v>301.93806775713</c:v>
                </c:pt>
                <c:pt idx="4">
                  <c:v>300</c:v>
                </c:pt>
                <c:pt idx="5">
                  <c:v>266.66666666666669</c:v>
                </c:pt>
                <c:pt idx="6">
                  <c:v>233.33333333333334</c:v>
                </c:pt>
                <c:pt idx="7">
                  <c:v>200</c:v>
                </c:pt>
                <c:pt idx="8">
                  <c:v>166.66666666666666</c:v>
                </c:pt>
                <c:pt idx="9">
                  <c:v>133.33333333333334</c:v>
                </c:pt>
                <c:pt idx="10">
                  <c:v>100</c:v>
                </c:pt>
                <c:pt idx="11">
                  <c:v>66.666666666666671</c:v>
                </c:pt>
                <c:pt idx="12">
                  <c:v>33.333333333333336</c:v>
                </c:pt>
                <c:pt idx="13">
                  <c:v>0</c:v>
                </c:pt>
              </c:numCache>
            </c:numRef>
          </c:xVal>
          <c:yVal>
            <c:numRef>
              <c:f>Evap_Num_16x4_ST_3c_V5_1400RPM!$H$17:$H$30</c:f>
              <c:numCache>
                <c:formatCode>General</c:formatCode>
                <c:ptCount val="14"/>
                <c:pt idx="0">
                  <c:v>101.06104716787118</c:v>
                </c:pt>
                <c:pt idx="1">
                  <c:v>84.919352134113979</c:v>
                </c:pt>
                <c:pt idx="2">
                  <c:v>70.1812827554661</c:v>
                </c:pt>
                <c:pt idx="3">
                  <c:v>57.58369834617838</c:v>
                </c:pt>
                <c:pt idx="4">
                  <c:v>56.846839031927544</c:v>
                </c:pt>
                <c:pt idx="5">
                  <c:v>44.916020963498312</c:v>
                </c:pt>
                <c:pt idx="6">
                  <c:v>34.388828550178395</c:v>
                </c:pt>
                <c:pt idx="7">
                  <c:v>25.265261791967795</c:v>
                </c:pt>
                <c:pt idx="8">
                  <c:v>17.545320688866525</c:v>
                </c:pt>
                <c:pt idx="9">
                  <c:v>11.229005240874578</c:v>
                </c:pt>
                <c:pt idx="10">
                  <c:v>6.3163154479919488</c:v>
                </c:pt>
                <c:pt idx="11">
                  <c:v>2.8072513102186445</c:v>
                </c:pt>
                <c:pt idx="12">
                  <c:v>0.70181282755466112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A5-48C2-9B26-75EDC1E83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077504"/>
        <c:axId val="345698880"/>
      </c:scatterChart>
      <c:scatterChart>
        <c:scatterStyle val="smoothMarker"/>
        <c:varyColors val="0"/>
        <c:ser>
          <c:idx val="2"/>
          <c:order val="2"/>
          <c:tx>
            <c:strRef>
              <c:f>Evap_Num_16x4_ST_3c_V5_1400RPM!$F$38</c:f>
              <c:strCache>
                <c:ptCount val="1"/>
                <c:pt idx="0">
                  <c:v>ACT_FanCurve_1400RPM (Power)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Evap_Num_16x4_ST_3c_V5_1400RPM!$D$40:$D$53</c:f>
              <c:numCache>
                <c:formatCode>General</c:formatCode>
                <c:ptCount val="14"/>
                <c:pt idx="0">
                  <c:v>400</c:v>
                </c:pt>
                <c:pt idx="1">
                  <c:v>366.66666666666669</c:v>
                </c:pt>
                <c:pt idx="2">
                  <c:v>333.33333333333331</c:v>
                </c:pt>
                <c:pt idx="3">
                  <c:v>301.93806775713</c:v>
                </c:pt>
                <c:pt idx="4">
                  <c:v>300</c:v>
                </c:pt>
                <c:pt idx="5">
                  <c:v>266.66666666666669</c:v>
                </c:pt>
                <c:pt idx="6">
                  <c:v>233.33333333333334</c:v>
                </c:pt>
                <c:pt idx="7">
                  <c:v>200</c:v>
                </c:pt>
                <c:pt idx="8">
                  <c:v>166.66666666666666</c:v>
                </c:pt>
                <c:pt idx="9">
                  <c:v>133.33333333333334</c:v>
                </c:pt>
                <c:pt idx="10">
                  <c:v>100</c:v>
                </c:pt>
                <c:pt idx="11">
                  <c:v>66.666666666666671</c:v>
                </c:pt>
                <c:pt idx="12">
                  <c:v>33.333333333333336</c:v>
                </c:pt>
                <c:pt idx="13">
                  <c:v>0</c:v>
                </c:pt>
              </c:numCache>
            </c:numRef>
          </c:xVal>
          <c:yVal>
            <c:numRef>
              <c:f>Evap_Num_16x4_ST_3c_V5_1400RPM!$F$40:$F$53</c:f>
              <c:numCache>
                <c:formatCode>General</c:formatCode>
                <c:ptCount val="14"/>
                <c:pt idx="0">
                  <c:v>14.429610770160114</c:v>
                </c:pt>
                <c:pt idx="1">
                  <c:v>16.239837156366672</c:v>
                </c:pt>
                <c:pt idx="2">
                  <c:v>17.225497293973223</c:v>
                </c:pt>
                <c:pt idx="3">
                  <c:v>17.470983127349971</c:v>
                </c:pt>
                <c:pt idx="4">
                  <c:v>17.467668136403237</c:v>
                </c:pt>
                <c:pt idx="5">
                  <c:v>17.150237702860107</c:v>
                </c:pt>
                <c:pt idx="6">
                  <c:v>16.497604419225862</c:v>
                </c:pt>
                <c:pt idx="7">
                  <c:v>15.726213137969056</c:v>
                </c:pt>
                <c:pt idx="8">
                  <c:v>15.009927837062094</c:v>
                </c:pt>
                <c:pt idx="9">
                  <c:v>14.459240997907775</c:v>
                </c:pt>
                <c:pt idx="10">
                  <c:v>14.114319662275189</c:v>
                </c:pt>
                <c:pt idx="11">
                  <c:v>13.951888168244897</c:v>
                </c:pt>
                <c:pt idx="12">
                  <c:v>13.905947565163423</c:v>
                </c:pt>
                <c:pt idx="13">
                  <c:v>13.902331707607036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8A5-48C2-9B26-75EDC1E83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143360"/>
        <c:axId val="1871755600"/>
      </c:scatterChart>
      <c:valAx>
        <c:axId val="34607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chemeClr val="tx1"/>
                    </a:solidFill>
                  </a:rPr>
                  <a:t>Flow rate (m3/h)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5698880"/>
        <c:crosses val="autoZero"/>
        <c:crossBetween val="midCat"/>
      </c:valAx>
      <c:valAx>
        <c:axId val="3456988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chemeClr val="tx1"/>
                    </a:solidFill>
                  </a:rPr>
                  <a:t>Pressure</a:t>
                </a:r>
                <a:r>
                  <a:rPr lang="es-ES" baseline="0">
                    <a:solidFill>
                      <a:schemeClr val="tx1"/>
                    </a:solidFill>
                  </a:rPr>
                  <a:t> (Pa)</a:t>
                </a:r>
                <a:endParaRPr lang="es-E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6077504"/>
        <c:crosses val="autoZero"/>
        <c:crossBetween val="midCat"/>
      </c:valAx>
      <c:valAx>
        <c:axId val="1871755600"/>
        <c:scaling>
          <c:orientation val="minMax"/>
          <c:max val="20"/>
          <c:min val="1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chemeClr val="tx1"/>
                    </a:solidFill>
                  </a:rPr>
                  <a:t>Power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8143360"/>
        <c:crosses val="max"/>
        <c:crossBetween val="midCat"/>
        <c:majorUnit val="2"/>
      </c:valAx>
      <c:valAx>
        <c:axId val="1688143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175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165255859621516"/>
          <c:y val="2.1013105052969199E-2"/>
          <c:w val="0.23705438934432291"/>
          <c:h val="0.1702696271347769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513769036572632E-2"/>
          <c:y val="2.3833164098059394E-2"/>
          <c:w val="0.64624290203917334"/>
          <c:h val="0.8899636575524623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Evap_Num_16x4_ST_3c_V5_1600RPM!$E$38</c:f>
              <c:strCache>
                <c:ptCount val="1"/>
                <c:pt idx="0">
                  <c:v>ACT_FanCurve_1600RPM (ΔP)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Evap_Num_16x4_ST_3c_V5_1600RPM!$D$40:$D$45</c:f>
              <c:numCache>
                <c:formatCode>General</c:formatCode>
                <c:ptCount val="6"/>
                <c:pt idx="0">
                  <c:v>400</c:v>
                </c:pt>
                <c:pt idx="1">
                  <c:v>366.66666666666669</c:v>
                </c:pt>
                <c:pt idx="2">
                  <c:v>333.33333333333331</c:v>
                </c:pt>
                <c:pt idx="3">
                  <c:v>301.93806775713</c:v>
                </c:pt>
                <c:pt idx="4">
                  <c:v>300</c:v>
                </c:pt>
                <c:pt idx="5">
                  <c:v>266.66666666666669</c:v>
                </c:pt>
              </c:numCache>
            </c:numRef>
          </c:xVal>
          <c:yVal>
            <c:numRef>
              <c:f>Evap_Num_16x4_ST_3c_V5_1600RPM!$E$40:$E$45</c:f>
              <c:numCache>
                <c:formatCode>General</c:formatCode>
                <c:ptCount val="6"/>
                <c:pt idx="0">
                  <c:v>4.4154114349125537</c:v>
                </c:pt>
                <c:pt idx="1">
                  <c:v>21.511828586336765</c:v>
                </c:pt>
                <c:pt idx="2">
                  <c:v>38.11108498789622</c:v>
                </c:pt>
                <c:pt idx="3">
                  <c:v>53.888053471730473</c:v>
                </c:pt>
                <c:pt idx="4">
                  <c:v>54.790279109761855</c:v>
                </c:pt>
                <c:pt idx="5">
                  <c:v>67.690140113827354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2A-4C31-A2B6-BD1A73331661}"/>
            </c:ext>
          </c:extLst>
        </c:ser>
        <c:ser>
          <c:idx val="1"/>
          <c:order val="1"/>
          <c:tx>
            <c:strRef>
              <c:f>Evap_Num_16x4_ST_3c_V5_1600RPM!$C$15</c:f>
              <c:strCache>
                <c:ptCount val="1"/>
                <c:pt idx="0">
                  <c:v>ACT_SystemCurve (Evap_Num_16x4_ST_3c_V5_1600RPM)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Evap_Num_16x4_ST_3c_V5_1600RPM!$I$17:$I$30</c:f>
              <c:numCache>
                <c:formatCode>General</c:formatCode>
                <c:ptCount val="14"/>
                <c:pt idx="0">
                  <c:v>400</c:v>
                </c:pt>
                <c:pt idx="1">
                  <c:v>366.66666666666669</c:v>
                </c:pt>
                <c:pt idx="2">
                  <c:v>333.33333333333331</c:v>
                </c:pt>
                <c:pt idx="3">
                  <c:v>301.93806775713</c:v>
                </c:pt>
                <c:pt idx="4">
                  <c:v>300</c:v>
                </c:pt>
                <c:pt idx="5">
                  <c:v>266.66666666666669</c:v>
                </c:pt>
                <c:pt idx="6">
                  <c:v>233.33333333333334</c:v>
                </c:pt>
                <c:pt idx="7">
                  <c:v>200</c:v>
                </c:pt>
                <c:pt idx="8">
                  <c:v>166.66666666666666</c:v>
                </c:pt>
                <c:pt idx="9">
                  <c:v>133.33333333333334</c:v>
                </c:pt>
                <c:pt idx="10">
                  <c:v>100</c:v>
                </c:pt>
                <c:pt idx="11">
                  <c:v>66.666666666666671</c:v>
                </c:pt>
                <c:pt idx="12">
                  <c:v>33.333333333333336</c:v>
                </c:pt>
                <c:pt idx="13">
                  <c:v>0</c:v>
                </c:pt>
              </c:numCache>
            </c:numRef>
          </c:xVal>
          <c:yVal>
            <c:numRef>
              <c:f>Evap_Num_16x4_ST_3c_V5_1600RPM!$H$17:$H$30</c:f>
              <c:numCache>
                <c:formatCode>General</c:formatCode>
                <c:ptCount val="14"/>
                <c:pt idx="0">
                  <c:v>101.06104716787118</c:v>
                </c:pt>
                <c:pt idx="1">
                  <c:v>84.919352134113979</c:v>
                </c:pt>
                <c:pt idx="2">
                  <c:v>70.1812827554661</c:v>
                </c:pt>
                <c:pt idx="3">
                  <c:v>57.58369834617838</c:v>
                </c:pt>
                <c:pt idx="4">
                  <c:v>56.846839031927544</c:v>
                </c:pt>
                <c:pt idx="5">
                  <c:v>44.916020963498312</c:v>
                </c:pt>
                <c:pt idx="6">
                  <c:v>34.388828550178395</c:v>
                </c:pt>
                <c:pt idx="7">
                  <c:v>25.265261791967795</c:v>
                </c:pt>
                <c:pt idx="8">
                  <c:v>17.545320688866525</c:v>
                </c:pt>
                <c:pt idx="9">
                  <c:v>11.229005240874578</c:v>
                </c:pt>
                <c:pt idx="10">
                  <c:v>6.3163154479919488</c:v>
                </c:pt>
                <c:pt idx="11">
                  <c:v>2.8072513102186445</c:v>
                </c:pt>
                <c:pt idx="12">
                  <c:v>0.70181282755466112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2A-4C31-A2B6-BD1A73331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077504"/>
        <c:axId val="345698880"/>
      </c:scatterChart>
      <c:scatterChart>
        <c:scatterStyle val="smoothMarker"/>
        <c:varyColors val="0"/>
        <c:ser>
          <c:idx val="2"/>
          <c:order val="2"/>
          <c:tx>
            <c:strRef>
              <c:f>Evap_Num_16x4_ST_3c_V5_1600RPM!$F$38</c:f>
              <c:strCache>
                <c:ptCount val="1"/>
                <c:pt idx="0">
                  <c:v>ACT_FanCurve_1600RPM (Power)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Evap_Num_16x4_ST_3c_V5_1600RPM!$D$40:$D$53</c:f>
              <c:numCache>
                <c:formatCode>General</c:formatCode>
                <c:ptCount val="14"/>
                <c:pt idx="0">
                  <c:v>400</c:v>
                </c:pt>
                <c:pt idx="1">
                  <c:v>366.66666666666669</c:v>
                </c:pt>
                <c:pt idx="2">
                  <c:v>333.33333333333331</c:v>
                </c:pt>
                <c:pt idx="3">
                  <c:v>301.93806775713</c:v>
                </c:pt>
                <c:pt idx="4">
                  <c:v>300</c:v>
                </c:pt>
                <c:pt idx="5">
                  <c:v>266.66666666666669</c:v>
                </c:pt>
                <c:pt idx="6">
                  <c:v>233.33333333333334</c:v>
                </c:pt>
                <c:pt idx="7">
                  <c:v>200</c:v>
                </c:pt>
                <c:pt idx="8">
                  <c:v>166.66666666666666</c:v>
                </c:pt>
                <c:pt idx="9">
                  <c:v>133.33333333333334</c:v>
                </c:pt>
                <c:pt idx="10">
                  <c:v>100</c:v>
                </c:pt>
                <c:pt idx="11">
                  <c:v>66.666666666666671</c:v>
                </c:pt>
                <c:pt idx="12">
                  <c:v>33.333333333333336</c:v>
                </c:pt>
                <c:pt idx="13">
                  <c:v>0</c:v>
                </c:pt>
              </c:numCache>
            </c:numRef>
          </c:xVal>
          <c:yVal>
            <c:numRef>
              <c:f>Evap_Num_16x4_ST_3c_V5_1600RPM!$F$40:$F$53</c:f>
              <c:numCache>
                <c:formatCode>General</c:formatCode>
                <c:ptCount val="14"/>
                <c:pt idx="0">
                  <c:v>21.539244065078652</c:v>
                </c:pt>
                <c:pt idx="1">
                  <c:v>24.24138957451818</c:v>
                </c:pt>
                <c:pt idx="2">
                  <c:v>25.712695669137872</c:v>
                </c:pt>
                <c:pt idx="3">
                  <c:v>26.079135163857678</c:v>
                </c:pt>
                <c:pt idx="4">
                  <c:v>26.074186839179173</c:v>
                </c:pt>
                <c:pt idx="5">
                  <c:v>25.600354821762021</c:v>
                </c:pt>
                <c:pt idx="6">
                  <c:v>24.626161698669506</c:v>
                </c:pt>
                <c:pt idx="7">
                  <c:v>23.474697162216199</c:v>
                </c:pt>
                <c:pt idx="8">
                  <c:v>22.405489949200557</c:v>
                </c:pt>
                <c:pt idx="9">
                  <c:v>21.583473442941049</c:v>
                </c:pt>
                <c:pt idx="10">
                  <c:v>21.068605443396201</c:v>
                </c:pt>
                <c:pt idx="11">
                  <c:v>20.826142105368476</c:v>
                </c:pt>
                <c:pt idx="12">
                  <c:v>20.757566044792046</c:v>
                </c:pt>
                <c:pt idx="13">
                  <c:v>20.752168613104377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E2A-4C31-A2B6-BD1A73331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143360"/>
        <c:axId val="1871755600"/>
      </c:scatterChart>
      <c:valAx>
        <c:axId val="34607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chemeClr val="tx1"/>
                    </a:solidFill>
                  </a:rPr>
                  <a:t>Flow rate (m3/h)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5698880"/>
        <c:crosses val="autoZero"/>
        <c:crossBetween val="midCat"/>
      </c:valAx>
      <c:valAx>
        <c:axId val="3456988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chemeClr val="tx1"/>
                    </a:solidFill>
                  </a:rPr>
                  <a:t>Pressure</a:t>
                </a:r>
                <a:r>
                  <a:rPr lang="es-ES" baseline="0">
                    <a:solidFill>
                      <a:schemeClr val="tx1"/>
                    </a:solidFill>
                  </a:rPr>
                  <a:t> (Pa)</a:t>
                </a:r>
                <a:endParaRPr lang="es-E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6077504"/>
        <c:crosses val="autoZero"/>
        <c:crossBetween val="midCat"/>
      </c:valAx>
      <c:valAx>
        <c:axId val="1871755600"/>
        <c:scaling>
          <c:orientation val="minMax"/>
          <c:min val="1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chemeClr val="tx1"/>
                    </a:solidFill>
                  </a:rPr>
                  <a:t>Power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8143360"/>
        <c:crosses val="max"/>
        <c:crossBetween val="midCat"/>
        <c:majorUnit val="2"/>
      </c:valAx>
      <c:valAx>
        <c:axId val="1688143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175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287244259005004"/>
          <c:y val="2.4855563645561334E-2"/>
          <c:w val="0.235834505350488"/>
          <c:h val="0.17987577361625728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STD_Fan_Performance_1500RPM!$C$110:$G$110</c:f>
              <c:strCache>
                <c:ptCount val="1"/>
                <c:pt idx="0">
                  <c:v>STD_Fan curve at 1500 rpm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STD_Fan_Performance_1500RPM!$C$114:$C$119</c:f>
              <c:numCache>
                <c:formatCode>General</c:formatCode>
                <c:ptCount val="6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350</c:v>
                </c:pt>
                <c:pt idx="4">
                  <c:v>400</c:v>
                </c:pt>
                <c:pt idx="5">
                  <c:v>435.71</c:v>
                </c:pt>
              </c:numCache>
            </c:numRef>
          </c:xVal>
          <c:yVal>
            <c:numRef>
              <c:f>STD_Fan_Performance_1500RPM!$D$114:$D$119</c:f>
              <c:numCache>
                <c:formatCode>General</c:formatCode>
                <c:ptCount val="6"/>
                <c:pt idx="0">
                  <c:v>71.7</c:v>
                </c:pt>
                <c:pt idx="1">
                  <c:v>61.7</c:v>
                </c:pt>
                <c:pt idx="2">
                  <c:v>51.7</c:v>
                </c:pt>
                <c:pt idx="3">
                  <c:v>34</c:v>
                </c:pt>
                <c:pt idx="4">
                  <c:v>15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CCA-4936-BE59-EB9504871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608448"/>
        <c:axId val="870612192"/>
      </c:scatterChart>
      <c:valAx>
        <c:axId val="87060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Q (m3/h)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0612192"/>
        <c:crosses val="autoZero"/>
        <c:crossBetween val="midCat"/>
      </c:valAx>
      <c:valAx>
        <c:axId val="87061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0608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1295398</xdr:colOff>
      <xdr:row>65</xdr:row>
      <xdr:rowOff>152399</xdr:rowOff>
    </xdr:from>
    <xdr:to>
      <xdr:col>6</xdr:col>
      <xdr:colOff>904874</xdr:colOff>
      <xdr:row>100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81D4FD-7EC8-4D32-8B76-A66350DFC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1295398</xdr:colOff>
      <xdr:row>66</xdr:row>
      <xdr:rowOff>152399</xdr:rowOff>
    </xdr:from>
    <xdr:to>
      <xdr:col>6</xdr:col>
      <xdr:colOff>904874</xdr:colOff>
      <xdr:row>101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09E8C5-4DB9-4A69-81EF-8600DE7ADE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1295398</xdr:colOff>
      <xdr:row>66</xdr:row>
      <xdr:rowOff>152399</xdr:rowOff>
    </xdr:from>
    <xdr:to>
      <xdr:col>6</xdr:col>
      <xdr:colOff>904874</xdr:colOff>
      <xdr:row>101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02CC77-BFB0-4834-9959-350AAAF95E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1295398</xdr:colOff>
      <xdr:row>66</xdr:row>
      <xdr:rowOff>152399</xdr:rowOff>
    </xdr:from>
    <xdr:to>
      <xdr:col>6</xdr:col>
      <xdr:colOff>904874</xdr:colOff>
      <xdr:row>101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2FD499-A8DB-4C05-BA8A-6176022BE0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1295398</xdr:colOff>
      <xdr:row>66</xdr:row>
      <xdr:rowOff>152399</xdr:rowOff>
    </xdr:from>
    <xdr:to>
      <xdr:col>6</xdr:col>
      <xdr:colOff>904874</xdr:colOff>
      <xdr:row>101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5F8A40-1D79-49D4-92A8-FEA7DC53AF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0</xdr:row>
      <xdr:rowOff>0</xdr:rowOff>
    </xdr:from>
    <xdr:to>
      <xdr:col>18</xdr:col>
      <xdr:colOff>314325</xdr:colOff>
      <xdr:row>103</xdr:row>
      <xdr:rowOff>99389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9C0ABCCA-26B2-44E1-B368-9776193A2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0"/>
          <a:ext cx="13944600" cy="19720889"/>
        </a:xfrm>
        <a:prstGeom prst="rect">
          <a:avLst/>
        </a:prstGeom>
      </xdr:spPr>
    </xdr:pic>
    <xdr:clientData/>
  </xdr:twoCellAnchor>
  <xdr:twoCellAnchor editAs="oneCell">
    <xdr:from>
      <xdr:col>19</xdr:col>
      <xdr:colOff>457200</xdr:colOff>
      <xdr:row>6</xdr:row>
      <xdr:rowOff>161925</xdr:rowOff>
    </xdr:from>
    <xdr:to>
      <xdr:col>32</xdr:col>
      <xdr:colOff>609600</xdr:colOff>
      <xdr:row>41</xdr:row>
      <xdr:rowOff>176358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16BF5EEC-3494-4390-8270-D82D5852A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30475" y="1304925"/>
          <a:ext cx="10058400" cy="6681933"/>
        </a:xfrm>
        <a:prstGeom prst="rect">
          <a:avLst/>
        </a:prstGeom>
      </xdr:spPr>
    </xdr:pic>
    <xdr:clientData/>
  </xdr:twoCellAnchor>
  <xdr:twoCellAnchor>
    <xdr:from>
      <xdr:col>11</xdr:col>
      <xdr:colOff>752475</xdr:colOff>
      <xdr:row>108</xdr:row>
      <xdr:rowOff>38100</xdr:rowOff>
    </xdr:from>
    <xdr:to>
      <xdr:col>20</xdr:col>
      <xdr:colOff>190500</xdr:colOff>
      <xdr:row>127</xdr:row>
      <xdr:rowOff>0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53A4C487-405A-4AB9-88C0-EB6C895CB1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5982-FDF5-4F1E-B6B8-5E8F62CBB3D9}">
  <dimension ref="C3:M88"/>
  <sheetViews>
    <sheetView topLeftCell="A79" workbookViewId="0">
      <selection activeCell="E42" sqref="E42"/>
    </sheetView>
  </sheetViews>
  <sheetFormatPr defaultRowHeight="15" x14ac:dyDescent="0.25"/>
  <cols>
    <col min="3" max="3" width="47.85546875" bestFit="1" customWidth="1"/>
    <col min="4" max="4" width="37.5703125" bestFit="1" customWidth="1"/>
    <col min="5" max="5" width="34.28515625" style="10" bestFit="1" customWidth="1"/>
    <col min="6" max="6" width="38.7109375" bestFit="1" customWidth="1"/>
    <col min="7" max="7" width="16.42578125" bestFit="1" customWidth="1"/>
    <col min="8" max="8" width="37.7109375" bestFit="1" customWidth="1"/>
    <col min="9" max="9" width="15.5703125" bestFit="1" customWidth="1"/>
    <col min="10" max="10" width="12.7109375" bestFit="1" customWidth="1"/>
    <col min="11" max="12" width="12.140625" bestFit="1" customWidth="1"/>
  </cols>
  <sheetData>
    <row r="3" spans="3:9" x14ac:dyDescent="0.25">
      <c r="C3" s="64" t="s">
        <v>64</v>
      </c>
      <c r="D3" s="64"/>
      <c r="E3" s="64"/>
      <c r="F3" s="25"/>
      <c r="G3" s="25"/>
      <c r="H3" s="19"/>
    </row>
    <row r="4" spans="3:9" x14ac:dyDescent="0.25">
      <c r="C4" s="1" t="s">
        <v>8</v>
      </c>
      <c r="D4" s="2">
        <v>1811.6284065427801</v>
      </c>
      <c r="E4" s="3" t="s">
        <v>1</v>
      </c>
      <c r="F4" s="13"/>
      <c r="G4" s="13"/>
      <c r="H4" s="5"/>
    </row>
    <row r="5" spans="3:9" x14ac:dyDescent="0.25">
      <c r="C5" s="1" t="s">
        <v>5</v>
      </c>
      <c r="D5" s="3">
        <v>1875.6</v>
      </c>
      <c r="E5" s="3" t="s">
        <v>1</v>
      </c>
      <c r="F5" s="13"/>
      <c r="G5" s="13"/>
      <c r="H5" s="5"/>
    </row>
    <row r="6" spans="3:9" x14ac:dyDescent="0.25">
      <c r="C6" s="1" t="s">
        <v>6</v>
      </c>
      <c r="D6" s="3">
        <v>34.065153699542897</v>
      </c>
      <c r="E6" s="3" t="s">
        <v>2</v>
      </c>
      <c r="F6" s="13"/>
      <c r="G6" s="13"/>
      <c r="H6" s="5"/>
    </row>
    <row r="7" spans="3:9" x14ac:dyDescent="0.25">
      <c r="C7" s="1" t="s">
        <v>4</v>
      </c>
      <c r="D7" s="3">
        <v>31.647200000000002</v>
      </c>
      <c r="E7" s="3" t="s">
        <v>3</v>
      </c>
      <c r="F7" s="13"/>
      <c r="G7" s="13"/>
      <c r="H7" s="5"/>
    </row>
    <row r="8" spans="3:9" x14ac:dyDescent="0.25">
      <c r="C8" s="1" t="s">
        <v>7</v>
      </c>
      <c r="D8" s="3">
        <v>9.6835000000000004</v>
      </c>
      <c r="E8" s="3" t="s">
        <v>2</v>
      </c>
      <c r="F8" s="13"/>
      <c r="G8" s="13"/>
      <c r="H8" s="5"/>
    </row>
    <row r="9" spans="3:9" x14ac:dyDescent="0.25">
      <c r="C9" s="4" t="s">
        <v>31</v>
      </c>
      <c r="D9" s="2">
        <f>1/0.804909190713315</f>
        <v>1.2423761730361091</v>
      </c>
      <c r="E9" s="2" t="s">
        <v>0</v>
      </c>
      <c r="F9" s="13"/>
      <c r="G9" s="13"/>
      <c r="H9" s="6"/>
    </row>
    <row r="10" spans="3:9" x14ac:dyDescent="0.25">
      <c r="C10" s="4" t="s">
        <v>14</v>
      </c>
      <c r="D10" s="2">
        <v>1.2</v>
      </c>
      <c r="E10" s="2" t="s">
        <v>0</v>
      </c>
      <c r="F10" s="13"/>
      <c r="G10" s="13"/>
      <c r="H10" s="6"/>
    </row>
    <row r="11" spans="3:9" x14ac:dyDescent="0.25">
      <c r="C11" s="4" t="s">
        <v>32</v>
      </c>
      <c r="D11" s="21">
        <v>1.2774736266095801</v>
      </c>
      <c r="E11" s="2" t="s">
        <v>0</v>
      </c>
      <c r="F11" s="13"/>
      <c r="G11" s="13"/>
    </row>
    <row r="12" spans="3:9" s="10" customFormat="1" x14ac:dyDescent="0.25">
      <c r="C12" s="4" t="s">
        <v>28</v>
      </c>
      <c r="D12" s="21">
        <v>0.34</v>
      </c>
      <c r="E12" s="9" t="s">
        <v>19</v>
      </c>
      <c r="F12" s="13"/>
      <c r="G12" s="13"/>
    </row>
    <row r="13" spans="3:9" s="10" customFormat="1" x14ac:dyDescent="0.25">
      <c r="C13" s="22"/>
      <c r="D13" s="14"/>
      <c r="E13" s="14"/>
      <c r="F13" s="23"/>
      <c r="G13" s="12"/>
    </row>
    <row r="14" spans="3:9" ht="15.75" x14ac:dyDescent="0.25">
      <c r="C14" s="71" t="s">
        <v>55</v>
      </c>
      <c r="D14" s="71"/>
      <c r="E14" s="71"/>
      <c r="F14" s="71"/>
      <c r="G14" s="71"/>
      <c r="H14" s="71"/>
      <c r="I14" s="71"/>
    </row>
    <row r="15" spans="3:9" x14ac:dyDescent="0.25">
      <c r="C15" s="20" t="s">
        <v>17</v>
      </c>
      <c r="D15" s="38" t="s">
        <v>45</v>
      </c>
      <c r="E15" s="38" t="s">
        <v>34</v>
      </c>
      <c r="F15" s="38" t="s">
        <v>43</v>
      </c>
      <c r="G15" s="38" t="s">
        <v>44</v>
      </c>
      <c r="H15" s="49" t="s">
        <v>18</v>
      </c>
      <c r="I15" s="47" t="s">
        <v>30</v>
      </c>
    </row>
    <row r="16" spans="3:9" x14ac:dyDescent="0.25">
      <c r="C16" s="3">
        <v>2400</v>
      </c>
      <c r="D16" s="3">
        <f>(C16/3600)*$D$9</f>
        <v>0.82825078202407276</v>
      </c>
      <c r="E16" s="3">
        <f>(C16/$D$12)/3600</f>
        <v>1.9607843137254899</v>
      </c>
      <c r="F16" s="3">
        <f>$D$6*(C16/$D$4)^2</f>
        <v>59.785324730514859</v>
      </c>
      <c r="G16" s="8">
        <f>$D$7*D16^2/$D$11</f>
        <v>16.994447813137661</v>
      </c>
      <c r="H16" s="50">
        <f>F16+G16</f>
        <v>76.779772543652513</v>
      </c>
      <c r="I16" s="42">
        <f t="shared" ref="I16:I29" si="0">C16/$G$62</f>
        <v>400</v>
      </c>
    </row>
    <row r="17" spans="3:9" x14ac:dyDescent="0.25">
      <c r="C17" s="3">
        <v>2200</v>
      </c>
      <c r="D17" s="3">
        <f t="shared" ref="D17:D29" si="1">(C17/3600)*$D$9</f>
        <v>0.75922988352206677</v>
      </c>
      <c r="E17" s="3">
        <f t="shared" ref="E17:E29" si="2">(C17/$D$12)/3600</f>
        <v>1.7973856209150325</v>
      </c>
      <c r="F17" s="3">
        <f t="shared" ref="F17:F29" si="3">$D$6*(C17/$D$4)^2</f>
        <v>50.236279808279846</v>
      </c>
      <c r="G17" s="8">
        <f t="shared" ref="G17:G29" si="4">$D$7*D17^2/$D$11</f>
        <v>14.280056842983731</v>
      </c>
      <c r="H17" s="50">
        <f t="shared" ref="H17:H29" si="5">F17+G17</f>
        <v>64.516336651263572</v>
      </c>
      <c r="I17" s="42">
        <f t="shared" si="0"/>
        <v>366.66666666666669</v>
      </c>
    </row>
    <row r="18" spans="3:9" x14ac:dyDescent="0.25">
      <c r="C18" s="3">
        <v>2000</v>
      </c>
      <c r="D18" s="3">
        <f t="shared" si="1"/>
        <v>0.69020898502006067</v>
      </c>
      <c r="E18" s="3">
        <f t="shared" si="2"/>
        <v>1.6339869281045751</v>
      </c>
      <c r="F18" s="3">
        <f t="shared" si="3"/>
        <v>41.517586618413098</v>
      </c>
      <c r="G18" s="8">
        <f t="shared" si="4"/>
        <v>11.801699870234486</v>
      </c>
      <c r="H18" s="50">
        <f t="shared" si="5"/>
        <v>53.319286488647585</v>
      </c>
      <c r="I18" s="42">
        <f t="shared" si="0"/>
        <v>333.33333333333331</v>
      </c>
    </row>
    <row r="19" spans="3:9" s="10" customFormat="1" x14ac:dyDescent="0.25">
      <c r="C19" s="18">
        <v>1811.6284065427769</v>
      </c>
      <c r="D19" s="18">
        <f t="shared" si="1"/>
        <v>0.62520110185669986</v>
      </c>
      <c r="E19" s="18">
        <f t="shared" si="2"/>
        <v>1.4800885674369091</v>
      </c>
      <c r="F19" s="18">
        <f t="shared" si="3"/>
        <v>34.065153699542776</v>
      </c>
      <c r="G19" s="35">
        <f t="shared" si="4"/>
        <v>9.6832873184664443</v>
      </c>
      <c r="H19" s="51">
        <f t="shared" si="5"/>
        <v>43.748441018009217</v>
      </c>
      <c r="I19" s="48">
        <f t="shared" si="0"/>
        <v>301.93806775712949</v>
      </c>
    </row>
    <row r="20" spans="3:9" x14ac:dyDescent="0.25">
      <c r="C20" s="3">
        <v>1800</v>
      </c>
      <c r="D20" s="3">
        <f t="shared" si="1"/>
        <v>0.62118808651805457</v>
      </c>
      <c r="E20" s="3">
        <f t="shared" si="2"/>
        <v>1.4705882352941175</v>
      </c>
      <c r="F20" s="3">
        <f t="shared" si="3"/>
        <v>33.629245160914614</v>
      </c>
      <c r="G20" s="8">
        <f t="shared" si="4"/>
        <v>9.5593768948899331</v>
      </c>
      <c r="H20" s="50">
        <f t="shared" si="5"/>
        <v>43.188622055804544</v>
      </c>
      <c r="I20" s="42">
        <f t="shared" si="0"/>
        <v>300</v>
      </c>
    </row>
    <row r="21" spans="3:9" x14ac:dyDescent="0.25">
      <c r="C21" s="3">
        <v>1600</v>
      </c>
      <c r="D21" s="3">
        <f t="shared" si="1"/>
        <v>0.55216718801604847</v>
      </c>
      <c r="E21" s="3">
        <f t="shared" si="2"/>
        <v>1.3071895424836601</v>
      </c>
      <c r="F21" s="3">
        <f t="shared" si="3"/>
        <v>26.571255435784387</v>
      </c>
      <c r="G21" s="8">
        <f t="shared" si="4"/>
        <v>7.5530879169500702</v>
      </c>
      <c r="H21" s="50">
        <f t="shared" si="5"/>
        <v>34.124343352734456</v>
      </c>
      <c r="I21" s="42">
        <f t="shared" si="0"/>
        <v>266.66666666666669</v>
      </c>
    </row>
    <row r="22" spans="3:9" x14ac:dyDescent="0.25">
      <c r="C22" s="3">
        <v>1400</v>
      </c>
      <c r="D22" s="3">
        <f t="shared" si="1"/>
        <v>0.48314628951404243</v>
      </c>
      <c r="E22" s="3">
        <f t="shared" si="2"/>
        <v>1.1437908496732025</v>
      </c>
      <c r="F22" s="3">
        <f t="shared" si="3"/>
        <v>20.343617443022424</v>
      </c>
      <c r="G22" s="8">
        <f t="shared" si="4"/>
        <v>5.7828329364148976</v>
      </c>
      <c r="H22" s="50">
        <f t="shared" si="5"/>
        <v>26.126450379437323</v>
      </c>
      <c r="I22" s="42">
        <f t="shared" si="0"/>
        <v>233.33333333333334</v>
      </c>
    </row>
    <row r="23" spans="3:9" x14ac:dyDescent="0.25">
      <c r="C23" s="3">
        <v>1200</v>
      </c>
      <c r="D23" s="3">
        <f t="shared" si="1"/>
        <v>0.41412539101203638</v>
      </c>
      <c r="E23" s="3">
        <f t="shared" si="2"/>
        <v>0.98039215686274495</v>
      </c>
      <c r="F23" s="3">
        <f t="shared" si="3"/>
        <v>14.946331182628715</v>
      </c>
      <c r="G23" s="8">
        <f t="shared" si="4"/>
        <v>4.2486119532844153</v>
      </c>
      <c r="H23" s="50">
        <f t="shared" si="5"/>
        <v>19.194943135913128</v>
      </c>
      <c r="I23" s="42">
        <f t="shared" si="0"/>
        <v>200</v>
      </c>
    </row>
    <row r="24" spans="3:9" x14ac:dyDescent="0.25">
      <c r="C24" s="3">
        <v>1000</v>
      </c>
      <c r="D24" s="3">
        <f t="shared" si="1"/>
        <v>0.34510449251003034</v>
      </c>
      <c r="E24" s="3">
        <f t="shared" si="2"/>
        <v>0.81699346405228757</v>
      </c>
      <c r="F24" s="3">
        <f t="shared" si="3"/>
        <v>10.379396654603275</v>
      </c>
      <c r="G24" s="8">
        <f t="shared" si="4"/>
        <v>2.9504249675586216</v>
      </c>
      <c r="H24" s="50">
        <f t="shared" si="5"/>
        <v>13.329821622161896</v>
      </c>
      <c r="I24" s="42">
        <f t="shared" si="0"/>
        <v>166.66666666666666</v>
      </c>
    </row>
    <row r="25" spans="3:9" x14ac:dyDescent="0.25">
      <c r="C25" s="3">
        <v>800</v>
      </c>
      <c r="D25" s="3">
        <f t="shared" si="1"/>
        <v>0.27608359400802424</v>
      </c>
      <c r="E25" s="3">
        <f t="shared" si="2"/>
        <v>0.65359477124183007</v>
      </c>
      <c r="F25" s="3">
        <f t="shared" si="3"/>
        <v>6.6428138589460968</v>
      </c>
      <c r="G25" s="8">
        <f t="shared" si="4"/>
        <v>1.8882719792375176</v>
      </c>
      <c r="H25" s="50">
        <f t="shared" si="5"/>
        <v>8.5310858381836141</v>
      </c>
      <c r="I25" s="42">
        <f t="shared" si="0"/>
        <v>133.33333333333334</v>
      </c>
    </row>
    <row r="26" spans="3:9" x14ac:dyDescent="0.25">
      <c r="C26" s="3">
        <v>600</v>
      </c>
      <c r="D26" s="3">
        <f t="shared" si="1"/>
        <v>0.20706269550601819</v>
      </c>
      <c r="E26" s="3">
        <f t="shared" si="2"/>
        <v>0.49019607843137247</v>
      </c>
      <c r="F26" s="3">
        <f t="shared" si="3"/>
        <v>3.7365827956571787</v>
      </c>
      <c r="G26" s="8">
        <f t="shared" si="4"/>
        <v>1.0621529883211038</v>
      </c>
      <c r="H26" s="50">
        <f t="shared" si="5"/>
        <v>4.798735783978282</v>
      </c>
      <c r="I26" s="42">
        <f t="shared" si="0"/>
        <v>100</v>
      </c>
    </row>
    <row r="27" spans="3:9" x14ac:dyDescent="0.25">
      <c r="C27" s="3">
        <v>400</v>
      </c>
      <c r="D27" s="3">
        <f t="shared" si="1"/>
        <v>0.13804179700401212</v>
      </c>
      <c r="E27" s="3">
        <f t="shared" si="2"/>
        <v>0.32679738562091504</v>
      </c>
      <c r="F27" s="3">
        <f t="shared" si="3"/>
        <v>1.6607034647365242</v>
      </c>
      <c r="G27" s="8">
        <f t="shared" si="4"/>
        <v>0.47206799480937939</v>
      </c>
      <c r="H27" s="50">
        <f t="shared" si="5"/>
        <v>2.1327714595459035</v>
      </c>
      <c r="I27" s="42">
        <f t="shared" si="0"/>
        <v>66.666666666666671</v>
      </c>
    </row>
    <row r="28" spans="3:9" x14ac:dyDescent="0.25">
      <c r="C28" s="3">
        <v>200</v>
      </c>
      <c r="D28" s="3">
        <f t="shared" si="1"/>
        <v>6.9020898502006059E-2</v>
      </c>
      <c r="E28" s="3">
        <f t="shared" si="2"/>
        <v>0.16339869281045752</v>
      </c>
      <c r="F28" s="3">
        <f t="shared" si="3"/>
        <v>0.41517586618413105</v>
      </c>
      <c r="G28" s="8">
        <f t="shared" si="4"/>
        <v>0.11801699870234485</v>
      </c>
      <c r="H28" s="50">
        <f t="shared" si="5"/>
        <v>0.53319286488647588</v>
      </c>
      <c r="I28" s="42">
        <f t="shared" si="0"/>
        <v>33.333333333333336</v>
      </c>
    </row>
    <row r="29" spans="3:9" x14ac:dyDescent="0.25">
      <c r="C29" s="3">
        <v>0</v>
      </c>
      <c r="D29" s="3">
        <f t="shared" si="1"/>
        <v>0</v>
      </c>
      <c r="E29" s="3">
        <f t="shared" si="2"/>
        <v>0</v>
      </c>
      <c r="F29" s="3">
        <f t="shared" si="3"/>
        <v>0</v>
      </c>
      <c r="G29" s="8">
        <f t="shared" si="4"/>
        <v>0</v>
      </c>
      <c r="H29" s="50">
        <f t="shared" si="5"/>
        <v>0</v>
      </c>
      <c r="I29" s="42">
        <f t="shared" si="0"/>
        <v>0</v>
      </c>
    </row>
    <row r="30" spans="3:9" x14ac:dyDescent="0.25">
      <c r="H30" s="13"/>
    </row>
    <row r="31" spans="3:9" s="10" customFormat="1" x14ac:dyDescent="0.25">
      <c r="D31" s="14"/>
      <c r="E31" s="36"/>
      <c r="F31" s="36"/>
      <c r="G31" s="36"/>
    </row>
    <row r="32" spans="3:9" s="10" customFormat="1" x14ac:dyDescent="0.25">
      <c r="D32" s="69" t="s">
        <v>42</v>
      </c>
      <c r="E32" s="37" t="s">
        <v>11</v>
      </c>
      <c r="F32" s="37" t="s">
        <v>12</v>
      </c>
      <c r="G32" s="37" t="s">
        <v>13</v>
      </c>
    </row>
    <row r="33" spans="4:10" s="10" customFormat="1" x14ac:dyDescent="0.25">
      <c r="D33" s="70"/>
      <c r="E33" s="17">
        <f t="array" ref="E33:G33">LINEST(H16:H29,I16:I29^{1,2})</f>
        <v>4.7987357839782835E-4</v>
      </c>
      <c r="F33" s="17">
        <v>3.3454002937558925E-18</v>
      </c>
      <c r="G33" s="17">
        <v>-1.0658141036401503E-14</v>
      </c>
    </row>
    <row r="34" spans="4:10" s="10" customFormat="1" x14ac:dyDescent="0.25">
      <c r="D34" s="14"/>
      <c r="E34" s="36"/>
      <c r="F34" s="36"/>
      <c r="G34" s="36"/>
    </row>
    <row r="35" spans="4:10" x14ac:dyDescent="0.25">
      <c r="D35" s="74" t="s">
        <v>56</v>
      </c>
      <c r="E35" s="74"/>
      <c r="F35" s="74"/>
      <c r="G35" s="66"/>
      <c r="H35" s="66"/>
      <c r="I35" s="13"/>
      <c r="J35" s="13"/>
    </row>
    <row r="36" spans="4:10" s="10" customFormat="1" x14ac:dyDescent="0.25">
      <c r="D36" s="2" t="s">
        <v>35</v>
      </c>
      <c r="E36" s="40">
        <v>1400</v>
      </c>
      <c r="F36" s="58"/>
      <c r="G36" s="39"/>
      <c r="H36" s="39"/>
      <c r="I36" s="13"/>
      <c r="J36" s="13"/>
    </row>
    <row r="37" spans="4:10" s="10" customFormat="1" x14ac:dyDescent="0.25">
      <c r="D37" s="2"/>
      <c r="E37" s="45" t="s">
        <v>57</v>
      </c>
      <c r="F37" s="45" t="s">
        <v>58</v>
      </c>
      <c r="G37" s="43"/>
      <c r="H37" s="43"/>
      <c r="I37" s="13"/>
      <c r="J37" s="13"/>
    </row>
    <row r="38" spans="4:10" x14ac:dyDescent="0.25">
      <c r="D38" s="45" t="s">
        <v>9</v>
      </c>
      <c r="E38" s="45" t="s">
        <v>10</v>
      </c>
      <c r="F38" s="45" t="s">
        <v>50</v>
      </c>
      <c r="G38" s="39"/>
      <c r="H38" s="39"/>
      <c r="I38" s="13"/>
      <c r="J38" s="13"/>
    </row>
    <row r="39" spans="4:10" x14ac:dyDescent="0.25">
      <c r="D39" s="3">
        <f>I16</f>
        <v>400</v>
      </c>
      <c r="E39" s="46">
        <f>STD_Fan_Performance_1500RPM!E130*($D$11/$D$10)*(Evap_Exp_V2!$E$36/STD_Fan_Performance_1500RPM!$D$111)^2</f>
        <v>3.3503201522234574</v>
      </c>
      <c r="F39" s="42">
        <f>STD_Fan_Performance_1500RPM!F130*(Evap_Exp_V2!$D$11/Evap_Exp_V2!$D$10)*(Evap_Exp_V2!$E$36/STD_Fan_Performance_1500RPM!$D$111)^3</f>
        <v>14.30057967503576</v>
      </c>
      <c r="H39" s="14"/>
      <c r="I39" s="13"/>
      <c r="J39" s="13"/>
    </row>
    <row r="40" spans="4:10" x14ac:dyDescent="0.25">
      <c r="D40" s="3">
        <f t="shared" ref="D40:D52" si="6">I17</f>
        <v>366.66666666666669</v>
      </c>
      <c r="E40" s="46">
        <f>STD_Fan_Performance_1500RPM!E131*($D$11/$D$10)*(Evap_Exp_V2!$E$36/STD_Fan_Performance_1500RPM!$D$111)^2</f>
        <v>16.32271734726983</v>
      </c>
      <c r="F40" s="42">
        <f>STD_Fan_Performance_1500RPM!F131*(Evap_Exp_V2!$D$11/Evap_Exp_V2!$D$10)*(Evap_Exp_V2!$E$36/STD_Fan_Performance_1500RPM!$D$111)^3</f>
        <v>16.094618826759305</v>
      </c>
      <c r="G40" s="14"/>
      <c r="H40" s="14"/>
      <c r="I40" s="13"/>
      <c r="J40" s="13"/>
    </row>
    <row r="41" spans="4:10" x14ac:dyDescent="0.25">
      <c r="D41" s="3">
        <f t="shared" si="6"/>
        <v>333.33333333333331</v>
      </c>
      <c r="E41" s="46">
        <f>STD_Fan_Performance_1500RPM!E132*($D$11/$D$10)*(Evap_Exp_V2!$E$36/STD_Fan_Performance_1500RPM!$D$111)^2</f>
        <v>28.917879554428961</v>
      </c>
      <c r="F41" s="42">
        <f>STD_Fan_Performance_1500RPM!F132*(Evap_Exp_V2!$D$11/Evap_Exp_V2!$D$10)*(Evap_Exp_V2!$E$36/STD_Fan_Performance_1500RPM!$D$111)^3</f>
        <v>17.071465087886331</v>
      </c>
      <c r="G41" s="14"/>
      <c r="H41" s="14"/>
      <c r="I41" s="13"/>
      <c r="J41" s="13"/>
    </row>
    <row r="42" spans="4:10" x14ac:dyDescent="0.25">
      <c r="D42" s="3">
        <f t="shared" si="6"/>
        <v>301.93806775712949</v>
      </c>
      <c r="E42" s="46">
        <f>STD_Fan_Performance_1500RPM!E133*($D$11/$D$10)*(Evap_Exp_V2!$E$36/STD_Fan_Performance_1500RPM!$D$111)^2</f>
        <v>40.889107203666384</v>
      </c>
      <c r="F42" s="42">
        <f>STD_Fan_Performance_1500RPM!F133*(Evap_Exp_V2!$D$11/Evap_Exp_V2!$D$10)*(Evap_Exp_V2!$E$36/STD_Fan_Performance_1500RPM!$D$111)^3</f>
        <v>17.314755761156359</v>
      </c>
      <c r="G42" s="14"/>
      <c r="H42" s="14"/>
      <c r="I42" s="13"/>
      <c r="J42" s="13"/>
    </row>
    <row r="43" spans="4:10" x14ac:dyDescent="0.25">
      <c r="D43" s="3">
        <f t="shared" si="6"/>
        <v>300</v>
      </c>
      <c r="E43" s="46">
        <f>STD_Fan_Performance_1500RPM!E134*($D$11/$D$10)*(Evap_Exp_V2!$E$36/STD_Fan_Performance_1500RPM!$D$111)^2</f>
        <v>41.573696801149516</v>
      </c>
      <c r="F43" s="42">
        <f>STD_Fan_Performance_1500RPM!F134*(Evap_Exp_V2!$D$11/Evap_Exp_V2!$D$10)*(Evap_Exp_V2!$E$36/STD_Fan_Performance_1500RPM!$D$111)^3</f>
        <v>17.311470413206862</v>
      </c>
      <c r="G43" s="14"/>
      <c r="H43" s="14"/>
      <c r="I43" s="13"/>
      <c r="J43" s="13"/>
    </row>
    <row r="44" spans="4:10" x14ac:dyDescent="0.25">
      <c r="D44" s="3">
        <f t="shared" si="6"/>
        <v>266.66666666666669</v>
      </c>
      <c r="E44" s="46">
        <f>STD_Fan_Performance_1500RPM!E135*($D$11/$D$10)*(Evap_Exp_V2!$E$36/STD_Fan_Performance_1500RPM!$D$111)^2</f>
        <v>51.361836574732848</v>
      </c>
      <c r="F44" s="42">
        <f>STD_Fan_Performance_1500RPM!F135*(Evap_Exp_V2!$D$11/Evap_Exp_V2!$D$10)*(Evap_Exp_V2!$E$36/STD_Fan_Performance_1500RPM!$D$111)^3</f>
        <v>16.996878475941859</v>
      </c>
      <c r="G44" s="14"/>
      <c r="H44" s="14"/>
      <c r="I44" s="13"/>
      <c r="J44" s="13"/>
    </row>
    <row r="45" spans="4:10" s="10" customFormat="1" x14ac:dyDescent="0.25">
      <c r="D45" s="3">
        <f t="shared" si="6"/>
        <v>233.33333333333334</v>
      </c>
      <c r="E45" s="46">
        <f>STD_Fan_Performance_1500RPM!E136*($D$11/$D$10)*(Evap_Exp_V2!$E$36/STD_Fan_Performance_1500RPM!$D$111)^2</f>
        <v>57.217570597458483</v>
      </c>
      <c r="F45" s="42">
        <f>STD_Fan_Performance_1500RPM!F136*(Evap_Exp_V2!$D$11/Evap_Exp_V2!$D$10)*(Evap_Exp_V2!$E$36/STD_Fan_Performance_1500RPM!$D$111)^3</f>
        <v>16.350081107679358</v>
      </c>
      <c r="G45" s="14"/>
      <c r="H45" s="14"/>
      <c r="I45" s="13"/>
      <c r="J45" s="13"/>
    </row>
    <row r="46" spans="4:10" s="10" customFormat="1" x14ac:dyDescent="0.25">
      <c r="D46" s="3">
        <f t="shared" si="6"/>
        <v>200</v>
      </c>
      <c r="E46" s="46">
        <f>STD_Fan_Performance_1500RPM!E137*($D$11/$D$10)*(Evap_Exp_V2!$E$36/STD_Fan_Performance_1500RPM!$D$111)^2</f>
        <v>62.673037964184914</v>
      </c>
      <c r="F46" s="42">
        <f>STD_Fan_Performance_1500RPM!F137*(Evap_Exp_V2!$D$11/Evap_Exp_V2!$D$10)*(Evap_Exp_V2!$E$36/STD_Fan_Performance_1500RPM!$D$111)^3</f>
        <v>15.585587688282818</v>
      </c>
      <c r="G46" s="14"/>
      <c r="H46" s="14"/>
      <c r="I46" s="13"/>
      <c r="J46" s="13"/>
    </row>
    <row r="47" spans="4:10" s="10" customFormat="1" x14ac:dyDescent="0.25">
      <c r="D47" s="3">
        <f t="shared" si="6"/>
        <v>166.66666666666666</v>
      </c>
      <c r="E47" s="46">
        <f>STD_Fan_Performance_1500RPM!E138*($D$11/$D$10)*(Evap_Exp_V2!$E$36/STD_Fan_Performance_1500RPM!$D$111)^2</f>
        <v>76.093944642517982</v>
      </c>
      <c r="F47" s="42">
        <f>STD_Fan_Performance_1500RPM!F138*(Evap_Exp_V2!$D$11/Evap_Exp_V2!$D$10)*(Evap_Exp_V2!$E$36/STD_Fan_Performance_1500RPM!$D$111)^3</f>
        <v>14.875707485771763</v>
      </c>
      <c r="G47" s="14"/>
      <c r="H47" s="14"/>
      <c r="I47" s="13"/>
      <c r="J47" s="13"/>
    </row>
    <row r="48" spans="4:10" s="10" customFormat="1" x14ac:dyDescent="0.25">
      <c r="D48" s="3">
        <f t="shared" si="6"/>
        <v>133.33333333333334</v>
      </c>
      <c r="E48" s="46">
        <f>STD_Fan_Performance_1500RPM!E139*($D$11/$D$10)*(Evap_Exp_V2!$E$36/STD_Fan_Performance_1500RPM!$D$111)^2</f>
        <v>108.41969933550705</v>
      </c>
      <c r="F48" s="42">
        <f>STD_Fan_Performance_1500RPM!F139*(Evap_Exp_V2!$D$11/Evap_Exp_V2!$D$10)*(Evap_Exp_V2!$E$36/STD_Fan_Performance_1500RPM!$D$111)^3</f>
        <v>14.329944946174683</v>
      </c>
      <c r="G48" s="14"/>
      <c r="H48" s="14"/>
      <c r="I48" s="13"/>
      <c r="J48" s="13"/>
    </row>
    <row r="49" spans="4:13" s="10" customFormat="1" x14ac:dyDescent="0.25">
      <c r="D49" s="3">
        <f t="shared" si="6"/>
        <v>100</v>
      </c>
      <c r="E49" s="46">
        <f>STD_Fan_Performance_1500RPM!E140*($D$11/$D$10)*(Evap_Exp_V2!$E$36/STD_Fan_Performance_1500RPM!$D$111)^2</f>
        <v>168.40698570688701</v>
      </c>
      <c r="F49" s="42">
        <f>STD_Fan_Performance_1500RPM!F140*(Evap_Exp_V2!$D$11/Evap_Exp_V2!$D$10)*(Evap_Exp_V2!$E$36/STD_Fan_Performance_1500RPM!$D$111)^3</f>
        <v>13.988107933354222</v>
      </c>
      <c r="G49" s="14"/>
      <c r="H49" s="14"/>
      <c r="I49" s="13"/>
      <c r="J49" s="13"/>
    </row>
    <row r="50" spans="4:13" s="10" customFormat="1" x14ac:dyDescent="0.25">
      <c r="D50" s="3">
        <f t="shared" si="6"/>
        <v>66.666666666666671</v>
      </c>
      <c r="E50" s="46">
        <f>STD_Fan_Performance_1500RPM!E141*($D$11/$D$10)*(Evap_Exp_V2!$E$36/STD_Fan_Performance_1500RPM!$D$111)^2</f>
        <v>255.37677096886026</v>
      </c>
      <c r="F50" s="42">
        <f>STD_Fan_Performance_1500RPM!F141*(Evap_Exp_V2!$D$11/Evap_Exp_V2!$D$10)*(Evap_Exp_V2!$E$36/STD_Fan_Performance_1500RPM!$D$111)^3</f>
        <v>13.827128918804577</v>
      </c>
      <c r="G50" s="14"/>
      <c r="H50" s="14"/>
      <c r="I50" s="13"/>
      <c r="J50" s="13"/>
    </row>
    <row r="51" spans="4:13" s="10" customFormat="1" x14ac:dyDescent="0.25">
      <c r="D51" s="3">
        <f t="shared" si="6"/>
        <v>33.333333333333336</v>
      </c>
      <c r="E51" s="46">
        <f>STD_Fan_Performance_1500RPM!E142*($D$11/$D$10)*(Evap_Exp_V2!$E$36/STD_Fan_Performance_1500RPM!$D$111)^2</f>
        <v>349.46475083241478</v>
      </c>
      <c r="F51" s="42">
        <f>STD_Fan_Performance_1500RPM!F142*(Evap_Exp_V2!$D$11/Evap_Exp_V2!$D$10)*(Evap_Exp_V2!$E$36/STD_Fan_Performance_1500RPM!$D$111)^3</f>
        <v>13.781599121421237</v>
      </c>
      <c r="G51" s="14"/>
      <c r="H51" s="14"/>
      <c r="I51" s="13"/>
      <c r="J51" s="13"/>
    </row>
    <row r="52" spans="4:13" s="10" customFormat="1" x14ac:dyDescent="0.25">
      <c r="D52" s="3">
        <f t="shared" si="6"/>
        <v>0</v>
      </c>
      <c r="E52" s="46">
        <f>STD_Fan_Performance_1500RPM!E143*($D$11/$D$10)*(Evap_Exp_V2!$E$36/STD_Fan_Performance_1500RPM!$D$111)^2</f>
        <v>399.37523082018663</v>
      </c>
      <c r="F52" s="42">
        <f>STD_Fan_Performance_1500RPM!F143*(Evap_Exp_V2!$D$11/Evap_Exp_V2!$D$10)*(Evap_Exp_V2!$E$36/STD_Fan_Performance_1500RPM!$D$111)^3</f>
        <v>13.778015597242913</v>
      </c>
      <c r="G52" s="14"/>
      <c r="H52" s="14"/>
      <c r="I52" s="13"/>
      <c r="J52" s="13"/>
      <c r="L52" s="12"/>
      <c r="M52" s="12"/>
    </row>
    <row r="53" spans="4:13" x14ac:dyDescent="0.25">
      <c r="L53" s="12"/>
      <c r="M53" s="12"/>
    </row>
    <row r="54" spans="4:13" x14ac:dyDescent="0.25">
      <c r="D54" s="67" t="s">
        <v>41</v>
      </c>
      <c r="E54" s="59" t="s">
        <v>11</v>
      </c>
      <c r="F54" s="59" t="s">
        <v>12</v>
      </c>
      <c r="G54" s="59" t="s">
        <v>13</v>
      </c>
      <c r="H54" s="59" t="s">
        <v>39</v>
      </c>
      <c r="I54" s="59" t="s">
        <v>40</v>
      </c>
      <c r="J54" s="59" t="s">
        <v>46</v>
      </c>
      <c r="K54" s="59" t="s">
        <v>47</v>
      </c>
      <c r="L54" s="12"/>
      <c r="M54" s="12"/>
    </row>
    <row r="55" spans="4:13" s="10" customFormat="1" x14ac:dyDescent="0.25">
      <c r="D55" s="68"/>
      <c r="E55" s="3">
        <f t="array" ref="E55:K55">LINEST(E39:E52,D39:D52^{1,2,3,4,5,6})</f>
        <v>-2.5277706829291989E-12</v>
      </c>
      <c r="F55" s="3">
        <v>3.743724375610866E-9</v>
      </c>
      <c r="G55" s="3">
        <v>-2.1261563280713109E-6</v>
      </c>
      <c r="H55" s="3">
        <v>5.6049544927187452E-4</v>
      </c>
      <c r="I55" s="3">
        <v>-6.137575346512289E-2</v>
      </c>
      <c r="J55" s="3">
        <v>2.6439416687012431E-14</v>
      </c>
      <c r="K55" s="3">
        <v>399.37523082018834</v>
      </c>
      <c r="L55" s="11"/>
      <c r="M55" s="11"/>
    </row>
    <row r="56" spans="4:13" s="10" customFormat="1" x14ac:dyDescent="0.25">
      <c r="D56" s="14"/>
      <c r="E56" s="11"/>
      <c r="F56" s="11"/>
      <c r="G56" s="11"/>
      <c r="H56" s="11"/>
      <c r="I56" s="11"/>
      <c r="J56" s="11"/>
      <c r="K56" s="11"/>
      <c r="L56" s="11"/>
      <c r="M56" s="11"/>
    </row>
    <row r="57" spans="4:13" s="10" customFormat="1" x14ac:dyDescent="0.25">
      <c r="D57" s="72" t="s">
        <v>51</v>
      </c>
      <c r="E57" s="60" t="s">
        <v>11</v>
      </c>
      <c r="F57" s="60" t="s">
        <v>12</v>
      </c>
      <c r="G57" s="60" t="s">
        <v>13</v>
      </c>
      <c r="H57" s="60" t="s">
        <v>39</v>
      </c>
      <c r="I57" s="60" t="s">
        <v>40</v>
      </c>
      <c r="J57" s="60" t="s">
        <v>46</v>
      </c>
      <c r="K57" s="60" t="s">
        <v>47</v>
      </c>
      <c r="L57" s="11"/>
      <c r="M57" s="11"/>
    </row>
    <row r="58" spans="4:13" s="10" customFormat="1" ht="15.75" customHeight="1" x14ac:dyDescent="0.25">
      <c r="D58" s="73"/>
      <c r="E58" s="3">
        <f t="array" ref="E58:K58">LINEST(F39:F52,D39:D52^{1,2,3,4,5,6})</f>
        <v>1.3884361846919295E-14</v>
      </c>
      <c r="F58" s="3">
        <v>-1.3877216596207885E-11</v>
      </c>
      <c r="G58" s="3">
        <v>3.3498014022650279E-9</v>
      </c>
      <c r="H58" s="3">
        <v>-8.8676494240864252E-20</v>
      </c>
      <c r="I58" s="3">
        <v>7.4219102657874831E-18</v>
      </c>
      <c r="J58" s="3">
        <v>-2.0048030764627236E-16</v>
      </c>
      <c r="K58" s="3">
        <v>13.778015597242918</v>
      </c>
      <c r="L58" s="11"/>
      <c r="M58" s="11"/>
    </row>
    <row r="59" spans="4:13" s="10" customFormat="1" x14ac:dyDescent="0.25"/>
    <row r="60" spans="4:13" x14ac:dyDescent="0.25">
      <c r="D60" s="65" t="s">
        <v>15</v>
      </c>
      <c r="E60" s="65"/>
      <c r="F60" s="65"/>
      <c r="G60" s="65"/>
      <c r="H60" s="65"/>
    </row>
    <row r="61" spans="4:13" x14ac:dyDescent="0.25">
      <c r="D61" s="7" t="s">
        <v>33</v>
      </c>
      <c r="E61" s="16" t="s">
        <v>38</v>
      </c>
      <c r="F61" s="55" t="s">
        <v>37</v>
      </c>
      <c r="G61" s="3" t="s">
        <v>16</v>
      </c>
      <c r="H61" s="59" t="s">
        <v>54</v>
      </c>
    </row>
    <row r="62" spans="4:13" ht="18.75" x14ac:dyDescent="0.25">
      <c r="D62" s="18">
        <f>(E33*F62^2)+(F33*F62)+G33</f>
        <v>42.457632862200754</v>
      </c>
      <c r="E62" s="18">
        <f>(E55*F62^6)+(F55*F62^5)+(G55*F62^4)+(H55*F62^3)+(I55*F62^2)+(J55*F62)+K55</f>
        <v>42.4585234993516</v>
      </c>
      <c r="F62" s="56">
        <v>297.45033979415751</v>
      </c>
      <c r="G62" s="3">
        <v>6</v>
      </c>
      <c r="H62" s="61">
        <f>G62*F62</f>
        <v>1784.702038764945</v>
      </c>
    </row>
    <row r="64" spans="4:13" x14ac:dyDescent="0.25">
      <c r="D64" s="9" t="s">
        <v>29</v>
      </c>
      <c r="E64" s="23"/>
      <c r="H64" s="41" t="s">
        <v>53</v>
      </c>
    </row>
    <row r="65" spans="4:8" ht="18.75" x14ac:dyDescent="0.25">
      <c r="D65" s="57">
        <f>(E62-D62)^2</f>
        <v>7.9323453446693591E-7</v>
      </c>
      <c r="E65" s="15"/>
      <c r="H65" s="62">
        <f>(H62/3600)*$D$9</f>
        <v>0.61590869136959281</v>
      </c>
    </row>
    <row r="66" spans="4:8" x14ac:dyDescent="0.25">
      <c r="H66" s="13"/>
    </row>
    <row r="67" spans="4:8" x14ac:dyDescent="0.25">
      <c r="H67" s="54" t="s">
        <v>52</v>
      </c>
    </row>
    <row r="68" spans="4:8" ht="18.75" x14ac:dyDescent="0.25">
      <c r="H68" s="62">
        <f>((E58*F62^6)+(F58*F62^5)+(G58*F62^4)+(H58*F62^3)+(I58*F62^2)+(J58*F62)+K58)*G62</f>
        <v>103.82569884507598</v>
      </c>
    </row>
    <row r="73" spans="4:8" x14ac:dyDescent="0.25">
      <c r="D73" s="25"/>
      <c r="E73" s="25"/>
      <c r="F73" s="25"/>
      <c r="G73" s="25"/>
      <c r="H73" s="25"/>
    </row>
    <row r="74" spans="4:8" x14ac:dyDescent="0.25">
      <c r="D74" s="14"/>
      <c r="E74" s="14"/>
      <c r="F74" s="14"/>
      <c r="G74" s="24"/>
      <c r="H74" s="24"/>
    </row>
    <row r="75" spans="4:8" x14ac:dyDescent="0.25">
      <c r="D75" s="14"/>
      <c r="E75" s="14"/>
      <c r="F75" s="14"/>
      <c r="G75" s="23"/>
      <c r="H75" s="23"/>
    </row>
    <row r="76" spans="4:8" x14ac:dyDescent="0.25">
      <c r="D76" s="14"/>
      <c r="E76" s="14"/>
      <c r="F76" s="14"/>
      <c r="G76" s="23"/>
      <c r="H76" s="23"/>
    </row>
    <row r="77" spans="4:8" x14ac:dyDescent="0.25">
      <c r="D77" s="14"/>
      <c r="E77" s="14"/>
      <c r="F77" s="14"/>
      <c r="G77" s="23"/>
      <c r="H77" s="23"/>
    </row>
    <row r="78" spans="4:8" x14ac:dyDescent="0.25">
      <c r="D78" s="14"/>
      <c r="E78" s="14"/>
      <c r="F78" s="14"/>
      <c r="G78" s="23"/>
      <c r="H78" s="23"/>
    </row>
    <row r="79" spans="4:8" x14ac:dyDescent="0.25">
      <c r="D79" s="14"/>
      <c r="E79" s="14"/>
      <c r="F79" s="14"/>
      <c r="G79" s="23"/>
      <c r="H79" s="23"/>
    </row>
    <row r="80" spans="4:8" x14ac:dyDescent="0.25">
      <c r="D80" s="14"/>
      <c r="E80" s="14"/>
      <c r="F80" s="14"/>
      <c r="G80" s="23"/>
      <c r="H80" s="23"/>
    </row>
    <row r="81" spans="4:8" x14ac:dyDescent="0.25">
      <c r="D81" s="14"/>
      <c r="E81" s="14"/>
      <c r="F81" s="14"/>
      <c r="G81" s="23"/>
      <c r="H81" s="23"/>
    </row>
    <row r="82" spans="4:8" x14ac:dyDescent="0.25">
      <c r="D82" s="14"/>
      <c r="E82" s="14"/>
      <c r="F82" s="14"/>
      <c r="G82" s="23"/>
      <c r="H82" s="23"/>
    </row>
    <row r="83" spans="4:8" x14ac:dyDescent="0.25">
      <c r="D83" s="14"/>
      <c r="E83" s="14"/>
      <c r="F83" s="14"/>
      <c r="G83" s="23"/>
      <c r="H83" s="23"/>
    </row>
    <row r="84" spans="4:8" x14ac:dyDescent="0.25">
      <c r="D84" s="14"/>
      <c r="E84" s="14"/>
      <c r="F84" s="14"/>
      <c r="G84" s="23"/>
      <c r="H84" s="23"/>
    </row>
    <row r="85" spans="4:8" x14ac:dyDescent="0.25">
      <c r="D85" s="14"/>
      <c r="E85" s="14"/>
      <c r="F85" s="14"/>
      <c r="G85" s="23"/>
      <c r="H85" s="23"/>
    </row>
    <row r="86" spans="4:8" x14ac:dyDescent="0.25">
      <c r="D86" s="14"/>
      <c r="E86" s="14"/>
      <c r="F86" s="14"/>
      <c r="G86" s="23"/>
      <c r="H86" s="23"/>
    </row>
    <row r="87" spans="4:8" x14ac:dyDescent="0.25">
      <c r="D87" s="14"/>
      <c r="E87" s="14"/>
      <c r="F87" s="14"/>
      <c r="G87" s="23"/>
      <c r="H87" s="23"/>
    </row>
    <row r="88" spans="4:8" x14ac:dyDescent="0.25">
      <c r="D88" s="13"/>
      <c r="E88" s="13"/>
      <c r="F88" s="13"/>
      <c r="G88" s="13"/>
      <c r="H88" s="13"/>
    </row>
  </sheetData>
  <mergeCells count="8">
    <mergeCell ref="C3:E3"/>
    <mergeCell ref="D60:H60"/>
    <mergeCell ref="G35:H35"/>
    <mergeCell ref="D54:D55"/>
    <mergeCell ref="D32:D33"/>
    <mergeCell ref="C14:I14"/>
    <mergeCell ref="D57:D58"/>
    <mergeCell ref="D35:F35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4C78-A4D8-4956-8D14-158451D75991}">
  <dimension ref="C3:M89"/>
  <sheetViews>
    <sheetView topLeftCell="B58" workbookViewId="0">
      <selection activeCell="D17" sqref="D17"/>
    </sheetView>
  </sheetViews>
  <sheetFormatPr defaultRowHeight="15" x14ac:dyDescent="0.25"/>
  <cols>
    <col min="1" max="2" width="9.140625" style="10"/>
    <col min="3" max="3" width="51.42578125" style="10" bestFit="1" customWidth="1"/>
    <col min="4" max="4" width="37.5703125" style="10" bestFit="1" customWidth="1"/>
    <col min="5" max="5" width="34.28515625" style="10" bestFit="1" customWidth="1"/>
    <col min="6" max="6" width="38.7109375" style="10" bestFit="1" customWidth="1"/>
    <col min="7" max="7" width="16.42578125" style="10" bestFit="1" customWidth="1"/>
    <col min="8" max="8" width="37.7109375" style="10" bestFit="1" customWidth="1"/>
    <col min="9" max="9" width="15.5703125" style="10" bestFit="1" customWidth="1"/>
    <col min="10" max="10" width="12.7109375" style="10" bestFit="1" customWidth="1"/>
    <col min="11" max="12" width="12.140625" style="10" bestFit="1" customWidth="1"/>
    <col min="13" max="16384" width="9.140625" style="10"/>
  </cols>
  <sheetData>
    <row r="3" spans="3:9" x14ac:dyDescent="0.25">
      <c r="C3" s="64" t="s">
        <v>63</v>
      </c>
      <c r="D3" s="64"/>
      <c r="E3" s="64"/>
      <c r="F3" s="25"/>
      <c r="G3" s="25"/>
      <c r="H3" s="19"/>
    </row>
    <row r="4" spans="3:9" x14ac:dyDescent="0.25">
      <c r="C4" s="1" t="s">
        <v>8</v>
      </c>
      <c r="D4" s="2">
        <v>1811.6284065427801</v>
      </c>
      <c r="E4" s="3" t="s">
        <v>1</v>
      </c>
      <c r="F4" s="13"/>
      <c r="G4" s="13"/>
      <c r="H4" s="11"/>
    </row>
    <row r="5" spans="3:9" x14ac:dyDescent="0.25">
      <c r="C5" s="1" t="s">
        <v>59</v>
      </c>
      <c r="D5" s="2">
        <v>0.62520110185669986</v>
      </c>
      <c r="E5" s="3" t="s">
        <v>60</v>
      </c>
      <c r="F5" s="13"/>
      <c r="G5" s="13"/>
      <c r="H5" s="11"/>
    </row>
    <row r="6" spans="3:9" x14ac:dyDescent="0.25">
      <c r="C6" s="1" t="s">
        <v>5</v>
      </c>
      <c r="D6" s="3">
        <v>1875.6</v>
      </c>
      <c r="E6" s="3" t="s">
        <v>1</v>
      </c>
      <c r="F6" s="13"/>
      <c r="G6" s="13"/>
      <c r="H6" s="11"/>
    </row>
    <row r="7" spans="3:9" x14ac:dyDescent="0.25">
      <c r="C7" s="1" t="s">
        <v>6</v>
      </c>
      <c r="D7" s="3">
        <v>27.422000000000001</v>
      </c>
      <c r="E7" s="3" t="s">
        <v>2</v>
      </c>
      <c r="F7" s="13"/>
      <c r="G7" s="13"/>
      <c r="H7" s="11"/>
    </row>
    <row r="8" spans="3:9" x14ac:dyDescent="0.25">
      <c r="C8" s="1" t="s">
        <v>4</v>
      </c>
      <c r="D8" s="3">
        <v>31.647200000000002</v>
      </c>
      <c r="E8" s="3" t="s">
        <v>3</v>
      </c>
      <c r="F8" s="13"/>
      <c r="G8" s="13"/>
      <c r="H8" s="11"/>
    </row>
    <row r="9" spans="3:9" x14ac:dyDescent="0.25">
      <c r="C9" s="1" t="s">
        <v>7</v>
      </c>
      <c r="D9" s="3">
        <f>$D$8*D5^2/$D$12</f>
        <v>9.5966983461783446</v>
      </c>
      <c r="E9" s="3" t="s">
        <v>2</v>
      </c>
      <c r="F9" s="13"/>
      <c r="G9" s="13"/>
      <c r="H9" s="11"/>
    </row>
    <row r="10" spans="3:9" x14ac:dyDescent="0.25">
      <c r="C10" s="4" t="s">
        <v>31</v>
      </c>
      <c r="D10" s="2">
        <f>1/0.804909190713315</f>
        <v>1.2423761730361091</v>
      </c>
      <c r="E10" s="2" t="s">
        <v>0</v>
      </c>
      <c r="F10" s="13"/>
      <c r="G10" s="13"/>
      <c r="H10" s="15"/>
    </row>
    <row r="11" spans="3:9" x14ac:dyDescent="0.25">
      <c r="C11" s="4" t="s">
        <v>14</v>
      </c>
      <c r="D11" s="2">
        <v>1.2</v>
      </c>
      <c r="E11" s="2" t="s">
        <v>0</v>
      </c>
      <c r="F11" s="13"/>
      <c r="G11" s="13"/>
      <c r="H11" s="15"/>
    </row>
    <row r="12" spans="3:9" x14ac:dyDescent="0.25">
      <c r="C12" s="4" t="s">
        <v>32</v>
      </c>
      <c r="D12" s="21">
        <v>1.2889999999999999</v>
      </c>
      <c r="E12" s="2" t="s">
        <v>0</v>
      </c>
      <c r="F12" s="13"/>
      <c r="G12" s="13"/>
    </row>
    <row r="13" spans="3:9" x14ac:dyDescent="0.25">
      <c r="C13" s="4" t="s">
        <v>28</v>
      </c>
      <c r="D13" s="21">
        <v>0.34</v>
      </c>
      <c r="E13" s="9" t="s">
        <v>19</v>
      </c>
      <c r="F13" s="13"/>
      <c r="G13" s="13"/>
    </row>
    <row r="14" spans="3:9" x14ac:dyDescent="0.25">
      <c r="C14" s="22"/>
      <c r="D14" s="14"/>
      <c r="E14" s="14"/>
      <c r="F14" s="23"/>
      <c r="G14" s="12"/>
    </row>
    <row r="15" spans="3:9" ht="15.75" x14ac:dyDescent="0.25">
      <c r="C15" s="71" t="s">
        <v>61</v>
      </c>
      <c r="D15" s="71"/>
      <c r="E15" s="71"/>
      <c r="F15" s="71"/>
      <c r="G15" s="71"/>
      <c r="H15" s="71"/>
      <c r="I15" s="71"/>
    </row>
    <row r="16" spans="3:9" x14ac:dyDescent="0.25">
      <c r="C16" s="20" t="s">
        <v>17</v>
      </c>
      <c r="D16" s="38" t="s">
        <v>45</v>
      </c>
      <c r="E16" s="38" t="s">
        <v>34</v>
      </c>
      <c r="F16" s="38" t="s">
        <v>43</v>
      </c>
      <c r="G16" s="38" t="s">
        <v>44</v>
      </c>
      <c r="H16" s="49" t="s">
        <v>18</v>
      </c>
      <c r="I16" s="47" t="s">
        <v>30</v>
      </c>
    </row>
    <row r="17" spans="3:9" x14ac:dyDescent="0.25">
      <c r="C17" s="3">
        <v>2400</v>
      </c>
      <c r="D17" s="3">
        <f>(C17/3600)*$D$10</f>
        <v>0.82825078202407276</v>
      </c>
      <c r="E17" s="3">
        <f>(C17/$D$13)/3600</f>
        <v>1.9607843137254899</v>
      </c>
      <c r="F17" s="3">
        <f t="shared" ref="F17:F30" si="0">$D$7*(C17/$D$4)^2</f>
        <v>48.126398877283719</v>
      </c>
      <c r="G17" s="8">
        <f>$D$8*D17^2/$D$12</f>
        <v>16.842481675776739</v>
      </c>
      <c r="H17" s="50">
        <f>F17+G17</f>
        <v>64.968880553060458</v>
      </c>
      <c r="I17" s="42">
        <f t="shared" ref="I17:I30" si="1">C17/$G$63</f>
        <v>400</v>
      </c>
    </row>
    <row r="18" spans="3:9" x14ac:dyDescent="0.25">
      <c r="C18" s="3">
        <v>2200</v>
      </c>
      <c r="D18" s="3">
        <f t="shared" ref="D18:D30" si="2">(C18/3600)*$D$10</f>
        <v>0.75922988352206677</v>
      </c>
      <c r="E18" s="3">
        <f t="shared" ref="E18:E30" si="3">(C18/$D$13)/3600</f>
        <v>1.7973856209150325</v>
      </c>
      <c r="F18" s="3">
        <f t="shared" si="0"/>
        <v>40.439543501050899</v>
      </c>
      <c r="G18" s="8">
        <f t="shared" ref="G18:G30" si="4">$D$8*D18^2/$D$12</f>
        <v>14.152363074784622</v>
      </c>
      <c r="H18" s="50">
        <f t="shared" ref="H18:H30" si="5">F18+G18</f>
        <v>54.591906575835523</v>
      </c>
      <c r="I18" s="42">
        <f t="shared" si="1"/>
        <v>366.66666666666669</v>
      </c>
    </row>
    <row r="19" spans="3:9" x14ac:dyDescent="0.25">
      <c r="C19" s="3">
        <v>2000</v>
      </c>
      <c r="D19" s="3">
        <f t="shared" si="2"/>
        <v>0.69020898502006067</v>
      </c>
      <c r="E19" s="3">
        <f t="shared" si="3"/>
        <v>1.6339869281045751</v>
      </c>
      <c r="F19" s="3">
        <f t="shared" si="0"/>
        <v>33.421110331447025</v>
      </c>
      <c r="G19" s="8">
        <f t="shared" si="4"/>
        <v>11.696167830400514</v>
      </c>
      <c r="H19" s="50">
        <f t="shared" si="5"/>
        <v>45.117278161847537</v>
      </c>
      <c r="I19" s="42">
        <f t="shared" si="1"/>
        <v>333.33333333333331</v>
      </c>
    </row>
    <row r="20" spans="3:9" x14ac:dyDescent="0.25">
      <c r="C20" s="18">
        <v>1811.6284065427801</v>
      </c>
      <c r="D20" s="18">
        <f t="shared" si="2"/>
        <v>0.62520110185670097</v>
      </c>
      <c r="E20" s="18">
        <f t="shared" si="3"/>
        <v>1.4800885674369118</v>
      </c>
      <c r="F20" s="18">
        <f t="shared" si="0"/>
        <v>27.422000000000001</v>
      </c>
      <c r="G20" s="35">
        <f t="shared" si="4"/>
        <v>9.5966983461783784</v>
      </c>
      <c r="H20" s="51">
        <f t="shared" si="5"/>
        <v>37.018698346178383</v>
      </c>
      <c r="I20" s="48">
        <f t="shared" si="1"/>
        <v>301.93806775713</v>
      </c>
    </row>
    <row r="21" spans="3:9" x14ac:dyDescent="0.25">
      <c r="C21" s="3">
        <v>1800</v>
      </c>
      <c r="D21" s="3">
        <f t="shared" si="2"/>
        <v>0.62118808651805457</v>
      </c>
      <c r="E21" s="3">
        <f t="shared" si="3"/>
        <v>1.4705882352941175</v>
      </c>
      <c r="F21" s="3">
        <f t="shared" si="0"/>
        <v>27.071099368472094</v>
      </c>
      <c r="G21" s="8">
        <f t="shared" si="4"/>
        <v>9.4738959426244147</v>
      </c>
      <c r="H21" s="50">
        <f t="shared" si="5"/>
        <v>36.544995311096507</v>
      </c>
      <c r="I21" s="42">
        <f t="shared" si="1"/>
        <v>300</v>
      </c>
    </row>
    <row r="22" spans="3:9" x14ac:dyDescent="0.25">
      <c r="C22" s="3">
        <v>1600</v>
      </c>
      <c r="D22" s="3">
        <f t="shared" si="2"/>
        <v>0.55216718801604847</v>
      </c>
      <c r="E22" s="3">
        <f t="shared" si="3"/>
        <v>1.3071895424836601</v>
      </c>
      <c r="F22" s="3">
        <f t="shared" si="0"/>
        <v>21.389510612126099</v>
      </c>
      <c r="G22" s="8">
        <f t="shared" si="4"/>
        <v>7.4855474114563272</v>
      </c>
      <c r="H22" s="50">
        <f t="shared" si="5"/>
        <v>28.875058023582426</v>
      </c>
      <c r="I22" s="42">
        <f t="shared" si="1"/>
        <v>266.66666666666669</v>
      </c>
    </row>
    <row r="23" spans="3:9" x14ac:dyDescent="0.25">
      <c r="C23" s="3">
        <v>1400</v>
      </c>
      <c r="D23" s="3">
        <f t="shared" si="2"/>
        <v>0.48314628951404243</v>
      </c>
      <c r="E23" s="3">
        <f t="shared" si="3"/>
        <v>1.1437908496732025</v>
      </c>
      <c r="F23" s="3">
        <f t="shared" si="0"/>
        <v>16.376344062409046</v>
      </c>
      <c r="G23" s="8">
        <f t="shared" si="4"/>
        <v>5.7311222368962511</v>
      </c>
      <c r="H23" s="50">
        <f t="shared" si="5"/>
        <v>22.107466299305297</v>
      </c>
      <c r="I23" s="42">
        <f t="shared" si="1"/>
        <v>233.33333333333334</v>
      </c>
    </row>
    <row r="24" spans="3:9" x14ac:dyDescent="0.25">
      <c r="C24" s="3">
        <v>1200</v>
      </c>
      <c r="D24" s="3">
        <f t="shared" si="2"/>
        <v>0.41412539101203638</v>
      </c>
      <c r="E24" s="3">
        <f t="shared" si="3"/>
        <v>0.98039215686274495</v>
      </c>
      <c r="F24" s="3">
        <f t="shared" si="0"/>
        <v>12.03159971932093</v>
      </c>
      <c r="G24" s="8">
        <f t="shared" si="4"/>
        <v>4.2106204189441847</v>
      </c>
      <c r="H24" s="50">
        <f t="shared" si="5"/>
        <v>16.242220138265115</v>
      </c>
      <c r="I24" s="42">
        <f t="shared" si="1"/>
        <v>200</v>
      </c>
    </row>
    <row r="25" spans="3:9" x14ac:dyDescent="0.25">
      <c r="C25" s="3">
        <v>1000</v>
      </c>
      <c r="D25" s="3">
        <f t="shared" si="2"/>
        <v>0.34510449251003034</v>
      </c>
      <c r="E25" s="3">
        <f t="shared" si="3"/>
        <v>0.81699346405228757</v>
      </c>
      <c r="F25" s="3">
        <f t="shared" si="0"/>
        <v>8.3552775828617563</v>
      </c>
      <c r="G25" s="8">
        <f t="shared" si="4"/>
        <v>2.9240419576001284</v>
      </c>
      <c r="H25" s="50">
        <f t="shared" si="5"/>
        <v>11.279319540461884</v>
      </c>
      <c r="I25" s="42">
        <f t="shared" si="1"/>
        <v>166.66666666666666</v>
      </c>
    </row>
    <row r="26" spans="3:9" x14ac:dyDescent="0.25">
      <c r="C26" s="3">
        <v>800</v>
      </c>
      <c r="D26" s="3">
        <f t="shared" si="2"/>
        <v>0.27608359400802424</v>
      </c>
      <c r="E26" s="3">
        <f t="shared" si="3"/>
        <v>0.65359477124183007</v>
      </c>
      <c r="F26" s="3">
        <f t="shared" si="0"/>
        <v>5.3473776530315247</v>
      </c>
      <c r="G26" s="8">
        <f t="shared" si="4"/>
        <v>1.8713868528640818</v>
      </c>
      <c r="H26" s="50">
        <f t="shared" si="5"/>
        <v>7.2187645058956065</v>
      </c>
      <c r="I26" s="42">
        <f t="shared" si="1"/>
        <v>133.33333333333334</v>
      </c>
    </row>
    <row r="27" spans="3:9" x14ac:dyDescent="0.25">
      <c r="C27" s="3">
        <v>600</v>
      </c>
      <c r="D27" s="3">
        <f t="shared" si="2"/>
        <v>0.20706269550601819</v>
      </c>
      <c r="E27" s="3">
        <f t="shared" si="3"/>
        <v>0.49019607843137247</v>
      </c>
      <c r="F27" s="3">
        <f t="shared" si="0"/>
        <v>3.0078999298302325</v>
      </c>
      <c r="G27" s="8">
        <f t="shared" si="4"/>
        <v>1.0526551047360462</v>
      </c>
      <c r="H27" s="50">
        <f t="shared" si="5"/>
        <v>4.0605550345662786</v>
      </c>
      <c r="I27" s="42">
        <f t="shared" si="1"/>
        <v>100</v>
      </c>
    </row>
    <row r="28" spans="3:9" x14ac:dyDescent="0.25">
      <c r="C28" s="3">
        <v>400</v>
      </c>
      <c r="D28" s="3">
        <f t="shared" si="2"/>
        <v>0.13804179700401212</v>
      </c>
      <c r="E28" s="3">
        <f t="shared" si="3"/>
        <v>0.32679738562091504</v>
      </c>
      <c r="F28" s="3">
        <f t="shared" si="0"/>
        <v>1.3368444132578812</v>
      </c>
      <c r="G28" s="8">
        <f t="shared" si="4"/>
        <v>0.46784671321602045</v>
      </c>
      <c r="H28" s="50">
        <f t="shared" si="5"/>
        <v>1.8046911264739016</v>
      </c>
      <c r="I28" s="42">
        <f t="shared" si="1"/>
        <v>66.666666666666671</v>
      </c>
    </row>
    <row r="29" spans="3:9" x14ac:dyDescent="0.25">
      <c r="C29" s="3">
        <v>200</v>
      </c>
      <c r="D29" s="3">
        <f t="shared" si="2"/>
        <v>6.9020898502006059E-2</v>
      </c>
      <c r="E29" s="3">
        <f t="shared" si="3"/>
        <v>0.16339869281045752</v>
      </c>
      <c r="F29" s="3">
        <f t="shared" si="0"/>
        <v>0.33421110331447029</v>
      </c>
      <c r="G29" s="8">
        <f t="shared" si="4"/>
        <v>0.11696167830400511</v>
      </c>
      <c r="H29" s="50">
        <f t="shared" si="5"/>
        <v>0.4511727816184754</v>
      </c>
      <c r="I29" s="42">
        <f t="shared" si="1"/>
        <v>33.333333333333336</v>
      </c>
    </row>
    <row r="30" spans="3:9" x14ac:dyDescent="0.25">
      <c r="C30" s="3">
        <v>0</v>
      </c>
      <c r="D30" s="3">
        <f t="shared" si="2"/>
        <v>0</v>
      </c>
      <c r="E30" s="3">
        <f t="shared" si="3"/>
        <v>0</v>
      </c>
      <c r="F30" s="3">
        <f t="shared" si="0"/>
        <v>0</v>
      </c>
      <c r="G30" s="8">
        <f t="shared" si="4"/>
        <v>0</v>
      </c>
      <c r="H30" s="50">
        <f t="shared" si="5"/>
        <v>0</v>
      </c>
      <c r="I30" s="42">
        <f t="shared" si="1"/>
        <v>0</v>
      </c>
    </row>
    <row r="31" spans="3:9" x14ac:dyDescent="0.25">
      <c r="H31" s="13"/>
    </row>
    <row r="32" spans="3:9" x14ac:dyDescent="0.25">
      <c r="D32" s="14"/>
      <c r="E32" s="36"/>
      <c r="F32" s="36"/>
      <c r="G32" s="36"/>
    </row>
    <row r="33" spans="4:10" x14ac:dyDescent="0.25">
      <c r="D33" s="69" t="s">
        <v>42</v>
      </c>
      <c r="E33" s="37" t="s">
        <v>11</v>
      </c>
      <c r="F33" s="37" t="s">
        <v>12</v>
      </c>
      <c r="G33" s="37" t="s">
        <v>13</v>
      </c>
    </row>
    <row r="34" spans="4:10" x14ac:dyDescent="0.25">
      <c r="D34" s="70"/>
      <c r="E34" s="17">
        <f t="array" ref="E34:G34">LINEST(H17:H30,I17:I30^{1,2})</f>
        <v>4.0605550345662784E-4</v>
      </c>
      <c r="F34" s="17">
        <v>-4.5624944440894845E-17</v>
      </c>
      <c r="G34" s="17">
        <v>7.1054273576010019E-15</v>
      </c>
    </row>
    <row r="35" spans="4:10" x14ac:dyDescent="0.25">
      <c r="D35" s="14"/>
      <c r="E35" s="36"/>
      <c r="F35" s="36"/>
      <c r="G35" s="36"/>
    </row>
    <row r="36" spans="4:10" x14ac:dyDescent="0.25">
      <c r="D36" s="74" t="s">
        <v>56</v>
      </c>
      <c r="E36" s="74"/>
      <c r="F36" s="74"/>
      <c r="G36" s="66"/>
      <c r="H36" s="66"/>
      <c r="I36" s="13"/>
      <c r="J36" s="13"/>
    </row>
    <row r="37" spans="4:10" x14ac:dyDescent="0.25">
      <c r="D37" s="2" t="s">
        <v>35</v>
      </c>
      <c r="E37" s="40">
        <v>1400</v>
      </c>
      <c r="F37" s="58"/>
      <c r="G37" s="43"/>
      <c r="H37" s="43"/>
      <c r="I37" s="13"/>
      <c r="J37" s="13"/>
    </row>
    <row r="38" spans="4:10" x14ac:dyDescent="0.25">
      <c r="D38" s="2"/>
      <c r="E38" s="45" t="s">
        <v>57</v>
      </c>
      <c r="F38" s="45" t="s">
        <v>58</v>
      </c>
      <c r="G38" s="43"/>
      <c r="H38" s="43"/>
      <c r="I38" s="13"/>
      <c r="J38" s="13"/>
    </row>
    <row r="39" spans="4:10" x14ac:dyDescent="0.25">
      <c r="D39" s="45" t="s">
        <v>9</v>
      </c>
      <c r="E39" s="45" t="s">
        <v>10</v>
      </c>
      <c r="F39" s="45" t="s">
        <v>50</v>
      </c>
      <c r="G39" s="43"/>
      <c r="H39" s="43"/>
      <c r="I39" s="13"/>
      <c r="J39" s="13"/>
    </row>
    <row r="40" spans="4:10" x14ac:dyDescent="0.25">
      <c r="D40" s="3">
        <f>I17</f>
        <v>400</v>
      </c>
      <c r="E40" s="46">
        <f>STD_Fan_Performance_1500RPM!E130*($D$12/$D$11)*('Evap_Num_5x4_ST_3c_V2 '!$E$37/STD_Fan_Performance_1500RPM!$D$111)^2</f>
        <v>3.3805493798549238</v>
      </c>
      <c r="F40" s="42">
        <f>STD_Fan_Performance_1500RPM!F130*('Evap_Num_5x4_ST_3c_V2 '!$D$12/'Evap_Num_5x4_ST_3c_V2 '!$D$11)*('Evap_Num_5x4_ST_3c_V2 '!$E$37/STD_Fan_Performance_1500RPM!$D$111)^3</f>
        <v>14.429610770160114</v>
      </c>
      <c r="H40" s="14"/>
      <c r="I40" s="13"/>
      <c r="J40" s="13"/>
    </row>
    <row r="41" spans="4:10" x14ac:dyDescent="0.25">
      <c r="D41" s="3">
        <f t="shared" ref="D41:D53" si="6">I18</f>
        <v>366.66666666666669</v>
      </c>
      <c r="E41" s="46">
        <f>STD_Fan_Performance_1500RPM!E131*($D$12/$D$11)*('Evap_Num_5x4_ST_3c_V2 '!$E$37/STD_Fan_Performance_1500RPM!$D$111)^2</f>
        <v>16.469993761414088</v>
      </c>
      <c r="F41" s="42">
        <f>STD_Fan_Performance_1500RPM!F131*('Evap_Num_5x4_ST_3c_V2 '!$D$12/'Evap_Num_5x4_ST_3c_V2 '!$D$11)*('Evap_Num_5x4_ST_3c_V2 '!$E$37/STD_Fan_Performance_1500RPM!$D$111)^3</f>
        <v>16.239837156366672</v>
      </c>
      <c r="G41" s="14"/>
      <c r="H41" s="14"/>
      <c r="I41" s="13"/>
      <c r="J41" s="13"/>
    </row>
    <row r="42" spans="4:10" x14ac:dyDescent="0.25">
      <c r="D42" s="3">
        <f t="shared" si="6"/>
        <v>333.33333333333331</v>
      </c>
      <c r="E42" s="46">
        <f>STD_Fan_Performance_1500RPM!E132*($D$12/$D$11)*('Evap_Num_5x4_ST_3c_V2 '!$E$37/STD_Fan_Performance_1500RPM!$D$111)^2</f>
        <v>29.178799443858047</v>
      </c>
      <c r="F42" s="42">
        <f>STD_Fan_Performance_1500RPM!F132*('Evap_Num_5x4_ST_3c_V2 '!$D$12/'Evap_Num_5x4_ST_3c_V2 '!$D$11)*('Evap_Num_5x4_ST_3c_V2 '!$E$37/STD_Fan_Performance_1500RPM!$D$111)^3</f>
        <v>17.225497293973223</v>
      </c>
      <c r="G42" s="14"/>
      <c r="H42" s="14"/>
      <c r="I42" s="13"/>
      <c r="J42" s="13"/>
    </row>
    <row r="43" spans="4:10" x14ac:dyDescent="0.25">
      <c r="D43" s="3">
        <f t="shared" si="6"/>
        <v>301.93806775713</v>
      </c>
      <c r="E43" s="46">
        <f>STD_Fan_Performance_1500RPM!E133*($D$12/$D$11)*('Evap_Num_5x4_ST_3c_V2 '!$E$37/STD_Fan_Performance_1500RPM!$D$111)^2</f>
        <v>41.258040939293643</v>
      </c>
      <c r="F43" s="42">
        <f>STD_Fan_Performance_1500RPM!F133*('Evap_Num_5x4_ST_3c_V2 '!$D$12/'Evap_Num_5x4_ST_3c_V2 '!$D$11)*('Evap_Num_5x4_ST_3c_V2 '!$E$37/STD_Fan_Performance_1500RPM!$D$111)^3</f>
        <v>17.470983127349971</v>
      </c>
      <c r="G43" s="14"/>
      <c r="H43" s="14"/>
      <c r="I43" s="13"/>
      <c r="J43" s="13"/>
    </row>
    <row r="44" spans="4:10" x14ac:dyDescent="0.25">
      <c r="D44" s="3">
        <f t="shared" si="6"/>
        <v>300</v>
      </c>
      <c r="E44" s="46">
        <f>STD_Fan_Performance_1500RPM!E134*($D$12/$D$11)*('Evap_Num_5x4_ST_3c_V2 '!$E$37/STD_Fan_Performance_1500RPM!$D$111)^2</f>
        <v>41.948807443411425</v>
      </c>
      <c r="F44" s="42">
        <f>STD_Fan_Performance_1500RPM!F134*('Evap_Num_5x4_ST_3c_V2 '!$D$12/'Evap_Num_5x4_ST_3c_V2 '!$D$11)*('Evap_Num_5x4_ST_3c_V2 '!$E$37/STD_Fan_Performance_1500RPM!$D$111)^3</f>
        <v>17.467668136403237</v>
      </c>
      <c r="G44" s="14"/>
      <c r="H44" s="14"/>
      <c r="I44" s="13"/>
      <c r="J44" s="13"/>
    </row>
    <row r="45" spans="4:10" x14ac:dyDescent="0.25">
      <c r="D45" s="3">
        <f t="shared" si="6"/>
        <v>266.66666666666669</v>
      </c>
      <c r="E45" s="46">
        <f>STD_Fan_Performance_1500RPM!E135*($D$12/$D$11)*('Evap_Num_5x4_ST_3c_V2 '!$E$37/STD_Fan_Performance_1500RPM!$D$111)^2</f>
        <v>51.825263524649074</v>
      </c>
      <c r="F45" s="42">
        <f>STD_Fan_Performance_1500RPM!F135*('Evap_Num_5x4_ST_3c_V2 '!$D$12/'Evap_Num_5x4_ST_3c_V2 '!$D$11)*('Evap_Num_5x4_ST_3c_V2 '!$E$37/STD_Fan_Performance_1500RPM!$D$111)^3</f>
        <v>17.150237702860107</v>
      </c>
      <c r="G45" s="14"/>
      <c r="H45" s="14"/>
      <c r="I45" s="13"/>
      <c r="J45" s="13"/>
    </row>
    <row r="46" spans="4:10" x14ac:dyDescent="0.25">
      <c r="D46" s="3">
        <f t="shared" si="6"/>
        <v>233.33333333333334</v>
      </c>
      <c r="E46" s="46">
        <f>STD_Fan_Performance_1500RPM!E136*($D$12/$D$11)*('Evap_Num_5x4_ST_3c_V2 '!$E$37/STD_Fan_Performance_1500RPM!$D$111)^2</f>
        <v>57.733832592588179</v>
      </c>
      <c r="F46" s="42">
        <f>STD_Fan_Performance_1500RPM!F136*('Evap_Num_5x4_ST_3c_V2 '!$D$12/'Evap_Num_5x4_ST_3c_V2 '!$D$11)*('Evap_Num_5x4_ST_3c_V2 '!$E$37/STD_Fan_Performance_1500RPM!$D$111)^3</f>
        <v>16.497604419225862</v>
      </c>
      <c r="G46" s="14"/>
      <c r="H46" s="14"/>
      <c r="I46" s="13"/>
      <c r="J46" s="13"/>
    </row>
    <row r="47" spans="4:10" x14ac:dyDescent="0.25">
      <c r="D47" s="3">
        <f t="shared" si="6"/>
        <v>200</v>
      </c>
      <c r="E47" s="46">
        <f>STD_Fan_Performance_1500RPM!E137*($D$12/$D$11)*('Evap_Num_5x4_ST_3c_V2 '!$E$37/STD_Fan_Performance_1500RPM!$D$111)^2</f>
        <v>63.238523483447175</v>
      </c>
      <c r="F47" s="42">
        <f>STD_Fan_Performance_1500RPM!F137*('Evap_Num_5x4_ST_3c_V2 '!$D$12/'Evap_Num_5x4_ST_3c_V2 '!$D$11)*('Evap_Num_5x4_ST_3c_V2 '!$E$37/STD_Fan_Performance_1500RPM!$D$111)^3</f>
        <v>15.726213137969056</v>
      </c>
      <c r="G47" s="14"/>
      <c r="H47" s="14"/>
      <c r="I47" s="13"/>
      <c r="J47" s="13"/>
    </row>
    <row r="48" spans="4:10" x14ac:dyDescent="0.25">
      <c r="D48" s="3">
        <f t="shared" si="6"/>
        <v>166.66666666666666</v>
      </c>
      <c r="E48" s="46">
        <f>STD_Fan_Performance_1500RPM!E138*($D$12/$D$11)*('Evap_Num_5x4_ST_3c_V2 '!$E$37/STD_Fan_Performance_1500RPM!$D$111)^2</f>
        <v>76.78052415416505</v>
      </c>
      <c r="F48" s="42">
        <f>STD_Fan_Performance_1500RPM!F138*('Evap_Num_5x4_ST_3c_V2 '!$D$12/'Evap_Num_5x4_ST_3c_V2 '!$D$11)*('Evap_Num_5x4_ST_3c_V2 '!$E$37/STD_Fan_Performance_1500RPM!$D$111)^3</f>
        <v>15.009927837062094</v>
      </c>
      <c r="G48" s="14"/>
      <c r="H48" s="14"/>
      <c r="I48" s="13"/>
      <c r="J48" s="13"/>
    </row>
    <row r="49" spans="4:13" x14ac:dyDescent="0.25">
      <c r="D49" s="3">
        <f t="shared" si="6"/>
        <v>133.33333333333334</v>
      </c>
      <c r="E49" s="46">
        <f>STD_Fan_Performance_1500RPM!E139*($D$12/$D$11)*('Evap_Num_5x4_ST_3c_V2 '!$E$37/STD_Fan_Performance_1500RPM!$D$111)^2</f>
        <v>109.39794727064039</v>
      </c>
      <c r="F49" s="42">
        <f>STD_Fan_Performance_1500RPM!F139*('Evap_Num_5x4_ST_3c_V2 '!$D$12/'Evap_Num_5x4_ST_3c_V2 '!$D$11)*('Evap_Num_5x4_ST_3c_V2 '!$E$37/STD_Fan_Performance_1500RPM!$D$111)^3</f>
        <v>14.459240997907775</v>
      </c>
      <c r="G49" s="14"/>
      <c r="H49" s="14"/>
      <c r="I49" s="13"/>
      <c r="J49" s="13"/>
    </row>
    <row r="50" spans="4:13" x14ac:dyDescent="0.25">
      <c r="D50" s="3">
        <f t="shared" si="6"/>
        <v>100</v>
      </c>
      <c r="E50" s="46">
        <f>STD_Fan_Performance_1500RPM!E140*($D$12/$D$11)*('Evap_Num_5x4_ST_3c_V2 '!$E$37/STD_Fan_Performance_1500RPM!$D$111)^2</f>
        <v>169.92648619470879</v>
      </c>
      <c r="F50" s="42">
        <f>STD_Fan_Performance_1500RPM!F140*('Evap_Num_5x4_ST_3c_V2 '!$D$12/'Evap_Num_5x4_ST_3c_V2 '!$D$11)*('Evap_Num_5x4_ST_3c_V2 '!$E$37/STD_Fan_Performance_1500RPM!$D$111)^3</f>
        <v>14.114319662275189</v>
      </c>
      <c r="G50" s="14"/>
      <c r="H50" s="14"/>
      <c r="I50" s="13"/>
      <c r="J50" s="13"/>
    </row>
    <row r="51" spans="4:13" x14ac:dyDescent="0.25">
      <c r="D51" s="3">
        <f t="shared" si="6"/>
        <v>66.666666666666671</v>
      </c>
      <c r="E51" s="46">
        <f>STD_Fan_Performance_1500RPM!E141*($D$12/$D$11)*('Evap_Num_5x4_ST_3c_V2 '!$E$37/STD_Fan_Performance_1500RPM!$D$111)^2</f>
        <v>257.6809813698523</v>
      </c>
      <c r="F51" s="42">
        <f>STD_Fan_Performance_1500RPM!F141*('Evap_Num_5x4_ST_3c_V2 '!$D$12/'Evap_Num_5x4_ST_3c_V2 '!$D$11)*('Evap_Num_5x4_ST_3c_V2 '!$E$37/STD_Fan_Performance_1500RPM!$D$111)^3</f>
        <v>13.951888168244897</v>
      </c>
      <c r="G51" s="14"/>
      <c r="H51" s="14"/>
      <c r="I51" s="13"/>
      <c r="J51" s="13"/>
    </row>
    <row r="52" spans="4:13" x14ac:dyDescent="0.25">
      <c r="D52" s="3">
        <f t="shared" si="6"/>
        <v>33.333333333333336</v>
      </c>
      <c r="E52" s="46">
        <f>STD_Fan_Performance_1500RPM!E142*($D$12/$D$11)*('Evap_Num_5x4_ST_3c_V2 '!$E$37/STD_Fan_Performance_1500RPM!$D$111)^2</f>
        <v>352.61789710563767</v>
      </c>
      <c r="F52" s="42">
        <f>STD_Fan_Performance_1500RPM!F142*('Evap_Num_5x4_ST_3c_V2 '!$D$12/'Evap_Num_5x4_ST_3c_V2 '!$D$11)*('Evap_Num_5x4_ST_3c_V2 '!$E$37/STD_Fan_Performance_1500RPM!$D$111)^3</f>
        <v>13.905947565163423</v>
      </c>
      <c r="G52" s="14"/>
      <c r="H52" s="14"/>
      <c r="I52" s="13"/>
      <c r="J52" s="13"/>
    </row>
    <row r="53" spans="4:13" x14ac:dyDescent="0.25">
      <c r="D53" s="3">
        <f t="shared" si="6"/>
        <v>0</v>
      </c>
      <c r="E53" s="46">
        <f>STD_Fan_Performance_1500RPM!E143*($D$12/$D$11)*('Evap_Num_5x4_ST_3c_V2 '!$E$37/STD_Fan_Performance_1500RPM!$D$111)^2</f>
        <v>402.97870876089058</v>
      </c>
      <c r="F53" s="42">
        <f>STD_Fan_Performance_1500RPM!F143*('Evap_Num_5x4_ST_3c_V2 '!$D$12/'Evap_Num_5x4_ST_3c_V2 '!$D$11)*('Evap_Num_5x4_ST_3c_V2 '!$E$37/STD_Fan_Performance_1500RPM!$D$111)^3</f>
        <v>13.902331707607036</v>
      </c>
      <c r="G53" s="14"/>
      <c r="H53" s="14"/>
      <c r="I53" s="13"/>
      <c r="J53" s="13"/>
      <c r="L53" s="12"/>
      <c r="M53" s="12"/>
    </row>
    <row r="54" spans="4:13" x14ac:dyDescent="0.25">
      <c r="L54" s="12"/>
      <c r="M54" s="12"/>
    </row>
    <row r="55" spans="4:13" x14ac:dyDescent="0.25">
      <c r="D55" s="67" t="s">
        <v>41</v>
      </c>
      <c r="E55" s="59" t="s">
        <v>11</v>
      </c>
      <c r="F55" s="59" t="s">
        <v>12</v>
      </c>
      <c r="G55" s="59" t="s">
        <v>13</v>
      </c>
      <c r="H55" s="59" t="s">
        <v>39</v>
      </c>
      <c r="I55" s="59" t="s">
        <v>40</v>
      </c>
      <c r="J55" s="59" t="s">
        <v>46</v>
      </c>
      <c r="K55" s="59" t="s">
        <v>47</v>
      </c>
      <c r="L55" s="12"/>
      <c r="M55" s="12"/>
    </row>
    <row r="56" spans="4:13" x14ac:dyDescent="0.25">
      <c r="D56" s="68"/>
      <c r="E56" s="3">
        <f t="array" ref="E56:K56">LINEST(E40:E53,D40:D53^{1,2,3,4,5,6})</f>
        <v>-2.55057822128386E-12</v>
      </c>
      <c r="F56" s="3">
        <v>3.7775032060495685E-9</v>
      </c>
      <c r="G56" s="3">
        <v>-2.1453401853446691E-6</v>
      </c>
      <c r="H56" s="3">
        <v>5.6555268074600588E-4</v>
      </c>
      <c r="I56" s="3">
        <v>-6.1929533861692289E-2</v>
      </c>
      <c r="J56" s="3">
        <v>-1.1746241707367832E-13</v>
      </c>
      <c r="K56" s="3">
        <v>402.97870876089496</v>
      </c>
      <c r="L56" s="11"/>
      <c r="M56" s="11"/>
    </row>
    <row r="57" spans="4:13" x14ac:dyDescent="0.25">
      <c r="D57" s="14"/>
      <c r="E57" s="11"/>
      <c r="F57" s="11"/>
      <c r="G57" s="11"/>
      <c r="H57" s="11"/>
      <c r="I57" s="11"/>
      <c r="J57" s="11"/>
      <c r="K57" s="11"/>
      <c r="L57" s="11"/>
      <c r="M57" s="11"/>
    </row>
    <row r="58" spans="4:13" x14ac:dyDescent="0.25">
      <c r="D58" s="72" t="s">
        <v>51</v>
      </c>
      <c r="E58" s="60" t="s">
        <v>11</v>
      </c>
      <c r="F58" s="60" t="s">
        <v>12</v>
      </c>
      <c r="G58" s="60" t="s">
        <v>13</v>
      </c>
      <c r="H58" s="60" t="s">
        <v>39</v>
      </c>
      <c r="I58" s="60" t="s">
        <v>40</v>
      </c>
      <c r="J58" s="60" t="s">
        <v>46</v>
      </c>
      <c r="K58" s="60" t="s">
        <v>47</v>
      </c>
      <c r="L58" s="11"/>
      <c r="M58" s="11"/>
    </row>
    <row r="59" spans="4:13" ht="15.75" customHeight="1" x14ac:dyDescent="0.25">
      <c r="D59" s="73"/>
      <c r="E59" s="3">
        <f t="array" ref="E59:K59">LINEST(F40:F53,D40:D53^{1,2,3,4,5,6})</f>
        <v>1.4009637496919231E-14</v>
      </c>
      <c r="F59" s="3">
        <v>-1.4002427776126685E-11</v>
      </c>
      <c r="G59" s="3">
        <v>3.3800259493241102E-9</v>
      </c>
      <c r="H59" s="3">
        <v>2.4267749037916235E-19</v>
      </c>
      <c r="I59" s="3">
        <v>-2.4480667335002009E-17</v>
      </c>
      <c r="J59" s="3">
        <v>9.8788809958557657E-16</v>
      </c>
      <c r="K59" s="3">
        <v>13.902331707607022</v>
      </c>
      <c r="L59" s="11"/>
      <c r="M59" s="11"/>
    </row>
    <row r="61" spans="4:13" x14ac:dyDescent="0.25">
      <c r="D61" s="65" t="s">
        <v>15</v>
      </c>
      <c r="E61" s="65"/>
      <c r="F61" s="65"/>
      <c r="G61" s="65"/>
      <c r="H61" s="65"/>
    </row>
    <row r="62" spans="4:13" x14ac:dyDescent="0.25">
      <c r="D62" s="7" t="s">
        <v>33</v>
      </c>
      <c r="E62" s="16" t="s">
        <v>38</v>
      </c>
      <c r="F62" s="55" t="s">
        <v>37</v>
      </c>
      <c r="G62" s="3" t="s">
        <v>16</v>
      </c>
      <c r="H62" s="59" t="s">
        <v>54</v>
      </c>
    </row>
    <row r="63" spans="4:13" ht="18.75" x14ac:dyDescent="0.25">
      <c r="D63" s="18">
        <f>(E34*F63^2)+(F34*F63)+G34</f>
        <v>38.727304226637486</v>
      </c>
      <c r="E63" s="18">
        <f>(E56*F63^6)+(F56*F63^5)+(G56*F63^4)+(H56*F63^3)+(I56*F63^2)+(J56*F63)+K56</f>
        <v>38.727589478490131</v>
      </c>
      <c r="F63" s="56">
        <v>308.82747673605809</v>
      </c>
      <c r="G63" s="3">
        <v>6</v>
      </c>
      <c r="H63" s="61">
        <f>G63*F63</f>
        <v>1852.9648604163485</v>
      </c>
    </row>
    <row r="65" spans="4:8" x14ac:dyDescent="0.25">
      <c r="D65" s="9" t="s">
        <v>29</v>
      </c>
      <c r="E65" s="23"/>
      <c r="H65" s="41" t="s">
        <v>53</v>
      </c>
    </row>
    <row r="66" spans="4:8" ht="18.75" x14ac:dyDescent="0.25">
      <c r="D66" s="57">
        <f>(E63-D63)^2</f>
        <v>8.1368619437561153E-8</v>
      </c>
      <c r="E66" s="15"/>
      <c r="H66" s="62">
        <f>(H63/3600)*$D$10</f>
        <v>0.63946649779290321</v>
      </c>
    </row>
    <row r="67" spans="4:8" x14ac:dyDescent="0.25">
      <c r="H67" s="13"/>
    </row>
    <row r="68" spans="4:8" x14ac:dyDescent="0.25">
      <c r="H68" s="54" t="s">
        <v>52</v>
      </c>
    </row>
    <row r="69" spans="4:8" ht="18.75" x14ac:dyDescent="0.25">
      <c r="H69" s="62">
        <f>((E59*F63^6)+(F59*F63^5)+(G59*F63^4)+(H59*F63^3)+(I59*F63^2)+(J59*F63)+K59)*G63</f>
        <v>104.8003822826476</v>
      </c>
    </row>
    <row r="74" spans="4:8" x14ac:dyDescent="0.25">
      <c r="D74" s="25"/>
      <c r="E74" s="25"/>
      <c r="F74" s="25"/>
      <c r="G74" s="25"/>
      <c r="H74" s="25"/>
    </row>
    <row r="75" spans="4:8" x14ac:dyDescent="0.25">
      <c r="D75" s="14"/>
      <c r="E75" s="14"/>
      <c r="F75" s="14"/>
      <c r="G75" s="24"/>
      <c r="H75" s="24"/>
    </row>
    <row r="76" spans="4:8" x14ac:dyDescent="0.25">
      <c r="D76" s="14"/>
      <c r="E76" s="14"/>
      <c r="F76" s="14"/>
      <c r="G76" s="23"/>
      <c r="H76" s="23"/>
    </row>
    <row r="77" spans="4:8" x14ac:dyDescent="0.25">
      <c r="D77" s="14"/>
      <c r="E77" s="14"/>
      <c r="F77" s="14"/>
      <c r="G77" s="23"/>
      <c r="H77" s="23"/>
    </row>
    <row r="78" spans="4:8" x14ac:dyDescent="0.25">
      <c r="D78" s="14"/>
      <c r="E78" s="14"/>
      <c r="F78" s="14"/>
      <c r="G78" s="23"/>
      <c r="H78" s="23"/>
    </row>
    <row r="79" spans="4:8" x14ac:dyDescent="0.25">
      <c r="D79" s="14"/>
      <c r="E79" s="14"/>
      <c r="F79" s="14"/>
      <c r="G79" s="23"/>
      <c r="H79" s="23"/>
    </row>
    <row r="80" spans="4:8" x14ac:dyDescent="0.25">
      <c r="D80" s="14"/>
      <c r="E80" s="14"/>
      <c r="F80" s="14"/>
      <c r="G80" s="23"/>
      <c r="H80" s="23"/>
    </row>
    <row r="81" spans="4:8" x14ac:dyDescent="0.25">
      <c r="D81" s="14"/>
      <c r="E81" s="14"/>
      <c r="F81" s="14"/>
      <c r="G81" s="23"/>
      <c r="H81" s="23"/>
    </row>
    <row r="82" spans="4:8" x14ac:dyDescent="0.25">
      <c r="D82" s="14"/>
      <c r="E82" s="14"/>
      <c r="F82" s="14"/>
      <c r="G82" s="23"/>
      <c r="H82" s="23"/>
    </row>
    <row r="83" spans="4:8" x14ac:dyDescent="0.25">
      <c r="D83" s="14"/>
      <c r="E83" s="14"/>
      <c r="F83" s="14"/>
      <c r="G83" s="23"/>
      <c r="H83" s="23"/>
    </row>
    <row r="84" spans="4:8" x14ac:dyDescent="0.25">
      <c r="D84" s="14"/>
      <c r="E84" s="14"/>
      <c r="F84" s="14"/>
      <c r="G84" s="23"/>
      <c r="H84" s="23"/>
    </row>
    <row r="85" spans="4:8" x14ac:dyDescent="0.25">
      <c r="D85" s="14"/>
      <c r="E85" s="14"/>
      <c r="F85" s="14"/>
      <c r="G85" s="23"/>
      <c r="H85" s="23"/>
    </row>
    <row r="86" spans="4:8" x14ac:dyDescent="0.25">
      <c r="D86" s="14"/>
      <c r="E86" s="14"/>
      <c r="F86" s="14"/>
      <c r="G86" s="23"/>
      <c r="H86" s="23"/>
    </row>
    <row r="87" spans="4:8" x14ac:dyDescent="0.25">
      <c r="D87" s="14"/>
      <c r="E87" s="14"/>
      <c r="F87" s="14"/>
      <c r="G87" s="23"/>
      <c r="H87" s="23"/>
    </row>
    <row r="88" spans="4:8" x14ac:dyDescent="0.25">
      <c r="D88" s="14"/>
      <c r="E88" s="14"/>
      <c r="F88" s="14"/>
      <c r="G88" s="23"/>
      <c r="H88" s="23"/>
    </row>
    <row r="89" spans="4:8" x14ac:dyDescent="0.25">
      <c r="D89" s="13"/>
      <c r="E89" s="13"/>
      <c r="F89" s="13"/>
      <c r="G89" s="13"/>
      <c r="H89" s="13"/>
    </row>
  </sheetData>
  <mergeCells count="8">
    <mergeCell ref="D58:D59"/>
    <mergeCell ref="D61:H61"/>
    <mergeCell ref="C3:E3"/>
    <mergeCell ref="C15:I15"/>
    <mergeCell ref="D33:D34"/>
    <mergeCell ref="D36:F36"/>
    <mergeCell ref="G36:H36"/>
    <mergeCell ref="D55:D5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EF0E-8985-49C2-889E-38CAE6C10B90}">
  <dimension ref="C3:M89"/>
  <sheetViews>
    <sheetView topLeftCell="B58" workbookViewId="0">
      <selection activeCell="F13" sqref="F13"/>
    </sheetView>
  </sheetViews>
  <sheetFormatPr defaultRowHeight="15" x14ac:dyDescent="0.25"/>
  <cols>
    <col min="1" max="2" width="9.140625" style="10"/>
    <col min="3" max="3" width="51.42578125" style="10" bestFit="1" customWidth="1"/>
    <col min="4" max="4" width="37.5703125" style="10" bestFit="1" customWidth="1"/>
    <col min="5" max="5" width="34.28515625" style="10" bestFit="1" customWidth="1"/>
    <col min="6" max="6" width="38.7109375" style="10" bestFit="1" customWidth="1"/>
    <col min="7" max="7" width="16.42578125" style="10" bestFit="1" customWidth="1"/>
    <col min="8" max="8" width="37.7109375" style="10" bestFit="1" customWidth="1"/>
    <col min="9" max="9" width="15.5703125" style="10" bestFit="1" customWidth="1"/>
    <col min="10" max="10" width="12.7109375" style="10" bestFit="1" customWidth="1"/>
    <col min="11" max="12" width="12.140625" style="10" bestFit="1" customWidth="1"/>
    <col min="13" max="16384" width="9.140625" style="10"/>
  </cols>
  <sheetData>
    <row r="3" spans="3:9" x14ac:dyDescent="0.25">
      <c r="C3" s="75" t="s">
        <v>62</v>
      </c>
      <c r="D3" s="64"/>
      <c r="E3" s="64"/>
      <c r="F3" s="25"/>
      <c r="G3" s="25"/>
      <c r="H3" s="19"/>
    </row>
    <row r="4" spans="3:9" x14ac:dyDescent="0.25">
      <c r="C4" s="1" t="s">
        <v>8</v>
      </c>
      <c r="D4" s="2">
        <v>1811.6284065427801</v>
      </c>
      <c r="E4" s="3" t="s">
        <v>1</v>
      </c>
      <c r="F4" s="13"/>
      <c r="G4" s="13"/>
      <c r="H4" s="11"/>
    </row>
    <row r="5" spans="3:9" x14ac:dyDescent="0.25">
      <c r="C5" s="1" t="s">
        <v>59</v>
      </c>
      <c r="D5" s="2">
        <v>0.62520110185669986</v>
      </c>
      <c r="E5" s="3" t="s">
        <v>60</v>
      </c>
      <c r="F5" s="13"/>
      <c r="G5" s="13"/>
      <c r="H5" s="11"/>
    </row>
    <row r="6" spans="3:9" x14ac:dyDescent="0.25">
      <c r="C6" s="1" t="s">
        <v>5</v>
      </c>
      <c r="D6" s="3">
        <v>1875.6</v>
      </c>
      <c r="E6" s="3" t="s">
        <v>1</v>
      </c>
      <c r="F6" s="13"/>
      <c r="G6" s="13"/>
      <c r="H6" s="11"/>
    </row>
    <row r="7" spans="3:9" x14ac:dyDescent="0.25">
      <c r="C7" s="1" t="s">
        <v>6</v>
      </c>
      <c r="D7" s="3">
        <v>16.951000000000001</v>
      </c>
      <c r="E7" s="3" t="s">
        <v>2</v>
      </c>
      <c r="F7" s="13"/>
      <c r="G7" s="13"/>
      <c r="H7" s="11"/>
    </row>
    <row r="8" spans="3:9" x14ac:dyDescent="0.25">
      <c r="C8" s="1" t="s">
        <v>4</v>
      </c>
      <c r="D8" s="3">
        <v>31.647200000000002</v>
      </c>
      <c r="E8" s="3" t="s">
        <v>3</v>
      </c>
      <c r="F8" s="13"/>
      <c r="G8" s="13"/>
      <c r="H8" s="11"/>
    </row>
    <row r="9" spans="3:9" x14ac:dyDescent="0.25">
      <c r="C9" s="1" t="s">
        <v>7</v>
      </c>
      <c r="D9" s="3">
        <f>$D$8*D5^2/$D$12</f>
        <v>9.5596168224295859</v>
      </c>
      <c r="E9" s="3" t="s">
        <v>2</v>
      </c>
      <c r="F9" s="13"/>
      <c r="G9" s="13"/>
      <c r="H9" s="11"/>
    </row>
    <row r="10" spans="3:9" x14ac:dyDescent="0.25">
      <c r="C10" s="4" t="s">
        <v>31</v>
      </c>
      <c r="D10" s="2">
        <f>1/0.804909190713315</f>
        <v>1.2423761730361091</v>
      </c>
      <c r="E10" s="2" t="s">
        <v>0</v>
      </c>
      <c r="F10" s="13"/>
      <c r="G10" s="13"/>
      <c r="H10" s="15"/>
    </row>
    <row r="11" spans="3:9" x14ac:dyDescent="0.25">
      <c r="C11" s="4" t="s">
        <v>14</v>
      </c>
      <c r="D11" s="2">
        <v>1.2</v>
      </c>
      <c r="E11" s="2" t="s">
        <v>0</v>
      </c>
      <c r="F11" s="13"/>
      <c r="G11" s="13"/>
      <c r="H11" s="15"/>
    </row>
    <row r="12" spans="3:9" x14ac:dyDescent="0.25">
      <c r="C12" s="4" t="s">
        <v>32</v>
      </c>
      <c r="D12" s="63">
        <v>1.294</v>
      </c>
      <c r="E12" s="2" t="s">
        <v>0</v>
      </c>
      <c r="F12" s="13"/>
      <c r="G12" s="13"/>
    </row>
    <row r="13" spans="3:9" x14ac:dyDescent="0.25">
      <c r="C13" s="4" t="s">
        <v>28</v>
      </c>
      <c r="D13" s="21">
        <v>0.34</v>
      </c>
      <c r="E13" s="9" t="s">
        <v>19</v>
      </c>
      <c r="F13" s="13"/>
      <c r="G13" s="13"/>
    </row>
    <row r="14" spans="3:9" x14ac:dyDescent="0.25">
      <c r="C14" s="22"/>
      <c r="D14" s="14"/>
      <c r="E14" s="14"/>
      <c r="F14" s="23"/>
      <c r="G14" s="12"/>
    </row>
    <row r="15" spans="3:9" ht="15.75" x14ac:dyDescent="0.25">
      <c r="C15" s="71" t="s">
        <v>65</v>
      </c>
      <c r="D15" s="71"/>
      <c r="E15" s="71"/>
      <c r="F15" s="71"/>
      <c r="G15" s="71"/>
      <c r="H15" s="71"/>
      <c r="I15" s="71"/>
    </row>
    <row r="16" spans="3:9" x14ac:dyDescent="0.25">
      <c r="C16" s="20" t="s">
        <v>17</v>
      </c>
      <c r="D16" s="38" t="s">
        <v>45</v>
      </c>
      <c r="E16" s="38" t="s">
        <v>34</v>
      </c>
      <c r="F16" s="38" t="s">
        <v>43</v>
      </c>
      <c r="G16" s="38" t="s">
        <v>44</v>
      </c>
      <c r="H16" s="49" t="s">
        <v>18</v>
      </c>
      <c r="I16" s="47" t="s">
        <v>30</v>
      </c>
    </row>
    <row r="17" spans="3:9" x14ac:dyDescent="0.25">
      <c r="C17" s="3">
        <v>2400</v>
      </c>
      <c r="D17" s="3">
        <f>(C17/3600)*$D$10</f>
        <v>0.82825078202407276</v>
      </c>
      <c r="E17" s="3">
        <f>(C17/$D$13)/3600</f>
        <v>1.9607843137254899</v>
      </c>
      <c r="F17" s="3">
        <f t="shared" ref="F17:F30" si="0">$D$7*(C17/$D$4)^2</f>
        <v>29.749492647102191</v>
      </c>
      <c r="G17" s="8">
        <f>$D$8*D17^2/$D$12</f>
        <v>16.777402534834788</v>
      </c>
      <c r="H17" s="50">
        <f>F17+G17</f>
        <v>46.526895181936979</v>
      </c>
      <c r="I17" s="42">
        <f t="shared" ref="I17:I30" si="1">C17/$G$63</f>
        <v>400</v>
      </c>
    </row>
    <row r="18" spans="3:9" x14ac:dyDescent="0.25">
      <c r="C18" s="3">
        <v>2200</v>
      </c>
      <c r="D18" s="3">
        <f t="shared" ref="D18:D30" si="2">(C18/3600)*$D$10</f>
        <v>0.75922988352206677</v>
      </c>
      <c r="E18" s="3">
        <f t="shared" ref="E18:E30" si="3">(C18/$D$13)/3600</f>
        <v>1.7973856209150325</v>
      </c>
      <c r="F18" s="3">
        <f t="shared" si="0"/>
        <v>24.99783757152337</v>
      </c>
      <c r="G18" s="8">
        <f t="shared" ref="G18:G30" si="4">$D$8*D18^2/$D$12</f>
        <v>14.097678518854233</v>
      </c>
      <c r="H18" s="50">
        <f t="shared" ref="H18:H30" si="5">F18+G18</f>
        <v>39.0955160903776</v>
      </c>
      <c r="I18" s="42">
        <f t="shared" si="1"/>
        <v>366.66666666666669</v>
      </c>
    </row>
    <row r="19" spans="3:9" x14ac:dyDescent="0.25">
      <c r="C19" s="3">
        <v>2000</v>
      </c>
      <c r="D19" s="3">
        <f t="shared" si="2"/>
        <v>0.69020898502006067</v>
      </c>
      <c r="E19" s="3">
        <f t="shared" si="3"/>
        <v>1.6339869281045751</v>
      </c>
      <c r="F19" s="3">
        <f t="shared" si="0"/>
        <v>20.659369893820969</v>
      </c>
      <c r="G19" s="8">
        <f t="shared" si="4"/>
        <v>11.650973982524157</v>
      </c>
      <c r="H19" s="50">
        <f t="shared" si="5"/>
        <v>32.310343876345129</v>
      </c>
      <c r="I19" s="42">
        <f t="shared" si="1"/>
        <v>333.33333333333331</v>
      </c>
    </row>
    <row r="20" spans="3:9" x14ac:dyDescent="0.25">
      <c r="C20" s="18">
        <v>1811.6284065427801</v>
      </c>
      <c r="D20" s="18">
        <f t="shared" si="2"/>
        <v>0.62520110185670097</v>
      </c>
      <c r="E20" s="18">
        <f t="shared" si="3"/>
        <v>1.4800885674369118</v>
      </c>
      <c r="F20" s="18">
        <f t="shared" si="0"/>
        <v>16.951000000000001</v>
      </c>
      <c r="G20" s="35">
        <f t="shared" si="4"/>
        <v>9.5596168224296196</v>
      </c>
      <c r="H20" s="51">
        <f t="shared" si="5"/>
        <v>26.510616822429618</v>
      </c>
      <c r="I20" s="48">
        <f t="shared" si="1"/>
        <v>301.93806775713</v>
      </c>
    </row>
    <row r="21" spans="3:9" x14ac:dyDescent="0.25">
      <c r="C21" s="3">
        <v>1800</v>
      </c>
      <c r="D21" s="3">
        <f t="shared" si="2"/>
        <v>0.62118808651805457</v>
      </c>
      <c r="E21" s="3">
        <f t="shared" si="3"/>
        <v>1.4705882352941175</v>
      </c>
      <c r="F21" s="3">
        <f t="shared" si="0"/>
        <v>16.734089613994986</v>
      </c>
      <c r="G21" s="8">
        <f t="shared" si="4"/>
        <v>9.437288925844566</v>
      </c>
      <c r="H21" s="50">
        <f t="shared" si="5"/>
        <v>26.171378539839552</v>
      </c>
      <c r="I21" s="42">
        <f t="shared" si="1"/>
        <v>300</v>
      </c>
    </row>
    <row r="22" spans="3:9" x14ac:dyDescent="0.25">
      <c r="C22" s="3">
        <v>1600</v>
      </c>
      <c r="D22" s="3">
        <f t="shared" si="2"/>
        <v>0.55216718801604847</v>
      </c>
      <c r="E22" s="3">
        <f t="shared" si="3"/>
        <v>1.3071895424836601</v>
      </c>
      <c r="F22" s="3">
        <f t="shared" si="0"/>
        <v>13.221996732045421</v>
      </c>
      <c r="G22" s="8">
        <f t="shared" si="4"/>
        <v>7.4566233488154596</v>
      </c>
      <c r="H22" s="50">
        <f t="shared" si="5"/>
        <v>20.678620080860881</v>
      </c>
      <c r="I22" s="42">
        <f t="shared" si="1"/>
        <v>266.66666666666669</v>
      </c>
    </row>
    <row r="23" spans="3:9" x14ac:dyDescent="0.25">
      <c r="C23" s="3">
        <v>1400</v>
      </c>
      <c r="D23" s="3">
        <f t="shared" si="2"/>
        <v>0.48314628951404243</v>
      </c>
      <c r="E23" s="3">
        <f t="shared" si="3"/>
        <v>1.1437908496732025</v>
      </c>
      <c r="F23" s="3">
        <f t="shared" si="0"/>
        <v>10.123091247972276</v>
      </c>
      <c r="G23" s="8">
        <f t="shared" si="4"/>
        <v>5.7089772514368367</v>
      </c>
      <c r="H23" s="50">
        <f t="shared" si="5"/>
        <v>15.832068499409113</v>
      </c>
      <c r="I23" s="42">
        <f t="shared" si="1"/>
        <v>233.33333333333334</v>
      </c>
    </row>
    <row r="24" spans="3:9" x14ac:dyDescent="0.25">
      <c r="C24" s="3">
        <v>1200</v>
      </c>
      <c r="D24" s="3">
        <f t="shared" si="2"/>
        <v>0.41412539101203638</v>
      </c>
      <c r="E24" s="3">
        <f t="shared" si="3"/>
        <v>0.98039215686274495</v>
      </c>
      <c r="F24" s="3">
        <f t="shared" si="0"/>
        <v>7.4373731617755476</v>
      </c>
      <c r="G24" s="8">
        <f t="shared" si="4"/>
        <v>4.1943506337086971</v>
      </c>
      <c r="H24" s="50">
        <f t="shared" si="5"/>
        <v>11.631723795484245</v>
      </c>
      <c r="I24" s="42">
        <f t="shared" si="1"/>
        <v>200</v>
      </c>
    </row>
    <row r="25" spans="3:9" x14ac:dyDescent="0.25">
      <c r="C25" s="3">
        <v>1000</v>
      </c>
      <c r="D25" s="3">
        <f t="shared" si="2"/>
        <v>0.34510449251003034</v>
      </c>
      <c r="E25" s="3">
        <f t="shared" si="3"/>
        <v>0.81699346405228757</v>
      </c>
      <c r="F25" s="3">
        <f t="shared" si="0"/>
        <v>5.1648424734552423</v>
      </c>
      <c r="G25" s="8">
        <f t="shared" si="4"/>
        <v>2.9127434956310392</v>
      </c>
      <c r="H25" s="50">
        <f t="shared" si="5"/>
        <v>8.0775859690862823</v>
      </c>
      <c r="I25" s="42">
        <f t="shared" si="1"/>
        <v>166.66666666666666</v>
      </c>
    </row>
    <row r="26" spans="3:9" x14ac:dyDescent="0.25">
      <c r="C26" s="3">
        <v>800</v>
      </c>
      <c r="D26" s="3">
        <f t="shared" si="2"/>
        <v>0.27608359400802424</v>
      </c>
      <c r="E26" s="3">
        <f t="shared" si="3"/>
        <v>0.65359477124183007</v>
      </c>
      <c r="F26" s="3">
        <f t="shared" si="0"/>
        <v>3.3054991830113551</v>
      </c>
      <c r="G26" s="8">
        <f t="shared" si="4"/>
        <v>1.8641558372038649</v>
      </c>
      <c r="H26" s="50">
        <f t="shared" si="5"/>
        <v>5.1696550202152203</v>
      </c>
      <c r="I26" s="42">
        <f t="shared" si="1"/>
        <v>133.33333333333334</v>
      </c>
    </row>
    <row r="27" spans="3:9" x14ac:dyDescent="0.25">
      <c r="C27" s="3">
        <v>600</v>
      </c>
      <c r="D27" s="3">
        <f t="shared" si="2"/>
        <v>0.20706269550601819</v>
      </c>
      <c r="E27" s="3">
        <f t="shared" si="3"/>
        <v>0.49019607843137247</v>
      </c>
      <c r="F27" s="3">
        <f t="shared" si="0"/>
        <v>1.8593432904438869</v>
      </c>
      <c r="G27" s="8">
        <f t="shared" si="4"/>
        <v>1.0485876584271743</v>
      </c>
      <c r="H27" s="50">
        <f t="shared" si="5"/>
        <v>2.9079309488710612</v>
      </c>
      <c r="I27" s="42">
        <f t="shared" si="1"/>
        <v>100</v>
      </c>
    </row>
    <row r="28" spans="3:9" x14ac:dyDescent="0.25">
      <c r="C28" s="3">
        <v>400</v>
      </c>
      <c r="D28" s="3">
        <f t="shared" si="2"/>
        <v>0.13804179700401212</v>
      </c>
      <c r="E28" s="3">
        <f t="shared" si="3"/>
        <v>0.32679738562091504</v>
      </c>
      <c r="F28" s="3">
        <f t="shared" si="0"/>
        <v>0.82637479575283879</v>
      </c>
      <c r="G28" s="8">
        <f t="shared" si="4"/>
        <v>0.46603895930096623</v>
      </c>
      <c r="H28" s="50">
        <f t="shared" si="5"/>
        <v>1.2924137550538051</v>
      </c>
      <c r="I28" s="42">
        <f t="shared" si="1"/>
        <v>66.666666666666671</v>
      </c>
    </row>
    <row r="29" spans="3:9" x14ac:dyDescent="0.25">
      <c r="C29" s="3">
        <v>200</v>
      </c>
      <c r="D29" s="3">
        <f t="shared" si="2"/>
        <v>6.9020898502006059E-2</v>
      </c>
      <c r="E29" s="3">
        <f t="shared" si="3"/>
        <v>0.16339869281045752</v>
      </c>
      <c r="F29" s="3">
        <f t="shared" si="0"/>
        <v>0.2065936989382097</v>
      </c>
      <c r="G29" s="8">
        <f t="shared" si="4"/>
        <v>0.11650973982524156</v>
      </c>
      <c r="H29" s="50">
        <f t="shared" si="5"/>
        <v>0.32310343876345127</v>
      </c>
      <c r="I29" s="42">
        <f t="shared" si="1"/>
        <v>33.333333333333336</v>
      </c>
    </row>
    <row r="30" spans="3:9" x14ac:dyDescent="0.25">
      <c r="C30" s="3">
        <v>0</v>
      </c>
      <c r="D30" s="3">
        <f t="shared" si="2"/>
        <v>0</v>
      </c>
      <c r="E30" s="3">
        <f t="shared" si="3"/>
        <v>0</v>
      </c>
      <c r="F30" s="3">
        <f t="shared" si="0"/>
        <v>0</v>
      </c>
      <c r="G30" s="8">
        <f t="shared" si="4"/>
        <v>0</v>
      </c>
      <c r="H30" s="50">
        <f t="shared" si="5"/>
        <v>0</v>
      </c>
      <c r="I30" s="42">
        <f t="shared" si="1"/>
        <v>0</v>
      </c>
    </row>
    <row r="31" spans="3:9" x14ac:dyDescent="0.25">
      <c r="H31" s="13"/>
    </row>
    <row r="32" spans="3:9" x14ac:dyDescent="0.25">
      <c r="D32" s="14"/>
      <c r="E32" s="36"/>
      <c r="F32" s="36"/>
      <c r="G32" s="36"/>
    </row>
    <row r="33" spans="4:10" x14ac:dyDescent="0.25">
      <c r="D33" s="69" t="s">
        <v>42</v>
      </c>
      <c r="E33" s="37" t="s">
        <v>11</v>
      </c>
      <c r="F33" s="37" t="s">
        <v>12</v>
      </c>
      <c r="G33" s="37" t="s">
        <v>13</v>
      </c>
    </row>
    <row r="34" spans="4:10" x14ac:dyDescent="0.25">
      <c r="D34" s="70"/>
      <c r="E34" s="17">
        <f t="array" ref="E34:G34">LINEST(H17:H30,I17:I30^{1,2})</f>
        <v>2.9079309488710622E-4</v>
      </c>
      <c r="F34" s="17">
        <v>-4.3783829842254721E-17</v>
      </c>
      <c r="G34" s="17">
        <v>3.5527136788005009E-15</v>
      </c>
    </row>
    <row r="35" spans="4:10" x14ac:dyDescent="0.25">
      <c r="D35" s="14"/>
      <c r="E35" s="36"/>
      <c r="F35" s="36"/>
      <c r="G35" s="36"/>
    </row>
    <row r="36" spans="4:10" x14ac:dyDescent="0.25">
      <c r="D36" s="74" t="s">
        <v>56</v>
      </c>
      <c r="E36" s="74"/>
      <c r="F36" s="74"/>
      <c r="G36" s="66"/>
      <c r="H36" s="66"/>
      <c r="I36" s="13"/>
      <c r="J36" s="13"/>
    </row>
    <row r="37" spans="4:10" x14ac:dyDescent="0.25">
      <c r="D37" s="2" t="s">
        <v>35</v>
      </c>
      <c r="E37" s="40">
        <v>1400</v>
      </c>
      <c r="F37" s="58"/>
      <c r="G37" s="43"/>
      <c r="H37" s="43"/>
      <c r="I37" s="13"/>
      <c r="J37" s="13"/>
    </row>
    <row r="38" spans="4:10" x14ac:dyDescent="0.25">
      <c r="D38" s="2"/>
      <c r="E38" s="45" t="s">
        <v>57</v>
      </c>
      <c r="F38" s="45" t="s">
        <v>58</v>
      </c>
      <c r="G38" s="43"/>
      <c r="H38" s="43"/>
      <c r="I38" s="13"/>
      <c r="J38" s="13"/>
    </row>
    <row r="39" spans="4:10" x14ac:dyDescent="0.25">
      <c r="D39" s="45" t="s">
        <v>9</v>
      </c>
      <c r="E39" s="45" t="s">
        <v>10</v>
      </c>
      <c r="F39" s="45" t="s">
        <v>50</v>
      </c>
      <c r="G39" s="43"/>
      <c r="H39" s="43"/>
      <c r="I39" s="13"/>
      <c r="J39" s="13"/>
    </row>
    <row r="40" spans="4:10" x14ac:dyDescent="0.25">
      <c r="D40" s="3">
        <f>I17</f>
        <v>400</v>
      </c>
      <c r="E40" s="46">
        <f>STD_Fan_Performance_1500RPM!E130*($D$12/$D$11)*(Evap_Num_5x4_ST_9c_V4!$E$37/STD_Fan_Performance_1500RPM!$D$111)^2</f>
        <v>3.3936624495983483</v>
      </c>
      <c r="F40" s="42">
        <f>STD_Fan_Performance_1500RPM!F130*(Evap_Num_5x4_ST_9c_V4!$D$12/Evap_Num_5x4_ST_9c_V4!$D$11)*(Evap_Num_5x4_ST_9c_V4!$E$37/STD_Fan_Performance_1500RPM!$D$111)^3</f>
        <v>14.485582883310464</v>
      </c>
      <c r="H40" s="14"/>
      <c r="I40" s="13"/>
      <c r="J40" s="13"/>
    </row>
    <row r="41" spans="4:10" x14ac:dyDescent="0.25">
      <c r="D41" s="3">
        <f t="shared" ref="D41:D53" si="6">I18</f>
        <v>366.66666666666669</v>
      </c>
      <c r="E41" s="46">
        <f>STD_Fan_Performance_1500RPM!E131*($D$12/$D$11)*(Evap_Num_5x4_ST_9c_V4!$E$37/STD_Fan_Performance_1500RPM!$D$111)^2</f>
        <v>16.533880471117012</v>
      </c>
      <c r="F41" s="42">
        <f>STD_Fan_Performance_1500RPM!F131*(Evap_Num_5x4_ST_9c_V4!$D$12/Evap_Num_5x4_ST_9c_V4!$D$11)*(Evap_Num_5x4_ST_9c_V4!$E$37/STD_Fan_Performance_1500RPM!$D$111)^3</f>
        <v>16.302831094133808</v>
      </c>
      <c r="G41" s="14"/>
      <c r="H41" s="14"/>
      <c r="I41" s="13"/>
      <c r="J41" s="13"/>
    </row>
    <row r="42" spans="4:10" x14ac:dyDescent="0.25">
      <c r="D42" s="3">
        <f t="shared" si="6"/>
        <v>333.33333333333331</v>
      </c>
      <c r="E42" s="46">
        <f>STD_Fan_Performance_1500RPM!E132*($D$12/$D$11)*(Evap_Num_5x4_ST_9c_V4!$E$37/STD_Fan_Performance_1500RPM!$D$111)^2</f>
        <v>29.29198330516083</v>
      </c>
      <c r="F42" s="42">
        <f>STD_Fan_Performance_1500RPM!F132*(Evap_Num_5x4_ST_9c_V4!$D$12/Evap_Num_5x4_ST_9c_V4!$D$11)*(Evap_Num_5x4_ST_9c_V4!$E$37/STD_Fan_Performance_1500RPM!$D$111)^3</f>
        <v>17.292314583709349</v>
      </c>
      <c r="G42" s="14"/>
      <c r="H42" s="14"/>
      <c r="I42" s="13"/>
      <c r="J42" s="13"/>
    </row>
    <row r="43" spans="4:10" x14ac:dyDescent="0.25">
      <c r="D43" s="3">
        <f t="shared" si="6"/>
        <v>301.93806775713</v>
      </c>
      <c r="E43" s="46">
        <f>STD_Fan_Performance_1500RPM!E133*($D$12/$D$11)*(Evap_Num_5x4_ST_9c_V4!$E$37/STD_Fan_Performance_1500RPM!$D$111)^2</f>
        <v>41.418079887855683</v>
      </c>
      <c r="F43" s="42">
        <f>STD_Fan_Performance_1500RPM!F133*(Evap_Num_5x4_ST_9c_V4!$D$12/Evap_Num_5x4_ST_9c_V4!$D$11)*(Evap_Num_5x4_ST_9c_V4!$E$37/STD_Fan_Performance_1500RPM!$D$111)^3</f>
        <v>17.538752650729915</v>
      </c>
      <c r="G43" s="14"/>
      <c r="H43" s="14"/>
      <c r="I43" s="13"/>
      <c r="J43" s="13"/>
    </row>
    <row r="44" spans="4:10" x14ac:dyDescent="0.25">
      <c r="D44" s="3">
        <f t="shared" si="6"/>
        <v>300</v>
      </c>
      <c r="E44" s="46">
        <f>STD_Fan_Performance_1500RPM!E134*($D$12/$D$11)*(Evap_Num_5x4_ST_9c_V4!$E$37/STD_Fan_Performance_1500RPM!$D$111)^2</f>
        <v>42.111525858630237</v>
      </c>
      <c r="F44" s="42">
        <f>STD_Fan_Performance_1500RPM!F134*(Evap_Num_5x4_ST_9c_V4!$D$12/Evap_Num_5x4_ST_9c_V4!$D$11)*(Evap_Num_5x4_ST_9c_V4!$E$37/STD_Fan_Performance_1500RPM!$D$111)^3</f>
        <v>17.535424801013022</v>
      </c>
      <c r="G44" s="14"/>
      <c r="H44" s="14"/>
      <c r="I44" s="13"/>
      <c r="J44" s="13"/>
    </row>
    <row r="45" spans="4:10" x14ac:dyDescent="0.25">
      <c r="D45" s="3">
        <f t="shared" si="6"/>
        <v>266.66666666666669</v>
      </c>
      <c r="E45" s="46">
        <f>STD_Fan_Performance_1500RPM!E135*($D$12/$D$11)*(Evap_Num_5x4_ST_9c_V4!$E$37/STD_Fan_Performance_1500RPM!$D$111)^2</f>
        <v>52.026292475481689</v>
      </c>
      <c r="F45" s="42">
        <f>STD_Fan_Performance_1500RPM!F135*(Evap_Num_5x4_ST_9c_V4!$D$12/Evap_Num_5x4_ST_9c_V4!$D$11)*(Evap_Num_5x4_ST_9c_V4!$E$37/STD_Fan_Performance_1500RPM!$D$111)^3</f>
        <v>17.216763062452273</v>
      </c>
      <c r="G45" s="14"/>
      <c r="H45" s="14"/>
      <c r="I45" s="13"/>
      <c r="J45" s="13"/>
    </row>
    <row r="46" spans="4:10" x14ac:dyDescent="0.25">
      <c r="D46" s="3">
        <f t="shared" si="6"/>
        <v>233.33333333333334</v>
      </c>
      <c r="E46" s="46">
        <f>STD_Fan_Performance_1500RPM!E136*($D$12/$D$11)*(Evap_Num_5x4_ST_9c_V4!$E$37/STD_Fan_Performance_1500RPM!$D$111)^2</f>
        <v>57.957780740736304</v>
      </c>
      <c r="F46" s="42">
        <f>STD_Fan_Performance_1500RPM!F136*(Evap_Num_5x4_ST_9c_V4!$D$12/Evap_Num_5x4_ST_9c_V4!$D$11)*(Evap_Num_5x4_ST_9c_V4!$E$37/STD_Fan_Performance_1500RPM!$D$111)^3</f>
        <v>16.56159823000641</v>
      </c>
      <c r="G46" s="14"/>
      <c r="H46" s="14"/>
      <c r="I46" s="13"/>
      <c r="J46" s="13"/>
    </row>
    <row r="47" spans="4:10" x14ac:dyDescent="0.25">
      <c r="D47" s="3">
        <f t="shared" si="6"/>
        <v>200</v>
      </c>
      <c r="E47" s="46">
        <f>STD_Fan_Performance_1500RPM!E137*($D$12/$D$11)*(Evap_Num_5x4_ST_9c_V4!$E$37/STD_Fan_Performance_1500RPM!$D$111)^2</f>
        <v>63.483824195175053</v>
      </c>
      <c r="F47" s="42">
        <f>STD_Fan_Performance_1500RPM!F137*(Evap_Num_5x4_ST_9c_V4!$D$12/Evap_Num_5x4_ST_9c_V4!$D$11)*(Evap_Num_5x4_ST_9c_V4!$E$37/STD_Fan_Performance_1500RPM!$D$111)^3</f>
        <v>15.787214740521302</v>
      </c>
      <c r="G47" s="14"/>
      <c r="H47" s="14"/>
      <c r="I47" s="13"/>
      <c r="J47" s="13"/>
    </row>
    <row r="48" spans="4:10" x14ac:dyDescent="0.25">
      <c r="D48" s="3">
        <f t="shared" si="6"/>
        <v>166.66666666666666</v>
      </c>
      <c r="E48" s="46">
        <f>STD_Fan_Performance_1500RPM!E138*($D$12/$D$11)*(Evap_Num_5x4_ST_9c_V4!$E$37/STD_Fan_Performance_1500RPM!$D$111)^2</f>
        <v>77.078353960814255</v>
      </c>
      <c r="F48" s="42">
        <f>STD_Fan_Performance_1500RPM!F138*(Evap_Num_5x4_ST_9c_V4!$D$12/Evap_Num_5x4_ST_9c_V4!$D$11)*(Evap_Num_5x4_ST_9c_V4!$E$37/STD_Fan_Performance_1500RPM!$D$111)^3</f>
        <v>15.068150986158534</v>
      </c>
      <c r="G48" s="14"/>
      <c r="H48" s="14"/>
      <c r="I48" s="13"/>
      <c r="J48" s="13"/>
    </row>
    <row r="49" spans="4:13" x14ac:dyDescent="0.25">
      <c r="D49" s="3">
        <f t="shared" si="6"/>
        <v>133.33333333333334</v>
      </c>
      <c r="E49" s="46">
        <f>STD_Fan_Performance_1500RPM!E139*($D$12/$D$11)*(Evap_Num_5x4_ST_9c_V4!$E$37/STD_Fan_Performance_1500RPM!$D$111)^2</f>
        <v>109.82229927712075</v>
      </c>
      <c r="F49" s="42">
        <f>STD_Fan_Performance_1500RPM!F139*(Evap_Num_5x4_ST_9c_V4!$D$12/Evap_Num_5x4_ST_9c_V4!$D$11)*(Evap_Num_5x4_ST_9c_V4!$E$37/STD_Fan_Performance_1500RPM!$D$111)^3</f>
        <v>14.51532804599896</v>
      </c>
      <c r="G49" s="14"/>
      <c r="H49" s="14"/>
      <c r="I49" s="13"/>
      <c r="J49" s="13"/>
    </row>
    <row r="50" spans="4:13" x14ac:dyDescent="0.25">
      <c r="D50" s="3">
        <f t="shared" si="6"/>
        <v>100</v>
      </c>
      <c r="E50" s="46">
        <f>STD_Fan_Performance_1500RPM!E140*($D$12/$D$11)*(Evap_Num_5x4_ST_9c_V4!$E$37/STD_Fan_Performance_1500RPM!$D$111)^2</f>
        <v>170.58562694798539</v>
      </c>
      <c r="F50" s="42">
        <f>STD_Fan_Performance_1500RPM!F140*(Evap_Num_5x4_ST_9c_V4!$D$12/Evap_Num_5x4_ST_9c_V4!$D$11)*(Evap_Num_5x4_ST_9c_V4!$E$37/STD_Fan_Performance_1500RPM!$D$111)^3</f>
        <v>14.169068768800695</v>
      </c>
      <c r="G50" s="14"/>
      <c r="H50" s="14"/>
      <c r="I50" s="13"/>
      <c r="J50" s="13"/>
    </row>
    <row r="51" spans="4:13" x14ac:dyDescent="0.25">
      <c r="D51" s="3">
        <f t="shared" si="6"/>
        <v>66.666666666666671</v>
      </c>
      <c r="E51" s="46">
        <f>STD_Fan_Performance_1500RPM!E141*($D$12/$D$11)*(Evap_Num_5x4_ST_9c_V4!$E$37/STD_Fan_Performance_1500RPM!$D$111)^2</f>
        <v>258.68051969944833</v>
      </c>
      <c r="F51" s="42">
        <f>STD_Fan_Performance_1500RPM!F141*(Evap_Num_5x4_ST_9c_V4!$D$12/Evap_Num_5x4_ST_9c_V4!$D$11)*(Evap_Num_5x4_ST_9c_V4!$E$37/STD_Fan_Performance_1500RPM!$D$111)^3</f>
        <v>14.00600720691148</v>
      </c>
      <c r="G51" s="14"/>
      <c r="H51" s="14"/>
      <c r="I51" s="13"/>
      <c r="J51" s="13"/>
    </row>
    <row r="52" spans="4:13" x14ac:dyDescent="0.25">
      <c r="D52" s="3">
        <f t="shared" si="6"/>
        <v>33.333333333333336</v>
      </c>
      <c r="E52" s="46">
        <f>STD_Fan_Performance_1500RPM!E142*($D$12/$D$11)*(Evap_Num_5x4_ST_9c_V4!$E$37/STD_Fan_Performance_1500RPM!$D$111)^2</f>
        <v>353.98569344817309</v>
      </c>
      <c r="F52" s="42">
        <f>STD_Fan_Performance_1500RPM!F142*(Evap_Num_5x4_ST_9c_V4!$D$12/Evap_Num_5x4_ST_9c_V4!$D$11)*(Evap_Num_5x4_ST_9c_V4!$E$37/STD_Fan_Performance_1500RPM!$D$111)^3</f>
        <v>13.959888401335506</v>
      </c>
      <c r="G52" s="14"/>
      <c r="H52" s="14"/>
      <c r="I52" s="13"/>
      <c r="J52" s="13"/>
    </row>
    <row r="53" spans="4:13" x14ac:dyDescent="0.25">
      <c r="D53" s="3">
        <f t="shared" si="6"/>
        <v>0</v>
      </c>
      <c r="E53" s="46">
        <f>STD_Fan_Performance_1500RPM!E143*($D$12/$D$11)*(Evap_Num_5x4_ST_9c_V4!$E$37/STD_Fan_Performance_1500RPM!$D$111)^2</f>
        <v>404.54185348067676</v>
      </c>
      <c r="F53" s="42">
        <f>STD_Fan_Performance_1500RPM!F143*(Evap_Num_5x4_ST_9c_V4!$D$12/Evap_Num_5x4_ST_9c_V4!$D$11)*(Evap_Num_5x4_ST_9c_V4!$E$37/STD_Fan_Performance_1500RPM!$D$111)^3</f>
        <v>13.95625851795462</v>
      </c>
      <c r="G53" s="14"/>
      <c r="H53" s="14"/>
      <c r="I53" s="13"/>
      <c r="J53" s="13"/>
      <c r="L53" s="12"/>
      <c r="M53" s="12"/>
    </row>
    <row r="54" spans="4:13" x14ac:dyDescent="0.25">
      <c r="L54" s="12"/>
      <c r="M54" s="12"/>
    </row>
    <row r="55" spans="4:13" x14ac:dyDescent="0.25">
      <c r="D55" s="67" t="s">
        <v>41</v>
      </c>
      <c r="E55" s="59" t="s">
        <v>11</v>
      </c>
      <c r="F55" s="59" t="s">
        <v>12</v>
      </c>
      <c r="G55" s="59" t="s">
        <v>13</v>
      </c>
      <c r="H55" s="59" t="s">
        <v>39</v>
      </c>
      <c r="I55" s="59" t="s">
        <v>40</v>
      </c>
      <c r="J55" s="59" t="s">
        <v>46</v>
      </c>
      <c r="K55" s="59" t="s">
        <v>47</v>
      </c>
      <c r="L55" s="12"/>
      <c r="M55" s="12"/>
    </row>
    <row r="56" spans="4:13" x14ac:dyDescent="0.25">
      <c r="D56" s="68"/>
      <c r="E56" s="3">
        <f t="array" ref="E56:K56">LINEST(E40:E53,D40:D53^{1,2,3,4,5,6})</f>
        <v>-2.5604718528637083E-12</v>
      </c>
      <c r="F56" s="3">
        <v>3.7921560501382031E-9</v>
      </c>
      <c r="G56" s="3">
        <v>-2.1536619083289382E-6</v>
      </c>
      <c r="H56" s="3">
        <v>5.677464459932748E-4</v>
      </c>
      <c r="I56" s="3">
        <v>-6.2169757034158085E-2</v>
      </c>
      <c r="J56" s="3">
        <v>-1.1902057879426226E-13</v>
      </c>
      <c r="K56" s="3">
        <v>404.54185348068313</v>
      </c>
      <c r="L56" s="11"/>
      <c r="M56" s="11"/>
    </row>
    <row r="57" spans="4:13" x14ac:dyDescent="0.25">
      <c r="D57" s="14"/>
      <c r="E57" s="11"/>
      <c r="F57" s="11"/>
      <c r="G57" s="11"/>
      <c r="H57" s="11"/>
      <c r="I57" s="11"/>
      <c r="J57" s="11"/>
      <c r="K57" s="11"/>
      <c r="L57" s="11"/>
      <c r="M57" s="11"/>
    </row>
    <row r="58" spans="4:13" x14ac:dyDescent="0.25">
      <c r="D58" s="72" t="s">
        <v>51</v>
      </c>
      <c r="E58" s="60" t="s">
        <v>11</v>
      </c>
      <c r="F58" s="60" t="s">
        <v>12</v>
      </c>
      <c r="G58" s="60" t="s">
        <v>13</v>
      </c>
      <c r="H58" s="60" t="s">
        <v>39</v>
      </c>
      <c r="I58" s="60" t="s">
        <v>40</v>
      </c>
      <c r="J58" s="60" t="s">
        <v>46</v>
      </c>
      <c r="K58" s="60" t="s">
        <v>47</v>
      </c>
      <c r="L58" s="11"/>
      <c r="M58" s="11"/>
    </row>
    <row r="59" spans="4:13" ht="15.75" customHeight="1" x14ac:dyDescent="0.25">
      <c r="D59" s="73"/>
      <c r="E59" s="3">
        <f t="array" ref="E59:K59">LINEST(F40:F53,D40:D53^{1,2,3,4,5,6})</f>
        <v>1.4063980543842589E-14</v>
      </c>
      <c r="F59" s="3">
        <v>-1.4056742856716446E-11</v>
      </c>
      <c r="G59" s="3">
        <v>3.3931369886929588E-9</v>
      </c>
      <c r="H59" s="3">
        <v>2.6823378662017992E-19</v>
      </c>
      <c r="I59" s="3">
        <v>-2.6554809085697569E-17</v>
      </c>
      <c r="J59" s="3">
        <v>1.0483914440005138E-15</v>
      </c>
      <c r="K59" s="3">
        <v>13.956258517954605</v>
      </c>
      <c r="L59" s="11"/>
      <c r="M59" s="11"/>
    </row>
    <row r="61" spans="4:13" x14ac:dyDescent="0.25">
      <c r="D61" s="65" t="s">
        <v>15</v>
      </c>
      <c r="E61" s="65"/>
      <c r="F61" s="65"/>
      <c r="G61" s="65"/>
      <c r="H61" s="65"/>
    </row>
    <row r="62" spans="4:13" x14ac:dyDescent="0.25">
      <c r="D62" s="7" t="s">
        <v>33</v>
      </c>
      <c r="E62" s="16" t="s">
        <v>38</v>
      </c>
      <c r="F62" s="55" t="s">
        <v>37</v>
      </c>
      <c r="G62" s="3" t="s">
        <v>16</v>
      </c>
      <c r="H62" s="59" t="s">
        <v>54</v>
      </c>
    </row>
    <row r="63" spans="4:13" ht="18.75" x14ac:dyDescent="0.25">
      <c r="D63" s="18">
        <f>(E34*F63^2)+(F34*F63)+G34</f>
        <v>31.3249887241487</v>
      </c>
      <c r="E63" s="18">
        <f>(E56*F63^6)+(F56*F63^5)+(G56*F63^4)+(H56*F63^3)+(I56*F63^2)+(J56*F63)+K56</f>
        <v>31.325002275326426</v>
      </c>
      <c r="F63" s="56">
        <v>328.21121500281743</v>
      </c>
      <c r="G63" s="3">
        <v>6</v>
      </c>
      <c r="H63" s="61">
        <f>G63*F63</f>
        <v>1969.2672900169046</v>
      </c>
    </row>
    <row r="65" spans="4:8" x14ac:dyDescent="0.25">
      <c r="D65" s="9" t="s">
        <v>29</v>
      </c>
      <c r="E65" s="23"/>
      <c r="H65" s="41" t="s">
        <v>53</v>
      </c>
    </row>
    <row r="66" spans="4:8" ht="18.75" x14ac:dyDescent="0.25">
      <c r="D66" s="57">
        <f>(E63-D63)^2</f>
        <v>1.8363441777821814E-10</v>
      </c>
      <c r="E66" s="15"/>
      <c r="H66" s="62">
        <f>(H63/3600)*$D$10</f>
        <v>0.6796029887378866</v>
      </c>
    </row>
    <row r="67" spans="4:8" x14ac:dyDescent="0.25">
      <c r="H67" s="13"/>
    </row>
    <row r="68" spans="4:8" x14ac:dyDescent="0.25">
      <c r="H68" s="54" t="s">
        <v>52</v>
      </c>
    </row>
    <row r="69" spans="4:8" ht="18.75" x14ac:dyDescent="0.25">
      <c r="H69" s="62">
        <f>((E59*F63^6)+(F59*F63^5)+(G59*F63^4)+(H59*F63^3)+(I59*F63^2)+(J59*F63)+K59)*G63</f>
        <v>104.2466192867859</v>
      </c>
    </row>
    <row r="74" spans="4:8" x14ac:dyDescent="0.25">
      <c r="D74" s="25"/>
      <c r="E74" s="25"/>
      <c r="F74" s="25"/>
      <c r="G74" s="25"/>
      <c r="H74" s="25"/>
    </row>
    <row r="75" spans="4:8" x14ac:dyDescent="0.25">
      <c r="D75" s="14"/>
      <c r="E75" s="14"/>
      <c r="F75" s="14"/>
      <c r="G75" s="24"/>
      <c r="H75" s="24"/>
    </row>
    <row r="76" spans="4:8" x14ac:dyDescent="0.25">
      <c r="D76" s="14"/>
      <c r="E76" s="14"/>
      <c r="F76" s="14"/>
      <c r="G76" s="23"/>
      <c r="H76" s="23"/>
    </row>
    <row r="77" spans="4:8" x14ac:dyDescent="0.25">
      <c r="D77" s="14"/>
      <c r="E77" s="14"/>
      <c r="F77" s="14"/>
      <c r="G77" s="23"/>
      <c r="H77" s="23"/>
    </row>
    <row r="78" spans="4:8" x14ac:dyDescent="0.25">
      <c r="D78" s="14"/>
      <c r="E78" s="14"/>
      <c r="F78" s="14"/>
      <c r="G78" s="23"/>
      <c r="H78" s="23"/>
    </row>
    <row r="79" spans="4:8" x14ac:dyDescent="0.25">
      <c r="D79" s="14"/>
      <c r="E79" s="14"/>
      <c r="F79" s="14"/>
      <c r="G79" s="23"/>
      <c r="H79" s="23"/>
    </row>
    <row r="80" spans="4:8" x14ac:dyDescent="0.25">
      <c r="D80" s="14"/>
      <c r="E80" s="14"/>
      <c r="F80" s="14"/>
      <c r="G80" s="23"/>
      <c r="H80" s="23"/>
    </row>
    <row r="81" spans="4:8" x14ac:dyDescent="0.25">
      <c r="D81" s="14"/>
      <c r="E81" s="14"/>
      <c r="F81" s="14"/>
      <c r="G81" s="23"/>
      <c r="H81" s="23"/>
    </row>
    <row r="82" spans="4:8" x14ac:dyDescent="0.25">
      <c r="D82" s="14"/>
      <c r="E82" s="14"/>
      <c r="F82" s="14"/>
      <c r="G82" s="23"/>
      <c r="H82" s="23"/>
    </row>
    <row r="83" spans="4:8" x14ac:dyDescent="0.25">
      <c r="D83" s="14"/>
      <c r="E83" s="14"/>
      <c r="F83" s="14"/>
      <c r="G83" s="23"/>
      <c r="H83" s="23"/>
    </row>
    <row r="84" spans="4:8" x14ac:dyDescent="0.25">
      <c r="D84" s="14"/>
      <c r="E84" s="14"/>
      <c r="F84" s="14"/>
      <c r="G84" s="23"/>
      <c r="H84" s="23"/>
    </row>
    <row r="85" spans="4:8" x14ac:dyDescent="0.25">
      <c r="D85" s="14"/>
      <c r="E85" s="14"/>
      <c r="F85" s="14"/>
      <c r="G85" s="23"/>
      <c r="H85" s="23"/>
    </row>
    <row r="86" spans="4:8" x14ac:dyDescent="0.25">
      <c r="D86" s="14"/>
      <c r="E86" s="14"/>
      <c r="F86" s="14"/>
      <c r="G86" s="23"/>
      <c r="H86" s="23"/>
    </row>
    <row r="87" spans="4:8" x14ac:dyDescent="0.25">
      <c r="D87" s="14"/>
      <c r="E87" s="14"/>
      <c r="F87" s="14"/>
      <c r="G87" s="23"/>
      <c r="H87" s="23"/>
    </row>
    <row r="88" spans="4:8" x14ac:dyDescent="0.25">
      <c r="D88" s="14"/>
      <c r="E88" s="14"/>
      <c r="F88" s="14"/>
      <c r="G88" s="23"/>
      <c r="H88" s="23"/>
    </row>
    <row r="89" spans="4:8" x14ac:dyDescent="0.25">
      <c r="D89" s="13"/>
      <c r="E89" s="13"/>
      <c r="F89" s="13"/>
      <c r="G89" s="13"/>
      <c r="H89" s="13"/>
    </row>
  </sheetData>
  <mergeCells count="8">
    <mergeCell ref="D58:D59"/>
    <mergeCell ref="D61:H61"/>
    <mergeCell ref="C3:E3"/>
    <mergeCell ref="C15:I15"/>
    <mergeCell ref="D33:D34"/>
    <mergeCell ref="D36:F36"/>
    <mergeCell ref="G36:H36"/>
    <mergeCell ref="D55:D5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D81D-FA83-4FC3-94FF-6D7A30E2D176}">
  <dimension ref="C3:M89"/>
  <sheetViews>
    <sheetView topLeftCell="B67" workbookViewId="0">
      <selection activeCell="H80" sqref="H80"/>
    </sheetView>
  </sheetViews>
  <sheetFormatPr defaultRowHeight="15" x14ac:dyDescent="0.25"/>
  <cols>
    <col min="1" max="2" width="9.140625" style="10"/>
    <col min="3" max="3" width="51.42578125" style="10" bestFit="1" customWidth="1"/>
    <col min="4" max="4" width="37.5703125" style="10" bestFit="1" customWidth="1"/>
    <col min="5" max="5" width="34.28515625" style="10" bestFit="1" customWidth="1"/>
    <col min="6" max="6" width="38.7109375" style="10" bestFit="1" customWidth="1"/>
    <col min="7" max="7" width="16.42578125" style="10" bestFit="1" customWidth="1"/>
    <col min="8" max="8" width="37.7109375" style="10" bestFit="1" customWidth="1"/>
    <col min="9" max="9" width="15.5703125" style="10" bestFit="1" customWidth="1"/>
    <col min="10" max="10" width="12.7109375" style="10" bestFit="1" customWidth="1"/>
    <col min="11" max="12" width="12.140625" style="10" bestFit="1" customWidth="1"/>
    <col min="13" max="16384" width="9.140625" style="10"/>
  </cols>
  <sheetData>
    <row r="3" spans="3:9" x14ac:dyDescent="0.25">
      <c r="C3" s="75" t="s">
        <v>68</v>
      </c>
      <c r="D3" s="64"/>
      <c r="E3" s="64"/>
      <c r="F3" s="25"/>
      <c r="G3" s="25"/>
      <c r="H3" s="19"/>
    </row>
    <row r="4" spans="3:9" x14ac:dyDescent="0.25">
      <c r="C4" s="1" t="s">
        <v>8</v>
      </c>
      <c r="D4" s="2">
        <v>1811.6284065427801</v>
      </c>
      <c r="E4" s="3" t="s">
        <v>1</v>
      </c>
      <c r="F4" s="13"/>
      <c r="G4" s="13"/>
      <c r="H4" s="11"/>
    </row>
    <row r="5" spans="3:9" x14ac:dyDescent="0.25">
      <c r="C5" s="1" t="s">
        <v>59</v>
      </c>
      <c r="D5" s="2">
        <v>0.62520110185669986</v>
      </c>
      <c r="E5" s="3" t="s">
        <v>60</v>
      </c>
      <c r="F5" s="13"/>
      <c r="G5" s="13"/>
      <c r="H5" s="11"/>
    </row>
    <row r="6" spans="3:9" x14ac:dyDescent="0.25">
      <c r="C6" s="1" t="s">
        <v>5</v>
      </c>
      <c r="D6" s="3">
        <v>1875.6</v>
      </c>
      <c r="E6" s="3" t="s">
        <v>1</v>
      </c>
      <c r="F6" s="13"/>
      <c r="G6" s="13"/>
      <c r="H6" s="11"/>
    </row>
    <row r="7" spans="3:9" x14ac:dyDescent="0.25">
      <c r="C7" s="1" t="s">
        <v>6</v>
      </c>
      <c r="D7" s="3">
        <v>47.987000000000002</v>
      </c>
      <c r="E7" s="3" t="s">
        <v>2</v>
      </c>
      <c r="F7" s="13"/>
      <c r="G7" s="13"/>
      <c r="H7" s="11"/>
    </row>
    <row r="8" spans="3:9" x14ac:dyDescent="0.25">
      <c r="C8" s="1" t="s">
        <v>4</v>
      </c>
      <c r="D8" s="3">
        <v>31.647200000000002</v>
      </c>
      <c r="E8" s="3" t="s">
        <v>3</v>
      </c>
      <c r="F8" s="13"/>
      <c r="G8" s="13"/>
      <c r="H8" s="11"/>
    </row>
    <row r="9" spans="3:9" x14ac:dyDescent="0.25">
      <c r="C9" s="1" t="s">
        <v>7</v>
      </c>
      <c r="D9" s="3">
        <f>$D$8*D5^2/$D$12</f>
        <v>9.5966983461783446</v>
      </c>
      <c r="E9" s="3" t="s">
        <v>2</v>
      </c>
      <c r="F9" s="13"/>
      <c r="G9" s="13"/>
      <c r="H9" s="11"/>
    </row>
    <row r="10" spans="3:9" x14ac:dyDescent="0.25">
      <c r="C10" s="4" t="s">
        <v>31</v>
      </c>
      <c r="D10" s="2">
        <f>1/0.804909190713315</f>
        <v>1.2423761730361091</v>
      </c>
      <c r="E10" s="2" t="s">
        <v>0</v>
      </c>
      <c r="F10" s="13"/>
      <c r="G10" s="13"/>
      <c r="H10" s="15"/>
    </row>
    <row r="11" spans="3:9" x14ac:dyDescent="0.25">
      <c r="C11" s="4" t="s">
        <v>14</v>
      </c>
      <c r="D11" s="2">
        <v>1.2</v>
      </c>
      <c r="E11" s="2" t="s">
        <v>0</v>
      </c>
      <c r="F11" s="13"/>
      <c r="G11" s="13"/>
      <c r="H11" s="15"/>
    </row>
    <row r="12" spans="3:9" x14ac:dyDescent="0.25">
      <c r="C12" s="4" t="s">
        <v>32</v>
      </c>
      <c r="D12" s="63">
        <v>1.2889999999999999</v>
      </c>
      <c r="E12" s="2" t="s">
        <v>0</v>
      </c>
      <c r="F12" s="13"/>
      <c r="G12" s="13"/>
    </row>
    <row r="13" spans="3:9" x14ac:dyDescent="0.25">
      <c r="C13" s="4" t="s">
        <v>28</v>
      </c>
      <c r="D13" s="21">
        <v>0.34</v>
      </c>
      <c r="E13" s="9" t="s">
        <v>19</v>
      </c>
      <c r="F13" s="13"/>
      <c r="G13" s="13"/>
    </row>
    <row r="14" spans="3:9" x14ac:dyDescent="0.25">
      <c r="C14" s="22"/>
      <c r="D14" s="14"/>
      <c r="E14" s="14"/>
      <c r="F14" s="23"/>
      <c r="G14" s="12"/>
    </row>
    <row r="15" spans="3:9" ht="15.75" x14ac:dyDescent="0.25">
      <c r="C15" s="71" t="s">
        <v>69</v>
      </c>
      <c r="D15" s="71"/>
      <c r="E15" s="71"/>
      <c r="F15" s="71"/>
      <c r="G15" s="71"/>
      <c r="H15" s="71"/>
      <c r="I15" s="71"/>
    </row>
    <row r="16" spans="3:9" x14ac:dyDescent="0.25">
      <c r="C16" s="20" t="s">
        <v>17</v>
      </c>
      <c r="D16" s="38" t="s">
        <v>45</v>
      </c>
      <c r="E16" s="38" t="s">
        <v>34</v>
      </c>
      <c r="F16" s="38" t="s">
        <v>43</v>
      </c>
      <c r="G16" s="38" t="s">
        <v>44</v>
      </c>
      <c r="H16" s="49" t="s">
        <v>18</v>
      </c>
      <c r="I16" s="47" t="s">
        <v>30</v>
      </c>
    </row>
    <row r="17" spans="3:9" x14ac:dyDescent="0.25">
      <c r="C17" s="3">
        <v>2400</v>
      </c>
      <c r="D17" s="3">
        <f>(C17/3600)*$D$10</f>
        <v>0.82825078202407276</v>
      </c>
      <c r="E17" s="3">
        <f>(C17/$D$13)/3600</f>
        <v>1.9607843137254899</v>
      </c>
      <c r="F17" s="3">
        <f t="shared" ref="F17:F30" si="0">$D$7*(C17/$D$4)^2</f>
        <v>84.218565492094442</v>
      </c>
      <c r="G17" s="8">
        <f>$D$8*D17^2/$D$12</f>
        <v>16.842481675776739</v>
      </c>
      <c r="H17" s="50">
        <f>F17+G17</f>
        <v>101.06104716787118</v>
      </c>
      <c r="I17" s="42">
        <f t="shared" ref="I17:I30" si="1">C17/$G$63</f>
        <v>400</v>
      </c>
    </row>
    <row r="18" spans="3:9" x14ac:dyDescent="0.25">
      <c r="C18" s="3">
        <v>2200</v>
      </c>
      <c r="D18" s="3">
        <f t="shared" ref="D18:D30" si="2">(C18/3600)*$D$10</f>
        <v>0.75922988352206677</v>
      </c>
      <c r="E18" s="3">
        <f t="shared" ref="E18:E30" si="3">(C18/$D$13)/3600</f>
        <v>1.7973856209150325</v>
      </c>
      <c r="F18" s="3">
        <f t="shared" si="0"/>
        <v>70.766989059329362</v>
      </c>
      <c r="G18" s="8">
        <f t="shared" ref="G18:G30" si="4">$D$8*D18^2/$D$12</f>
        <v>14.152363074784622</v>
      </c>
      <c r="H18" s="50">
        <f t="shared" ref="H18:H30" si="5">F18+G18</f>
        <v>84.919352134113979</v>
      </c>
      <c r="I18" s="42">
        <f t="shared" si="1"/>
        <v>366.66666666666669</v>
      </c>
    </row>
    <row r="19" spans="3:9" x14ac:dyDescent="0.25">
      <c r="C19" s="3">
        <v>2000</v>
      </c>
      <c r="D19" s="3">
        <f t="shared" si="2"/>
        <v>0.69020898502006067</v>
      </c>
      <c r="E19" s="3">
        <f t="shared" si="3"/>
        <v>1.6339869281045751</v>
      </c>
      <c r="F19" s="3">
        <f t="shared" si="0"/>
        <v>58.485114925065588</v>
      </c>
      <c r="G19" s="8">
        <f t="shared" si="4"/>
        <v>11.696167830400514</v>
      </c>
      <c r="H19" s="50">
        <f t="shared" si="5"/>
        <v>70.1812827554661</v>
      </c>
      <c r="I19" s="42">
        <f t="shared" si="1"/>
        <v>333.33333333333331</v>
      </c>
    </row>
    <row r="20" spans="3:9" x14ac:dyDescent="0.25">
      <c r="C20" s="18">
        <v>1811.6284065427801</v>
      </c>
      <c r="D20" s="18">
        <f t="shared" si="2"/>
        <v>0.62520110185670097</v>
      </c>
      <c r="E20" s="18">
        <f t="shared" si="3"/>
        <v>1.4800885674369118</v>
      </c>
      <c r="F20" s="18">
        <f t="shared" si="0"/>
        <v>47.987000000000002</v>
      </c>
      <c r="G20" s="35">
        <f t="shared" si="4"/>
        <v>9.5966983461783784</v>
      </c>
      <c r="H20" s="51">
        <f t="shared" si="5"/>
        <v>57.58369834617838</v>
      </c>
      <c r="I20" s="48">
        <f t="shared" si="1"/>
        <v>301.93806775713</v>
      </c>
    </row>
    <row r="21" spans="3:9" x14ac:dyDescent="0.25">
      <c r="C21" s="3">
        <v>1800</v>
      </c>
      <c r="D21" s="3">
        <f t="shared" si="2"/>
        <v>0.62118808651805457</v>
      </c>
      <c r="E21" s="3">
        <f t="shared" si="3"/>
        <v>1.4705882352941175</v>
      </c>
      <c r="F21" s="3">
        <f t="shared" si="0"/>
        <v>47.372943089303128</v>
      </c>
      <c r="G21" s="8">
        <f t="shared" si="4"/>
        <v>9.4738959426244147</v>
      </c>
      <c r="H21" s="50">
        <f t="shared" si="5"/>
        <v>56.846839031927544</v>
      </c>
      <c r="I21" s="42">
        <f t="shared" si="1"/>
        <v>300</v>
      </c>
    </row>
    <row r="22" spans="3:9" x14ac:dyDescent="0.25">
      <c r="C22" s="3">
        <v>1600</v>
      </c>
      <c r="D22" s="3">
        <f t="shared" si="2"/>
        <v>0.55216718801604847</v>
      </c>
      <c r="E22" s="3">
        <f t="shared" si="3"/>
        <v>1.3071895424836601</v>
      </c>
      <c r="F22" s="3">
        <f t="shared" si="0"/>
        <v>37.430473552041981</v>
      </c>
      <c r="G22" s="8">
        <f t="shared" si="4"/>
        <v>7.4855474114563272</v>
      </c>
      <c r="H22" s="50">
        <f t="shared" si="5"/>
        <v>44.916020963498312</v>
      </c>
      <c r="I22" s="42">
        <f t="shared" si="1"/>
        <v>266.66666666666669</v>
      </c>
    </row>
    <row r="23" spans="3:9" x14ac:dyDescent="0.25">
      <c r="C23" s="3">
        <v>1400</v>
      </c>
      <c r="D23" s="3">
        <f t="shared" si="2"/>
        <v>0.48314628951404243</v>
      </c>
      <c r="E23" s="3">
        <f t="shared" si="3"/>
        <v>1.1437908496732025</v>
      </c>
      <c r="F23" s="3">
        <f t="shared" si="0"/>
        <v>28.657706313282144</v>
      </c>
      <c r="G23" s="8">
        <f t="shared" si="4"/>
        <v>5.7311222368962511</v>
      </c>
      <c r="H23" s="50">
        <f t="shared" si="5"/>
        <v>34.388828550178395</v>
      </c>
      <c r="I23" s="42">
        <f t="shared" si="1"/>
        <v>233.33333333333334</v>
      </c>
    </row>
    <row r="24" spans="3:9" x14ac:dyDescent="0.25">
      <c r="C24" s="3">
        <v>1200</v>
      </c>
      <c r="D24" s="3">
        <f t="shared" si="2"/>
        <v>0.41412539101203638</v>
      </c>
      <c r="E24" s="3">
        <f t="shared" si="3"/>
        <v>0.98039215686274495</v>
      </c>
      <c r="F24" s="3">
        <f t="shared" si="0"/>
        <v>21.05464137302361</v>
      </c>
      <c r="G24" s="8">
        <f t="shared" si="4"/>
        <v>4.2106204189441847</v>
      </c>
      <c r="H24" s="50">
        <f t="shared" si="5"/>
        <v>25.265261791967795</v>
      </c>
      <c r="I24" s="42">
        <f t="shared" si="1"/>
        <v>200</v>
      </c>
    </row>
    <row r="25" spans="3:9" x14ac:dyDescent="0.25">
      <c r="C25" s="3">
        <v>1000</v>
      </c>
      <c r="D25" s="3">
        <f t="shared" si="2"/>
        <v>0.34510449251003034</v>
      </c>
      <c r="E25" s="3">
        <f t="shared" si="3"/>
        <v>0.81699346405228757</v>
      </c>
      <c r="F25" s="3">
        <f t="shared" si="0"/>
        <v>14.621278731266397</v>
      </c>
      <c r="G25" s="8">
        <f t="shared" si="4"/>
        <v>2.9240419576001284</v>
      </c>
      <c r="H25" s="50">
        <f t="shared" si="5"/>
        <v>17.545320688866525</v>
      </c>
      <c r="I25" s="42">
        <f t="shared" si="1"/>
        <v>166.66666666666666</v>
      </c>
    </row>
    <row r="26" spans="3:9" x14ac:dyDescent="0.25">
      <c r="C26" s="3">
        <v>800</v>
      </c>
      <c r="D26" s="3">
        <f t="shared" si="2"/>
        <v>0.27608359400802424</v>
      </c>
      <c r="E26" s="3">
        <f t="shared" si="3"/>
        <v>0.65359477124183007</v>
      </c>
      <c r="F26" s="3">
        <f t="shared" si="0"/>
        <v>9.3576183880104953</v>
      </c>
      <c r="G26" s="8">
        <f t="shared" si="4"/>
        <v>1.8713868528640818</v>
      </c>
      <c r="H26" s="50">
        <f t="shared" si="5"/>
        <v>11.229005240874578</v>
      </c>
      <c r="I26" s="42">
        <f t="shared" si="1"/>
        <v>133.33333333333334</v>
      </c>
    </row>
    <row r="27" spans="3:9" x14ac:dyDescent="0.25">
      <c r="C27" s="3">
        <v>600</v>
      </c>
      <c r="D27" s="3">
        <f t="shared" si="2"/>
        <v>0.20706269550601819</v>
      </c>
      <c r="E27" s="3">
        <f t="shared" si="3"/>
        <v>0.49019607843137247</v>
      </c>
      <c r="F27" s="3">
        <f t="shared" si="0"/>
        <v>5.2636603432559026</v>
      </c>
      <c r="G27" s="8">
        <f t="shared" si="4"/>
        <v>1.0526551047360462</v>
      </c>
      <c r="H27" s="50">
        <f t="shared" si="5"/>
        <v>6.3163154479919488</v>
      </c>
      <c r="I27" s="42">
        <f t="shared" si="1"/>
        <v>100</v>
      </c>
    </row>
    <row r="28" spans="3:9" x14ac:dyDescent="0.25">
      <c r="C28" s="3">
        <v>400</v>
      </c>
      <c r="D28" s="3">
        <f t="shared" si="2"/>
        <v>0.13804179700401212</v>
      </c>
      <c r="E28" s="3">
        <f t="shared" si="3"/>
        <v>0.32679738562091504</v>
      </c>
      <c r="F28" s="3">
        <f t="shared" si="0"/>
        <v>2.3394045970026238</v>
      </c>
      <c r="G28" s="8">
        <f t="shared" si="4"/>
        <v>0.46784671321602045</v>
      </c>
      <c r="H28" s="50">
        <f t="shared" si="5"/>
        <v>2.8072513102186445</v>
      </c>
      <c r="I28" s="42">
        <f t="shared" si="1"/>
        <v>66.666666666666671</v>
      </c>
    </row>
    <row r="29" spans="3:9" x14ac:dyDescent="0.25">
      <c r="C29" s="3">
        <v>200</v>
      </c>
      <c r="D29" s="3">
        <f t="shared" si="2"/>
        <v>6.9020898502006059E-2</v>
      </c>
      <c r="E29" s="3">
        <f t="shared" si="3"/>
        <v>0.16339869281045752</v>
      </c>
      <c r="F29" s="3">
        <f t="shared" si="0"/>
        <v>0.58485114925065596</v>
      </c>
      <c r="G29" s="8">
        <f t="shared" si="4"/>
        <v>0.11696167830400511</v>
      </c>
      <c r="H29" s="50">
        <f t="shared" si="5"/>
        <v>0.70181282755466112</v>
      </c>
      <c r="I29" s="42">
        <f t="shared" si="1"/>
        <v>33.333333333333336</v>
      </c>
    </row>
    <row r="30" spans="3:9" x14ac:dyDescent="0.25">
      <c r="C30" s="3">
        <v>0</v>
      </c>
      <c r="D30" s="3">
        <f t="shared" si="2"/>
        <v>0</v>
      </c>
      <c r="E30" s="3">
        <f t="shared" si="3"/>
        <v>0</v>
      </c>
      <c r="F30" s="3">
        <f t="shared" si="0"/>
        <v>0</v>
      </c>
      <c r="G30" s="8">
        <f t="shared" si="4"/>
        <v>0</v>
      </c>
      <c r="H30" s="50">
        <f t="shared" si="5"/>
        <v>0</v>
      </c>
      <c r="I30" s="42">
        <f t="shared" si="1"/>
        <v>0</v>
      </c>
    </row>
    <row r="31" spans="3:9" x14ac:dyDescent="0.25">
      <c r="H31" s="13"/>
    </row>
    <row r="32" spans="3:9" x14ac:dyDescent="0.25">
      <c r="D32" s="14"/>
      <c r="E32" s="36"/>
      <c r="F32" s="36"/>
      <c r="G32" s="36"/>
    </row>
    <row r="33" spans="4:10" x14ac:dyDescent="0.25">
      <c r="D33" s="69" t="s">
        <v>42</v>
      </c>
      <c r="E33" s="37" t="s">
        <v>11</v>
      </c>
      <c r="F33" s="37" t="s">
        <v>12</v>
      </c>
      <c r="G33" s="37" t="s">
        <v>13</v>
      </c>
    </row>
    <row r="34" spans="4:10" x14ac:dyDescent="0.25">
      <c r="D34" s="70"/>
      <c r="E34" s="17">
        <f t="array" ref="E34:G34">LINEST(H17:H30,I17:I30^{1,2})</f>
        <v>6.3163154479919492E-4</v>
      </c>
      <c r="F34" s="17">
        <v>-2.3071122045313998E-18</v>
      </c>
      <c r="G34" s="17">
        <v>-7.1054273576010019E-15</v>
      </c>
    </row>
    <row r="35" spans="4:10" x14ac:dyDescent="0.25">
      <c r="D35" s="14"/>
      <c r="E35" s="36"/>
      <c r="F35" s="36"/>
      <c r="G35" s="36"/>
    </row>
    <row r="36" spans="4:10" x14ac:dyDescent="0.25">
      <c r="D36" s="74" t="s">
        <v>56</v>
      </c>
      <c r="E36" s="74"/>
      <c r="F36" s="74"/>
      <c r="G36" s="66"/>
      <c r="H36" s="66"/>
      <c r="I36" s="13"/>
      <c r="J36" s="13"/>
    </row>
    <row r="37" spans="4:10" x14ac:dyDescent="0.25">
      <c r="D37" s="2" t="s">
        <v>35</v>
      </c>
      <c r="E37" s="40">
        <v>1400</v>
      </c>
      <c r="F37" s="58"/>
      <c r="G37" s="43"/>
      <c r="H37" s="43"/>
      <c r="I37" s="13"/>
      <c r="J37" s="13"/>
    </row>
    <row r="38" spans="4:10" x14ac:dyDescent="0.25">
      <c r="D38" s="2"/>
      <c r="E38" s="45" t="s">
        <v>57</v>
      </c>
      <c r="F38" s="45" t="s">
        <v>58</v>
      </c>
      <c r="G38" s="43"/>
      <c r="H38" s="43"/>
      <c r="I38" s="13"/>
      <c r="J38" s="13"/>
    </row>
    <row r="39" spans="4:10" x14ac:dyDescent="0.25">
      <c r="D39" s="45" t="s">
        <v>9</v>
      </c>
      <c r="E39" s="45" t="s">
        <v>10</v>
      </c>
      <c r="F39" s="45" t="s">
        <v>50</v>
      </c>
      <c r="G39" s="43"/>
      <c r="H39" s="43"/>
      <c r="I39" s="13"/>
      <c r="J39" s="13"/>
    </row>
    <row r="40" spans="4:10" x14ac:dyDescent="0.25">
      <c r="D40" s="3">
        <f>I17</f>
        <v>400</v>
      </c>
      <c r="E40" s="46">
        <f>STD_Fan_Performance_1500RPM!E130*($D$12/$D$11)*(Evap_Num_16x4_ST_3c_V5_1400RPM!$E$37/STD_Fan_Performance_1500RPM!$D$111)^2</f>
        <v>3.3805493798549238</v>
      </c>
      <c r="F40" s="42">
        <f>STD_Fan_Performance_1500RPM!F130*(Evap_Num_16x4_ST_3c_V5_1400RPM!$D$12/Evap_Num_16x4_ST_3c_V5_1400RPM!$D$11)*(Evap_Num_16x4_ST_3c_V5_1400RPM!$E$37/STD_Fan_Performance_1500RPM!$D$111)^3</f>
        <v>14.429610770160114</v>
      </c>
      <c r="H40" s="14"/>
      <c r="I40" s="13"/>
      <c r="J40" s="13"/>
    </row>
    <row r="41" spans="4:10" x14ac:dyDescent="0.25">
      <c r="D41" s="3">
        <f t="shared" ref="D41:D53" si="6">I18</f>
        <v>366.66666666666669</v>
      </c>
      <c r="E41" s="46">
        <f>STD_Fan_Performance_1500RPM!E131*($D$12/$D$11)*(Evap_Num_16x4_ST_3c_V5_1400RPM!$E$37/STD_Fan_Performance_1500RPM!$D$111)^2</f>
        <v>16.469993761414088</v>
      </c>
      <c r="F41" s="42">
        <f>STD_Fan_Performance_1500RPM!F131*(Evap_Num_16x4_ST_3c_V5_1400RPM!$D$12/Evap_Num_16x4_ST_3c_V5_1400RPM!$D$11)*(Evap_Num_16x4_ST_3c_V5_1400RPM!$E$37/STD_Fan_Performance_1500RPM!$D$111)^3</f>
        <v>16.239837156366672</v>
      </c>
      <c r="G41" s="14"/>
      <c r="H41" s="14"/>
      <c r="I41" s="13"/>
      <c r="J41" s="13"/>
    </row>
    <row r="42" spans="4:10" x14ac:dyDescent="0.25">
      <c r="D42" s="3">
        <f t="shared" si="6"/>
        <v>333.33333333333331</v>
      </c>
      <c r="E42" s="46">
        <f>STD_Fan_Performance_1500RPM!E132*($D$12/$D$11)*(Evap_Num_16x4_ST_3c_V5_1400RPM!$E$37/STD_Fan_Performance_1500RPM!$D$111)^2</f>
        <v>29.178799443858047</v>
      </c>
      <c r="F42" s="42">
        <f>STD_Fan_Performance_1500RPM!F132*(Evap_Num_16x4_ST_3c_V5_1400RPM!$D$12/Evap_Num_16x4_ST_3c_V5_1400RPM!$D$11)*(Evap_Num_16x4_ST_3c_V5_1400RPM!$E$37/STD_Fan_Performance_1500RPM!$D$111)^3</f>
        <v>17.225497293973223</v>
      </c>
      <c r="G42" s="14"/>
      <c r="H42" s="14"/>
      <c r="I42" s="13"/>
      <c r="J42" s="13"/>
    </row>
    <row r="43" spans="4:10" x14ac:dyDescent="0.25">
      <c r="D43" s="3">
        <f t="shared" si="6"/>
        <v>301.93806775713</v>
      </c>
      <c r="E43" s="46">
        <f>STD_Fan_Performance_1500RPM!E133*($D$12/$D$11)*(Evap_Num_16x4_ST_3c_V5_1400RPM!$E$37/STD_Fan_Performance_1500RPM!$D$111)^2</f>
        <v>41.258040939293643</v>
      </c>
      <c r="F43" s="42">
        <f>STD_Fan_Performance_1500RPM!F133*(Evap_Num_16x4_ST_3c_V5_1400RPM!$D$12/Evap_Num_16x4_ST_3c_V5_1400RPM!$D$11)*(Evap_Num_16x4_ST_3c_V5_1400RPM!$E$37/STD_Fan_Performance_1500RPM!$D$111)^3</f>
        <v>17.470983127349971</v>
      </c>
      <c r="G43" s="14"/>
      <c r="H43" s="14"/>
      <c r="I43" s="13"/>
      <c r="J43" s="13"/>
    </row>
    <row r="44" spans="4:10" x14ac:dyDescent="0.25">
      <c r="D44" s="3">
        <f t="shared" si="6"/>
        <v>300</v>
      </c>
      <c r="E44" s="46">
        <f>STD_Fan_Performance_1500RPM!E134*($D$12/$D$11)*(Evap_Num_16x4_ST_3c_V5_1400RPM!$E$37/STD_Fan_Performance_1500RPM!$D$111)^2</f>
        <v>41.948807443411425</v>
      </c>
      <c r="F44" s="42">
        <f>STD_Fan_Performance_1500RPM!F134*(Evap_Num_16x4_ST_3c_V5_1400RPM!$D$12/Evap_Num_16x4_ST_3c_V5_1400RPM!$D$11)*(Evap_Num_16x4_ST_3c_V5_1400RPM!$E$37/STD_Fan_Performance_1500RPM!$D$111)^3</f>
        <v>17.467668136403237</v>
      </c>
      <c r="G44" s="14"/>
      <c r="H44" s="14"/>
      <c r="I44" s="13"/>
      <c r="J44" s="13"/>
    </row>
    <row r="45" spans="4:10" x14ac:dyDescent="0.25">
      <c r="D45" s="3">
        <f t="shared" si="6"/>
        <v>266.66666666666669</v>
      </c>
      <c r="E45" s="46">
        <f>STD_Fan_Performance_1500RPM!E135*($D$12/$D$11)*(Evap_Num_16x4_ST_3c_V5_1400RPM!$E$37/STD_Fan_Performance_1500RPM!$D$111)^2</f>
        <v>51.825263524649074</v>
      </c>
      <c r="F45" s="42">
        <f>STD_Fan_Performance_1500RPM!F135*(Evap_Num_16x4_ST_3c_V5_1400RPM!$D$12/Evap_Num_16x4_ST_3c_V5_1400RPM!$D$11)*(Evap_Num_16x4_ST_3c_V5_1400RPM!$E$37/STD_Fan_Performance_1500RPM!$D$111)^3</f>
        <v>17.150237702860107</v>
      </c>
      <c r="G45" s="14"/>
      <c r="H45" s="14"/>
      <c r="I45" s="13"/>
      <c r="J45" s="13"/>
    </row>
    <row r="46" spans="4:10" x14ac:dyDescent="0.25">
      <c r="D46" s="3">
        <f t="shared" si="6"/>
        <v>233.33333333333334</v>
      </c>
      <c r="E46" s="46">
        <f>STD_Fan_Performance_1500RPM!E136*($D$12/$D$11)*(Evap_Num_16x4_ST_3c_V5_1400RPM!$E$37/STD_Fan_Performance_1500RPM!$D$111)^2</f>
        <v>57.733832592588179</v>
      </c>
      <c r="F46" s="42">
        <f>STD_Fan_Performance_1500RPM!F136*(Evap_Num_16x4_ST_3c_V5_1400RPM!$D$12/Evap_Num_16x4_ST_3c_V5_1400RPM!$D$11)*(Evap_Num_16x4_ST_3c_V5_1400RPM!$E$37/STD_Fan_Performance_1500RPM!$D$111)^3</f>
        <v>16.497604419225862</v>
      </c>
      <c r="G46" s="14"/>
      <c r="H46" s="14"/>
      <c r="I46" s="13"/>
      <c r="J46" s="13"/>
    </row>
    <row r="47" spans="4:10" x14ac:dyDescent="0.25">
      <c r="D47" s="3">
        <f t="shared" si="6"/>
        <v>200</v>
      </c>
      <c r="E47" s="46">
        <f>STD_Fan_Performance_1500RPM!E137*($D$12/$D$11)*(Evap_Num_16x4_ST_3c_V5_1400RPM!$E$37/STD_Fan_Performance_1500RPM!$D$111)^2</f>
        <v>63.238523483447175</v>
      </c>
      <c r="F47" s="42">
        <f>STD_Fan_Performance_1500RPM!F137*(Evap_Num_16x4_ST_3c_V5_1400RPM!$D$12/Evap_Num_16x4_ST_3c_V5_1400RPM!$D$11)*(Evap_Num_16x4_ST_3c_V5_1400RPM!$E$37/STD_Fan_Performance_1500RPM!$D$111)^3</f>
        <v>15.726213137969056</v>
      </c>
      <c r="G47" s="14"/>
      <c r="H47" s="14"/>
      <c r="I47" s="13"/>
      <c r="J47" s="13"/>
    </row>
    <row r="48" spans="4:10" x14ac:dyDescent="0.25">
      <c r="D48" s="3">
        <f t="shared" si="6"/>
        <v>166.66666666666666</v>
      </c>
      <c r="E48" s="46">
        <f>STD_Fan_Performance_1500RPM!E138*($D$12/$D$11)*(Evap_Num_16x4_ST_3c_V5_1400RPM!$E$37/STD_Fan_Performance_1500RPM!$D$111)^2</f>
        <v>76.78052415416505</v>
      </c>
      <c r="F48" s="42">
        <f>STD_Fan_Performance_1500RPM!F138*(Evap_Num_16x4_ST_3c_V5_1400RPM!$D$12/Evap_Num_16x4_ST_3c_V5_1400RPM!$D$11)*(Evap_Num_16x4_ST_3c_V5_1400RPM!$E$37/STD_Fan_Performance_1500RPM!$D$111)^3</f>
        <v>15.009927837062094</v>
      </c>
      <c r="G48" s="14"/>
      <c r="H48" s="14"/>
      <c r="I48" s="13"/>
      <c r="J48" s="13"/>
    </row>
    <row r="49" spans="4:13" x14ac:dyDescent="0.25">
      <c r="D49" s="3">
        <f t="shared" si="6"/>
        <v>133.33333333333334</v>
      </c>
      <c r="E49" s="46">
        <f>STD_Fan_Performance_1500RPM!E139*($D$12/$D$11)*(Evap_Num_16x4_ST_3c_V5_1400RPM!$E$37/STD_Fan_Performance_1500RPM!$D$111)^2</f>
        <v>109.39794727064039</v>
      </c>
      <c r="F49" s="42">
        <f>STD_Fan_Performance_1500RPM!F139*(Evap_Num_16x4_ST_3c_V5_1400RPM!$D$12/Evap_Num_16x4_ST_3c_V5_1400RPM!$D$11)*(Evap_Num_16x4_ST_3c_V5_1400RPM!$E$37/STD_Fan_Performance_1500RPM!$D$111)^3</f>
        <v>14.459240997907775</v>
      </c>
      <c r="G49" s="14"/>
      <c r="H49" s="14"/>
      <c r="I49" s="13"/>
      <c r="J49" s="13"/>
    </row>
    <row r="50" spans="4:13" x14ac:dyDescent="0.25">
      <c r="D50" s="3">
        <f t="shared" si="6"/>
        <v>100</v>
      </c>
      <c r="E50" s="46">
        <f>STD_Fan_Performance_1500RPM!E140*($D$12/$D$11)*(Evap_Num_16x4_ST_3c_V5_1400RPM!$E$37/STD_Fan_Performance_1500RPM!$D$111)^2</f>
        <v>169.92648619470879</v>
      </c>
      <c r="F50" s="42">
        <f>STD_Fan_Performance_1500RPM!F140*(Evap_Num_16x4_ST_3c_V5_1400RPM!$D$12/Evap_Num_16x4_ST_3c_V5_1400RPM!$D$11)*(Evap_Num_16x4_ST_3c_V5_1400RPM!$E$37/STD_Fan_Performance_1500RPM!$D$111)^3</f>
        <v>14.114319662275189</v>
      </c>
      <c r="G50" s="14"/>
      <c r="H50" s="14"/>
      <c r="I50" s="13"/>
      <c r="J50" s="13"/>
    </row>
    <row r="51" spans="4:13" x14ac:dyDescent="0.25">
      <c r="D51" s="3">
        <f t="shared" si="6"/>
        <v>66.666666666666671</v>
      </c>
      <c r="E51" s="46">
        <f>STD_Fan_Performance_1500RPM!E141*($D$12/$D$11)*(Evap_Num_16x4_ST_3c_V5_1400RPM!$E$37/STD_Fan_Performance_1500RPM!$D$111)^2</f>
        <v>257.6809813698523</v>
      </c>
      <c r="F51" s="42">
        <f>STD_Fan_Performance_1500RPM!F141*(Evap_Num_16x4_ST_3c_V5_1400RPM!$D$12/Evap_Num_16x4_ST_3c_V5_1400RPM!$D$11)*(Evap_Num_16x4_ST_3c_V5_1400RPM!$E$37/STD_Fan_Performance_1500RPM!$D$111)^3</f>
        <v>13.951888168244897</v>
      </c>
      <c r="G51" s="14"/>
      <c r="H51" s="14"/>
      <c r="I51" s="13"/>
      <c r="J51" s="13"/>
    </row>
    <row r="52" spans="4:13" x14ac:dyDescent="0.25">
      <c r="D52" s="3">
        <f t="shared" si="6"/>
        <v>33.333333333333336</v>
      </c>
      <c r="E52" s="46">
        <f>STD_Fan_Performance_1500RPM!E142*($D$12/$D$11)*(Evap_Num_16x4_ST_3c_V5_1400RPM!$E$37/STD_Fan_Performance_1500RPM!$D$111)^2</f>
        <v>352.61789710563767</v>
      </c>
      <c r="F52" s="42">
        <f>STD_Fan_Performance_1500RPM!F142*(Evap_Num_16x4_ST_3c_V5_1400RPM!$D$12/Evap_Num_16x4_ST_3c_V5_1400RPM!$D$11)*(Evap_Num_16x4_ST_3c_V5_1400RPM!$E$37/STD_Fan_Performance_1500RPM!$D$111)^3</f>
        <v>13.905947565163423</v>
      </c>
      <c r="G52" s="14"/>
      <c r="H52" s="14"/>
      <c r="I52" s="13"/>
      <c r="J52" s="13"/>
    </row>
    <row r="53" spans="4:13" x14ac:dyDescent="0.25">
      <c r="D53" s="3">
        <f t="shared" si="6"/>
        <v>0</v>
      </c>
      <c r="E53" s="46">
        <f>STD_Fan_Performance_1500RPM!E143*($D$12/$D$11)*(Evap_Num_16x4_ST_3c_V5_1400RPM!$E$37/STD_Fan_Performance_1500RPM!$D$111)^2</f>
        <v>402.97870876089058</v>
      </c>
      <c r="F53" s="42">
        <f>STD_Fan_Performance_1500RPM!F143*(Evap_Num_16x4_ST_3c_V5_1400RPM!$D$12/Evap_Num_16x4_ST_3c_V5_1400RPM!$D$11)*(Evap_Num_16x4_ST_3c_V5_1400RPM!$E$37/STD_Fan_Performance_1500RPM!$D$111)^3</f>
        <v>13.902331707607036</v>
      </c>
      <c r="G53" s="14"/>
      <c r="H53" s="14"/>
      <c r="I53" s="13"/>
      <c r="J53" s="13"/>
      <c r="L53" s="12"/>
      <c r="M53" s="12"/>
    </row>
    <row r="54" spans="4:13" x14ac:dyDescent="0.25">
      <c r="L54" s="12"/>
      <c r="M54" s="12"/>
    </row>
    <row r="55" spans="4:13" x14ac:dyDescent="0.25">
      <c r="D55" s="67" t="s">
        <v>41</v>
      </c>
      <c r="E55" s="59" t="s">
        <v>11</v>
      </c>
      <c r="F55" s="59" t="s">
        <v>12</v>
      </c>
      <c r="G55" s="59" t="s">
        <v>13</v>
      </c>
      <c r="H55" s="59" t="s">
        <v>39</v>
      </c>
      <c r="I55" s="59" t="s">
        <v>40</v>
      </c>
      <c r="J55" s="59" t="s">
        <v>46</v>
      </c>
      <c r="K55" s="59" t="s">
        <v>47</v>
      </c>
      <c r="L55" s="12"/>
      <c r="M55" s="12"/>
    </row>
    <row r="56" spans="4:13" x14ac:dyDescent="0.25">
      <c r="D56" s="68"/>
      <c r="E56" s="3">
        <f t="array" ref="E56:K56">LINEST(E40:E53,D40:D53^{1,2,3,4,5,6})</f>
        <v>-2.55057822128386E-12</v>
      </c>
      <c r="F56" s="3">
        <v>3.7775032060495685E-9</v>
      </c>
      <c r="G56" s="3">
        <v>-2.1453401853446691E-6</v>
      </c>
      <c r="H56" s="3">
        <v>5.6555268074600588E-4</v>
      </c>
      <c r="I56" s="3">
        <v>-6.1929533861692289E-2</v>
      </c>
      <c r="J56" s="3">
        <v>-1.1746241707367832E-13</v>
      </c>
      <c r="K56" s="3">
        <v>402.97870876089496</v>
      </c>
      <c r="L56" s="11"/>
      <c r="M56" s="11"/>
    </row>
    <row r="57" spans="4:13" x14ac:dyDescent="0.25">
      <c r="D57" s="14"/>
      <c r="E57" s="11"/>
      <c r="F57" s="11"/>
      <c r="G57" s="11"/>
      <c r="H57" s="11"/>
      <c r="I57" s="11"/>
      <c r="J57" s="11"/>
      <c r="K57" s="11"/>
      <c r="L57" s="11"/>
      <c r="M57" s="11"/>
    </row>
    <row r="58" spans="4:13" x14ac:dyDescent="0.25">
      <c r="D58" s="72" t="s">
        <v>51</v>
      </c>
      <c r="E58" s="60" t="s">
        <v>11</v>
      </c>
      <c r="F58" s="60" t="s">
        <v>12</v>
      </c>
      <c r="G58" s="60" t="s">
        <v>13</v>
      </c>
      <c r="H58" s="60" t="s">
        <v>39</v>
      </c>
      <c r="I58" s="60" t="s">
        <v>40</v>
      </c>
      <c r="J58" s="60" t="s">
        <v>46</v>
      </c>
      <c r="K58" s="60" t="s">
        <v>47</v>
      </c>
      <c r="L58" s="11"/>
      <c r="M58" s="11"/>
    </row>
    <row r="59" spans="4:13" ht="15.75" customHeight="1" x14ac:dyDescent="0.25">
      <c r="D59" s="73"/>
      <c r="E59" s="3">
        <f t="array" ref="E59:K59">LINEST(F40:F53,D40:D53^{1,2,3,4,5,6})</f>
        <v>1.4009637496919231E-14</v>
      </c>
      <c r="F59" s="3">
        <v>-1.4002427776126685E-11</v>
      </c>
      <c r="G59" s="3">
        <v>3.3800259493241102E-9</v>
      </c>
      <c r="H59" s="3">
        <v>2.4267749037916235E-19</v>
      </c>
      <c r="I59" s="3">
        <v>-2.4480667335002009E-17</v>
      </c>
      <c r="J59" s="3">
        <v>9.8788809958557657E-16</v>
      </c>
      <c r="K59" s="3">
        <v>13.902331707607022</v>
      </c>
      <c r="L59" s="11"/>
      <c r="M59" s="11"/>
    </row>
    <row r="61" spans="4:13" x14ac:dyDescent="0.25">
      <c r="D61" s="65" t="s">
        <v>15</v>
      </c>
      <c r="E61" s="65"/>
      <c r="F61" s="65"/>
      <c r="G61" s="65"/>
      <c r="H61" s="65"/>
    </row>
    <row r="62" spans="4:13" x14ac:dyDescent="0.25">
      <c r="D62" s="7" t="s">
        <v>33</v>
      </c>
      <c r="E62" s="16" t="s">
        <v>38</v>
      </c>
      <c r="F62" s="55" t="s">
        <v>37</v>
      </c>
      <c r="G62" s="3" t="s">
        <v>16</v>
      </c>
      <c r="H62" s="59" t="s">
        <v>54</v>
      </c>
    </row>
    <row r="63" spans="4:13" ht="18.75" x14ac:dyDescent="0.25">
      <c r="D63" s="18">
        <f>(E34*F63^2)+(F34*F63)+G34</f>
        <v>48.884329255173689</v>
      </c>
      <c r="E63" s="18">
        <f>(E56*F63^6)+(F56*F63^5)+(G56*F63^4)+(H56*F63^3)+(I56*F63^2)+(J56*F63)+K56</f>
        <v>48.884329573418938</v>
      </c>
      <c r="F63" s="56">
        <v>278.19730892537569</v>
      </c>
      <c r="G63" s="3">
        <v>6</v>
      </c>
      <c r="H63" s="61">
        <f>G63*F63</f>
        <v>1669.1838535522543</v>
      </c>
    </row>
    <row r="65" spans="4:8" x14ac:dyDescent="0.25">
      <c r="D65" s="9" t="s">
        <v>29</v>
      </c>
      <c r="E65" s="23"/>
      <c r="H65" s="41" t="s">
        <v>53</v>
      </c>
    </row>
    <row r="66" spans="4:8" ht="18.75" x14ac:dyDescent="0.25">
      <c r="D66" s="57">
        <f>(E63-D63)^2</f>
        <v>1.0128003839676054E-13</v>
      </c>
      <c r="E66" s="15"/>
      <c r="H66" s="62">
        <f>(H63/3600)*$D$10</f>
        <v>0.57604284668608741</v>
      </c>
    </row>
    <row r="67" spans="4:8" x14ac:dyDescent="0.25">
      <c r="H67" s="13"/>
    </row>
    <row r="68" spans="4:8" x14ac:dyDescent="0.25">
      <c r="H68" s="54" t="s">
        <v>52</v>
      </c>
    </row>
    <row r="69" spans="4:8" ht="18.75" x14ac:dyDescent="0.25">
      <c r="H69" s="62">
        <f>((E59*F63^6)+(F59*F63^5)+(G59*F63^4)+(H59*F63^3)+(I59*F63^2)+(J59*F63)+K59)*G63</f>
        <v>103.85762163165508</v>
      </c>
    </row>
    <row r="74" spans="4:8" x14ac:dyDescent="0.25">
      <c r="D74" s="25"/>
      <c r="E74" s="25"/>
      <c r="F74" s="25"/>
      <c r="G74" s="25"/>
      <c r="H74" s="25"/>
    </row>
    <row r="75" spans="4:8" x14ac:dyDescent="0.25">
      <c r="D75" s="14"/>
      <c r="E75" s="14"/>
      <c r="F75" s="14"/>
      <c r="G75" s="24"/>
      <c r="H75" s="24"/>
    </row>
    <row r="76" spans="4:8" x14ac:dyDescent="0.25">
      <c r="D76" s="14"/>
      <c r="E76" s="14"/>
      <c r="F76" s="14"/>
      <c r="G76" s="23"/>
      <c r="H76" s="23"/>
    </row>
    <row r="77" spans="4:8" x14ac:dyDescent="0.25">
      <c r="D77" s="14"/>
      <c r="E77" s="14"/>
      <c r="F77" s="14"/>
      <c r="G77" s="23"/>
      <c r="H77" s="23"/>
    </row>
    <row r="78" spans="4:8" x14ac:dyDescent="0.25">
      <c r="D78" s="14"/>
      <c r="E78" s="14"/>
      <c r="F78" s="14"/>
      <c r="G78" s="23"/>
      <c r="H78" s="23"/>
    </row>
    <row r="79" spans="4:8" x14ac:dyDescent="0.25">
      <c r="D79" s="14"/>
      <c r="E79" s="14"/>
      <c r="F79" s="14"/>
      <c r="G79" s="23"/>
      <c r="H79" s="23"/>
    </row>
    <row r="80" spans="4:8" x14ac:dyDescent="0.25">
      <c r="D80" s="14"/>
      <c r="E80" s="14"/>
      <c r="F80" s="14"/>
      <c r="G80" s="23"/>
      <c r="H80" s="23"/>
    </row>
    <row r="81" spans="4:8" x14ac:dyDescent="0.25">
      <c r="D81" s="14"/>
      <c r="E81" s="14"/>
      <c r="F81" s="14"/>
      <c r="G81" s="23"/>
      <c r="H81" s="23"/>
    </row>
    <row r="82" spans="4:8" x14ac:dyDescent="0.25">
      <c r="D82" s="14"/>
      <c r="E82" s="14"/>
      <c r="F82" s="14"/>
      <c r="G82" s="23"/>
      <c r="H82" s="23"/>
    </row>
    <row r="83" spans="4:8" x14ac:dyDescent="0.25">
      <c r="D83" s="14"/>
      <c r="E83" s="14"/>
      <c r="F83" s="14"/>
      <c r="G83" s="23"/>
      <c r="H83" s="23"/>
    </row>
    <row r="84" spans="4:8" x14ac:dyDescent="0.25">
      <c r="D84" s="14"/>
      <c r="E84" s="14"/>
      <c r="F84" s="14"/>
      <c r="G84" s="23"/>
      <c r="H84" s="23"/>
    </row>
    <row r="85" spans="4:8" x14ac:dyDescent="0.25">
      <c r="D85" s="14"/>
      <c r="E85" s="14"/>
      <c r="F85" s="14"/>
      <c r="G85" s="23"/>
      <c r="H85" s="23"/>
    </row>
    <row r="86" spans="4:8" x14ac:dyDescent="0.25">
      <c r="D86" s="14"/>
      <c r="E86" s="14"/>
      <c r="F86" s="14"/>
      <c r="G86" s="23"/>
      <c r="H86" s="23"/>
    </row>
    <row r="87" spans="4:8" x14ac:dyDescent="0.25">
      <c r="D87" s="14"/>
      <c r="E87" s="14"/>
      <c r="F87" s="14"/>
      <c r="G87" s="23"/>
      <c r="H87" s="23"/>
    </row>
    <row r="88" spans="4:8" x14ac:dyDescent="0.25">
      <c r="D88" s="14"/>
      <c r="E88" s="14"/>
      <c r="F88" s="14"/>
      <c r="G88" s="23"/>
      <c r="H88" s="23"/>
    </row>
    <row r="89" spans="4:8" x14ac:dyDescent="0.25">
      <c r="D89" s="13"/>
      <c r="E89" s="13"/>
      <c r="F89" s="13"/>
      <c r="G89" s="13"/>
      <c r="H89" s="13"/>
    </row>
  </sheetData>
  <mergeCells count="8">
    <mergeCell ref="D58:D59"/>
    <mergeCell ref="D61:H61"/>
    <mergeCell ref="C3:E3"/>
    <mergeCell ref="C15:I15"/>
    <mergeCell ref="D33:D34"/>
    <mergeCell ref="D36:F36"/>
    <mergeCell ref="G36:H36"/>
    <mergeCell ref="D55:D5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F8C6-81B6-48AF-95B8-729377D1DAFA}">
  <dimension ref="C3:M89"/>
  <sheetViews>
    <sheetView topLeftCell="B58" workbookViewId="0">
      <selection activeCell="H75" sqref="H75"/>
    </sheetView>
  </sheetViews>
  <sheetFormatPr defaultRowHeight="15" x14ac:dyDescent="0.25"/>
  <cols>
    <col min="1" max="2" width="9.140625" style="10"/>
    <col min="3" max="3" width="51.42578125" style="10" bestFit="1" customWidth="1"/>
    <col min="4" max="4" width="37.5703125" style="10" bestFit="1" customWidth="1"/>
    <col min="5" max="5" width="34.28515625" style="10" bestFit="1" customWidth="1"/>
    <col min="6" max="6" width="38.7109375" style="10" bestFit="1" customWidth="1"/>
    <col min="7" max="7" width="16.42578125" style="10" bestFit="1" customWidth="1"/>
    <col min="8" max="8" width="37.7109375" style="10" bestFit="1" customWidth="1"/>
    <col min="9" max="9" width="15.5703125" style="10" bestFit="1" customWidth="1"/>
    <col min="10" max="10" width="12.7109375" style="10" bestFit="1" customWidth="1"/>
    <col min="11" max="12" width="12.140625" style="10" bestFit="1" customWidth="1"/>
    <col min="13" max="16384" width="9.140625" style="10"/>
  </cols>
  <sheetData>
    <row r="3" spans="3:9" x14ac:dyDescent="0.25">
      <c r="C3" s="75" t="s">
        <v>70</v>
      </c>
      <c r="D3" s="64"/>
      <c r="E3" s="64"/>
      <c r="F3" s="25"/>
      <c r="G3" s="25"/>
      <c r="H3" s="19"/>
    </row>
    <row r="4" spans="3:9" x14ac:dyDescent="0.25">
      <c r="C4" s="1" t="s">
        <v>8</v>
      </c>
      <c r="D4" s="2">
        <v>1811.6284065427801</v>
      </c>
      <c r="E4" s="3" t="s">
        <v>1</v>
      </c>
      <c r="F4" s="13"/>
      <c r="G4" s="13"/>
      <c r="H4" s="11"/>
    </row>
    <row r="5" spans="3:9" x14ac:dyDescent="0.25">
      <c r="C5" s="1" t="s">
        <v>59</v>
      </c>
      <c r="D5" s="2">
        <v>0.62520110185669986</v>
      </c>
      <c r="E5" s="3" t="s">
        <v>60</v>
      </c>
      <c r="F5" s="13"/>
      <c r="G5" s="13"/>
      <c r="H5" s="11"/>
    </row>
    <row r="6" spans="3:9" x14ac:dyDescent="0.25">
      <c r="C6" s="1" t="s">
        <v>5</v>
      </c>
      <c r="D6" s="3">
        <v>1875.6</v>
      </c>
      <c r="E6" s="3" t="s">
        <v>1</v>
      </c>
      <c r="F6" s="13"/>
      <c r="G6" s="13"/>
      <c r="H6" s="11"/>
    </row>
    <row r="7" spans="3:9" x14ac:dyDescent="0.25">
      <c r="C7" s="1" t="s">
        <v>6</v>
      </c>
      <c r="D7" s="3">
        <v>47.987000000000002</v>
      </c>
      <c r="E7" s="3" t="s">
        <v>2</v>
      </c>
      <c r="F7" s="13"/>
      <c r="G7" s="13"/>
      <c r="H7" s="11"/>
    </row>
    <row r="8" spans="3:9" x14ac:dyDescent="0.25">
      <c r="C8" s="1" t="s">
        <v>4</v>
      </c>
      <c r="D8" s="3">
        <v>31.647200000000002</v>
      </c>
      <c r="E8" s="3" t="s">
        <v>3</v>
      </c>
      <c r="F8" s="13"/>
      <c r="G8" s="13"/>
      <c r="H8" s="11"/>
    </row>
    <row r="9" spans="3:9" x14ac:dyDescent="0.25">
      <c r="C9" s="1" t="s">
        <v>7</v>
      </c>
      <c r="D9" s="3">
        <f>$D$8*D5^2/$D$12</f>
        <v>9.5966983461783446</v>
      </c>
      <c r="E9" s="3" t="s">
        <v>2</v>
      </c>
      <c r="F9" s="13"/>
      <c r="G9" s="13"/>
      <c r="H9" s="11"/>
    </row>
    <row r="10" spans="3:9" x14ac:dyDescent="0.25">
      <c r="C10" s="4" t="s">
        <v>31</v>
      </c>
      <c r="D10" s="2">
        <f>1/0.804909190713315</f>
        <v>1.2423761730361091</v>
      </c>
      <c r="E10" s="2" t="s">
        <v>0</v>
      </c>
      <c r="F10" s="13"/>
      <c r="G10" s="13"/>
      <c r="H10" s="15"/>
    </row>
    <row r="11" spans="3:9" x14ac:dyDescent="0.25">
      <c r="C11" s="4" t="s">
        <v>14</v>
      </c>
      <c r="D11" s="2">
        <v>1.2</v>
      </c>
      <c r="E11" s="2" t="s">
        <v>0</v>
      </c>
      <c r="F11" s="13"/>
      <c r="G11" s="13"/>
      <c r="H11" s="15"/>
    </row>
    <row r="12" spans="3:9" x14ac:dyDescent="0.25">
      <c r="C12" s="4" t="s">
        <v>32</v>
      </c>
      <c r="D12" s="63">
        <v>1.2889999999999999</v>
      </c>
      <c r="E12" s="2" t="s">
        <v>0</v>
      </c>
      <c r="F12" s="13"/>
      <c r="G12" s="13"/>
    </row>
    <row r="13" spans="3:9" x14ac:dyDescent="0.25">
      <c r="C13" s="4" t="s">
        <v>28</v>
      </c>
      <c r="D13" s="21">
        <v>0.34</v>
      </c>
      <c r="E13" s="9" t="s">
        <v>19</v>
      </c>
      <c r="F13" s="13"/>
      <c r="G13" s="13"/>
    </row>
    <row r="14" spans="3:9" x14ac:dyDescent="0.25">
      <c r="C14" s="22"/>
      <c r="D14" s="14"/>
      <c r="E14" s="14"/>
      <c r="F14" s="23"/>
      <c r="G14" s="12"/>
    </row>
    <row r="15" spans="3:9" ht="15.75" x14ac:dyDescent="0.25">
      <c r="C15" s="71" t="s">
        <v>71</v>
      </c>
      <c r="D15" s="71"/>
      <c r="E15" s="71"/>
      <c r="F15" s="71"/>
      <c r="G15" s="71"/>
      <c r="H15" s="71"/>
      <c r="I15" s="71"/>
    </row>
    <row r="16" spans="3:9" x14ac:dyDescent="0.25">
      <c r="C16" s="20" t="s">
        <v>17</v>
      </c>
      <c r="D16" s="38" t="s">
        <v>45</v>
      </c>
      <c r="E16" s="38" t="s">
        <v>34</v>
      </c>
      <c r="F16" s="38" t="s">
        <v>43</v>
      </c>
      <c r="G16" s="38" t="s">
        <v>44</v>
      </c>
      <c r="H16" s="49" t="s">
        <v>18</v>
      </c>
      <c r="I16" s="47" t="s">
        <v>30</v>
      </c>
    </row>
    <row r="17" spans="3:9" x14ac:dyDescent="0.25">
      <c r="C17" s="3">
        <v>2400</v>
      </c>
      <c r="D17" s="3">
        <f>(C17/3600)*$D$10</f>
        <v>0.82825078202407276</v>
      </c>
      <c r="E17" s="3">
        <f>(C17/$D$13)/3600</f>
        <v>1.9607843137254899</v>
      </c>
      <c r="F17" s="3">
        <f t="shared" ref="F17:F30" si="0">$D$7*(C17/$D$4)^2</f>
        <v>84.218565492094442</v>
      </c>
      <c r="G17" s="8">
        <f>$D$8*D17^2/$D$12</f>
        <v>16.842481675776739</v>
      </c>
      <c r="H17" s="50">
        <f>F17+G17</f>
        <v>101.06104716787118</v>
      </c>
      <c r="I17" s="42">
        <f t="shared" ref="I17:I30" si="1">C17/$G$63</f>
        <v>400</v>
      </c>
    </row>
    <row r="18" spans="3:9" x14ac:dyDescent="0.25">
      <c r="C18" s="3">
        <v>2200</v>
      </c>
      <c r="D18" s="3">
        <f t="shared" ref="D18:D30" si="2">(C18/3600)*$D$10</f>
        <v>0.75922988352206677</v>
      </c>
      <c r="E18" s="3">
        <f t="shared" ref="E18:E30" si="3">(C18/$D$13)/3600</f>
        <v>1.7973856209150325</v>
      </c>
      <c r="F18" s="3">
        <f t="shared" si="0"/>
        <v>70.766989059329362</v>
      </c>
      <c r="G18" s="8">
        <f t="shared" ref="G18:G30" si="4">$D$8*D18^2/$D$12</f>
        <v>14.152363074784622</v>
      </c>
      <c r="H18" s="50">
        <f t="shared" ref="H18:H30" si="5">F18+G18</f>
        <v>84.919352134113979</v>
      </c>
      <c r="I18" s="42">
        <f t="shared" si="1"/>
        <v>366.66666666666669</v>
      </c>
    </row>
    <row r="19" spans="3:9" x14ac:dyDescent="0.25">
      <c r="C19" s="3">
        <v>2000</v>
      </c>
      <c r="D19" s="3">
        <f t="shared" si="2"/>
        <v>0.69020898502006067</v>
      </c>
      <c r="E19" s="3">
        <f t="shared" si="3"/>
        <v>1.6339869281045751</v>
      </c>
      <c r="F19" s="3">
        <f t="shared" si="0"/>
        <v>58.485114925065588</v>
      </c>
      <c r="G19" s="8">
        <f t="shared" si="4"/>
        <v>11.696167830400514</v>
      </c>
      <c r="H19" s="50">
        <f t="shared" si="5"/>
        <v>70.1812827554661</v>
      </c>
      <c r="I19" s="42">
        <f t="shared" si="1"/>
        <v>333.33333333333331</v>
      </c>
    </row>
    <row r="20" spans="3:9" x14ac:dyDescent="0.25">
      <c r="C20" s="18">
        <v>1811.6284065427801</v>
      </c>
      <c r="D20" s="18">
        <f t="shared" si="2"/>
        <v>0.62520110185670097</v>
      </c>
      <c r="E20" s="18">
        <f t="shared" si="3"/>
        <v>1.4800885674369118</v>
      </c>
      <c r="F20" s="18">
        <f t="shared" si="0"/>
        <v>47.987000000000002</v>
      </c>
      <c r="G20" s="35">
        <f t="shared" si="4"/>
        <v>9.5966983461783784</v>
      </c>
      <c r="H20" s="51">
        <f t="shared" si="5"/>
        <v>57.58369834617838</v>
      </c>
      <c r="I20" s="48">
        <f t="shared" si="1"/>
        <v>301.93806775713</v>
      </c>
    </row>
    <row r="21" spans="3:9" x14ac:dyDescent="0.25">
      <c r="C21" s="3">
        <v>1800</v>
      </c>
      <c r="D21" s="3">
        <f t="shared" si="2"/>
        <v>0.62118808651805457</v>
      </c>
      <c r="E21" s="3">
        <f t="shared" si="3"/>
        <v>1.4705882352941175</v>
      </c>
      <c r="F21" s="3">
        <f t="shared" si="0"/>
        <v>47.372943089303128</v>
      </c>
      <c r="G21" s="8">
        <f t="shared" si="4"/>
        <v>9.4738959426244147</v>
      </c>
      <c r="H21" s="50">
        <f t="shared" si="5"/>
        <v>56.846839031927544</v>
      </c>
      <c r="I21" s="42">
        <f t="shared" si="1"/>
        <v>300</v>
      </c>
    </row>
    <row r="22" spans="3:9" x14ac:dyDescent="0.25">
      <c r="C22" s="3">
        <v>1600</v>
      </c>
      <c r="D22" s="3">
        <f t="shared" si="2"/>
        <v>0.55216718801604847</v>
      </c>
      <c r="E22" s="3">
        <f t="shared" si="3"/>
        <v>1.3071895424836601</v>
      </c>
      <c r="F22" s="3">
        <f t="shared" si="0"/>
        <v>37.430473552041981</v>
      </c>
      <c r="G22" s="8">
        <f t="shared" si="4"/>
        <v>7.4855474114563272</v>
      </c>
      <c r="H22" s="50">
        <f t="shared" si="5"/>
        <v>44.916020963498312</v>
      </c>
      <c r="I22" s="42">
        <f t="shared" si="1"/>
        <v>266.66666666666669</v>
      </c>
    </row>
    <row r="23" spans="3:9" x14ac:dyDescent="0.25">
      <c r="C23" s="3">
        <v>1400</v>
      </c>
      <c r="D23" s="3">
        <f t="shared" si="2"/>
        <v>0.48314628951404243</v>
      </c>
      <c r="E23" s="3">
        <f t="shared" si="3"/>
        <v>1.1437908496732025</v>
      </c>
      <c r="F23" s="3">
        <f t="shared" si="0"/>
        <v>28.657706313282144</v>
      </c>
      <c r="G23" s="8">
        <f t="shared" si="4"/>
        <v>5.7311222368962511</v>
      </c>
      <c r="H23" s="50">
        <f t="shared" si="5"/>
        <v>34.388828550178395</v>
      </c>
      <c r="I23" s="42">
        <f t="shared" si="1"/>
        <v>233.33333333333334</v>
      </c>
    </row>
    <row r="24" spans="3:9" x14ac:dyDescent="0.25">
      <c r="C24" s="3">
        <v>1200</v>
      </c>
      <c r="D24" s="3">
        <f t="shared" si="2"/>
        <v>0.41412539101203638</v>
      </c>
      <c r="E24" s="3">
        <f t="shared" si="3"/>
        <v>0.98039215686274495</v>
      </c>
      <c r="F24" s="3">
        <f t="shared" si="0"/>
        <v>21.05464137302361</v>
      </c>
      <c r="G24" s="8">
        <f t="shared" si="4"/>
        <v>4.2106204189441847</v>
      </c>
      <c r="H24" s="50">
        <f t="shared" si="5"/>
        <v>25.265261791967795</v>
      </c>
      <c r="I24" s="42">
        <f t="shared" si="1"/>
        <v>200</v>
      </c>
    </row>
    <row r="25" spans="3:9" x14ac:dyDescent="0.25">
      <c r="C25" s="3">
        <v>1000</v>
      </c>
      <c r="D25" s="3">
        <f t="shared" si="2"/>
        <v>0.34510449251003034</v>
      </c>
      <c r="E25" s="3">
        <f t="shared" si="3"/>
        <v>0.81699346405228757</v>
      </c>
      <c r="F25" s="3">
        <f t="shared" si="0"/>
        <v>14.621278731266397</v>
      </c>
      <c r="G25" s="8">
        <f t="shared" si="4"/>
        <v>2.9240419576001284</v>
      </c>
      <c r="H25" s="50">
        <f t="shared" si="5"/>
        <v>17.545320688866525</v>
      </c>
      <c r="I25" s="42">
        <f t="shared" si="1"/>
        <v>166.66666666666666</v>
      </c>
    </row>
    <row r="26" spans="3:9" x14ac:dyDescent="0.25">
      <c r="C26" s="3">
        <v>800</v>
      </c>
      <c r="D26" s="3">
        <f t="shared" si="2"/>
        <v>0.27608359400802424</v>
      </c>
      <c r="E26" s="3">
        <f t="shared" si="3"/>
        <v>0.65359477124183007</v>
      </c>
      <c r="F26" s="3">
        <f t="shared" si="0"/>
        <v>9.3576183880104953</v>
      </c>
      <c r="G26" s="8">
        <f t="shared" si="4"/>
        <v>1.8713868528640818</v>
      </c>
      <c r="H26" s="50">
        <f t="shared" si="5"/>
        <v>11.229005240874578</v>
      </c>
      <c r="I26" s="42">
        <f t="shared" si="1"/>
        <v>133.33333333333334</v>
      </c>
    </row>
    <row r="27" spans="3:9" x14ac:dyDescent="0.25">
      <c r="C27" s="3">
        <v>600</v>
      </c>
      <c r="D27" s="3">
        <f t="shared" si="2"/>
        <v>0.20706269550601819</v>
      </c>
      <c r="E27" s="3">
        <f t="shared" si="3"/>
        <v>0.49019607843137247</v>
      </c>
      <c r="F27" s="3">
        <f t="shared" si="0"/>
        <v>5.2636603432559026</v>
      </c>
      <c r="G27" s="8">
        <f t="shared" si="4"/>
        <v>1.0526551047360462</v>
      </c>
      <c r="H27" s="50">
        <f t="shared" si="5"/>
        <v>6.3163154479919488</v>
      </c>
      <c r="I27" s="42">
        <f t="shared" si="1"/>
        <v>100</v>
      </c>
    </row>
    <row r="28" spans="3:9" x14ac:dyDescent="0.25">
      <c r="C28" s="3">
        <v>400</v>
      </c>
      <c r="D28" s="3">
        <f t="shared" si="2"/>
        <v>0.13804179700401212</v>
      </c>
      <c r="E28" s="3">
        <f t="shared" si="3"/>
        <v>0.32679738562091504</v>
      </c>
      <c r="F28" s="3">
        <f t="shared" si="0"/>
        <v>2.3394045970026238</v>
      </c>
      <c r="G28" s="8">
        <f t="shared" si="4"/>
        <v>0.46784671321602045</v>
      </c>
      <c r="H28" s="50">
        <f t="shared" si="5"/>
        <v>2.8072513102186445</v>
      </c>
      <c r="I28" s="42">
        <f t="shared" si="1"/>
        <v>66.666666666666671</v>
      </c>
    </row>
    <row r="29" spans="3:9" x14ac:dyDescent="0.25">
      <c r="C29" s="3">
        <v>200</v>
      </c>
      <c r="D29" s="3">
        <f t="shared" si="2"/>
        <v>6.9020898502006059E-2</v>
      </c>
      <c r="E29" s="3">
        <f t="shared" si="3"/>
        <v>0.16339869281045752</v>
      </c>
      <c r="F29" s="3">
        <f t="shared" si="0"/>
        <v>0.58485114925065596</v>
      </c>
      <c r="G29" s="8">
        <f t="shared" si="4"/>
        <v>0.11696167830400511</v>
      </c>
      <c r="H29" s="50">
        <f t="shared" si="5"/>
        <v>0.70181282755466112</v>
      </c>
      <c r="I29" s="42">
        <f t="shared" si="1"/>
        <v>33.333333333333336</v>
      </c>
    </row>
    <row r="30" spans="3:9" x14ac:dyDescent="0.25">
      <c r="C30" s="3">
        <v>0</v>
      </c>
      <c r="D30" s="3">
        <f t="shared" si="2"/>
        <v>0</v>
      </c>
      <c r="E30" s="3">
        <f t="shared" si="3"/>
        <v>0</v>
      </c>
      <c r="F30" s="3">
        <f t="shared" si="0"/>
        <v>0</v>
      </c>
      <c r="G30" s="8">
        <f t="shared" si="4"/>
        <v>0</v>
      </c>
      <c r="H30" s="50">
        <f t="shared" si="5"/>
        <v>0</v>
      </c>
      <c r="I30" s="42">
        <f t="shared" si="1"/>
        <v>0</v>
      </c>
    </row>
    <row r="31" spans="3:9" x14ac:dyDescent="0.25">
      <c r="H31" s="13"/>
    </row>
    <row r="32" spans="3:9" x14ac:dyDescent="0.25">
      <c r="D32" s="14"/>
      <c r="E32" s="36"/>
      <c r="F32" s="36"/>
      <c r="G32" s="36"/>
    </row>
    <row r="33" spans="4:10" x14ac:dyDescent="0.25">
      <c r="D33" s="69" t="s">
        <v>42</v>
      </c>
      <c r="E33" s="37" t="s">
        <v>11</v>
      </c>
      <c r="F33" s="37" t="s">
        <v>12</v>
      </c>
      <c r="G33" s="37" t="s">
        <v>13</v>
      </c>
    </row>
    <row r="34" spans="4:10" x14ac:dyDescent="0.25">
      <c r="D34" s="70"/>
      <c r="E34" s="17">
        <f t="array" ref="E34:G34">LINEST(H17:H30,I17:I30^{1,2})</f>
        <v>6.3163154479919492E-4</v>
      </c>
      <c r="F34" s="17">
        <v>-2.3071122045313998E-18</v>
      </c>
      <c r="G34" s="17">
        <v>-7.1054273576010019E-15</v>
      </c>
    </row>
    <row r="35" spans="4:10" x14ac:dyDescent="0.25">
      <c r="D35" s="14"/>
      <c r="E35" s="36"/>
      <c r="F35" s="36"/>
      <c r="G35" s="36"/>
    </row>
    <row r="36" spans="4:10" x14ac:dyDescent="0.25">
      <c r="D36" s="74" t="s">
        <v>56</v>
      </c>
      <c r="E36" s="74"/>
      <c r="F36" s="74"/>
      <c r="G36" s="66"/>
      <c r="H36" s="66"/>
      <c r="I36" s="13"/>
      <c r="J36" s="13"/>
    </row>
    <row r="37" spans="4:10" x14ac:dyDescent="0.25">
      <c r="D37" s="2" t="s">
        <v>35</v>
      </c>
      <c r="E37" s="40">
        <v>1600</v>
      </c>
      <c r="F37" s="58"/>
      <c r="G37" s="43"/>
      <c r="H37" s="43"/>
      <c r="I37" s="13"/>
      <c r="J37" s="13"/>
    </row>
    <row r="38" spans="4:10" x14ac:dyDescent="0.25">
      <c r="D38" s="2"/>
      <c r="E38" s="45" t="s">
        <v>66</v>
      </c>
      <c r="F38" s="45" t="s">
        <v>67</v>
      </c>
      <c r="G38" s="43"/>
      <c r="H38" s="43"/>
      <c r="I38" s="13"/>
      <c r="J38" s="13"/>
    </row>
    <row r="39" spans="4:10" x14ac:dyDescent="0.25">
      <c r="D39" s="45" t="s">
        <v>9</v>
      </c>
      <c r="E39" s="45" t="s">
        <v>10</v>
      </c>
      <c r="F39" s="45" t="s">
        <v>50</v>
      </c>
      <c r="G39" s="43"/>
      <c r="H39" s="43"/>
      <c r="I39" s="13"/>
      <c r="J39" s="13"/>
    </row>
    <row r="40" spans="4:10" x14ac:dyDescent="0.25">
      <c r="D40" s="3">
        <f>I17</f>
        <v>400</v>
      </c>
      <c r="E40" s="46">
        <f>STD_Fan_Performance_1500RPM!E130*($D$12/$D$11)*(Evap_Num_16x4_ST_3c_V5_1600RPM!$E$37/STD_Fan_Performance_1500RPM!$D$111)^2</f>
        <v>4.4154114349125537</v>
      </c>
      <c r="F40" s="42">
        <f>STD_Fan_Performance_1500RPM!F130*(Evap_Num_16x4_ST_3c_V5_1600RPM!$D$12/Evap_Num_16x4_ST_3c_V5_1600RPM!$D$11)*(Evap_Num_16x4_ST_3c_V5_1600RPM!$E$37/STD_Fan_Performance_1500RPM!$D$111)^3</f>
        <v>21.539244065078652</v>
      </c>
      <c r="H40" s="14"/>
      <c r="I40" s="13"/>
      <c r="J40" s="13"/>
    </row>
    <row r="41" spans="4:10" x14ac:dyDescent="0.25">
      <c r="D41" s="3">
        <f t="shared" ref="D41:D53" si="6">I18</f>
        <v>366.66666666666669</v>
      </c>
      <c r="E41" s="46">
        <f>STD_Fan_Performance_1500RPM!E131*($D$12/$D$11)*(Evap_Num_16x4_ST_3c_V5_1600RPM!$E$37/STD_Fan_Performance_1500RPM!$D$111)^2</f>
        <v>21.511828586336765</v>
      </c>
      <c r="F41" s="42">
        <f>STD_Fan_Performance_1500RPM!F131*(Evap_Num_16x4_ST_3c_V5_1600RPM!$D$12/Evap_Num_16x4_ST_3c_V5_1600RPM!$D$11)*(Evap_Num_16x4_ST_3c_V5_1600RPM!$E$37/STD_Fan_Performance_1500RPM!$D$111)^3</f>
        <v>24.24138957451818</v>
      </c>
      <c r="G41" s="14"/>
      <c r="H41" s="14"/>
      <c r="I41" s="13"/>
      <c r="J41" s="13"/>
    </row>
    <row r="42" spans="4:10" x14ac:dyDescent="0.25">
      <c r="D42" s="3">
        <f t="shared" si="6"/>
        <v>333.33333333333331</v>
      </c>
      <c r="E42" s="46">
        <f>STD_Fan_Performance_1500RPM!E132*($D$12/$D$11)*(Evap_Num_16x4_ST_3c_V5_1600RPM!$E$37/STD_Fan_Performance_1500RPM!$D$111)^2</f>
        <v>38.11108498789622</v>
      </c>
      <c r="F42" s="42">
        <f>STD_Fan_Performance_1500RPM!F132*(Evap_Num_16x4_ST_3c_V5_1600RPM!$D$12/Evap_Num_16x4_ST_3c_V5_1600RPM!$D$11)*(Evap_Num_16x4_ST_3c_V5_1600RPM!$E$37/STD_Fan_Performance_1500RPM!$D$111)^3</f>
        <v>25.712695669137872</v>
      </c>
      <c r="G42" s="14"/>
      <c r="H42" s="14"/>
      <c r="I42" s="13"/>
      <c r="J42" s="13"/>
    </row>
    <row r="43" spans="4:10" x14ac:dyDescent="0.25">
      <c r="D43" s="3">
        <f t="shared" si="6"/>
        <v>301.93806775713</v>
      </c>
      <c r="E43" s="46">
        <f>STD_Fan_Performance_1500RPM!E133*($D$12/$D$11)*(Evap_Num_16x4_ST_3c_V5_1600RPM!$E$37/STD_Fan_Performance_1500RPM!$D$111)^2</f>
        <v>53.888053471730473</v>
      </c>
      <c r="F43" s="42">
        <f>STD_Fan_Performance_1500RPM!F133*(Evap_Num_16x4_ST_3c_V5_1600RPM!$D$12/Evap_Num_16x4_ST_3c_V5_1600RPM!$D$11)*(Evap_Num_16x4_ST_3c_V5_1600RPM!$E$37/STD_Fan_Performance_1500RPM!$D$111)^3</f>
        <v>26.079135163857678</v>
      </c>
      <c r="G43" s="14"/>
      <c r="H43" s="14"/>
      <c r="I43" s="13"/>
      <c r="J43" s="13"/>
    </row>
    <row r="44" spans="4:10" x14ac:dyDescent="0.25">
      <c r="D44" s="3">
        <f t="shared" si="6"/>
        <v>300</v>
      </c>
      <c r="E44" s="46">
        <f>STD_Fan_Performance_1500RPM!E134*($D$12/$D$11)*(Evap_Num_16x4_ST_3c_V5_1600RPM!$E$37/STD_Fan_Performance_1500RPM!$D$111)^2</f>
        <v>54.790279109761855</v>
      </c>
      <c r="F44" s="42">
        <f>STD_Fan_Performance_1500RPM!F134*(Evap_Num_16x4_ST_3c_V5_1600RPM!$D$12/Evap_Num_16x4_ST_3c_V5_1600RPM!$D$11)*(Evap_Num_16x4_ST_3c_V5_1600RPM!$E$37/STD_Fan_Performance_1500RPM!$D$111)^3</f>
        <v>26.074186839179173</v>
      </c>
      <c r="G44" s="14"/>
      <c r="H44" s="14"/>
      <c r="I44" s="13"/>
      <c r="J44" s="13"/>
    </row>
    <row r="45" spans="4:10" x14ac:dyDescent="0.25">
      <c r="D45" s="3">
        <f t="shared" si="6"/>
        <v>266.66666666666669</v>
      </c>
      <c r="E45" s="46">
        <f>STD_Fan_Performance_1500RPM!E135*($D$12/$D$11)*(Evap_Num_16x4_ST_3c_V5_1600RPM!$E$37/STD_Fan_Performance_1500RPM!$D$111)^2</f>
        <v>67.690140113827354</v>
      </c>
      <c r="F45" s="42">
        <f>STD_Fan_Performance_1500RPM!F135*(Evap_Num_16x4_ST_3c_V5_1600RPM!$D$12/Evap_Num_16x4_ST_3c_V5_1600RPM!$D$11)*(Evap_Num_16x4_ST_3c_V5_1600RPM!$E$37/STD_Fan_Performance_1500RPM!$D$111)^3</f>
        <v>25.600354821762021</v>
      </c>
      <c r="G45" s="14"/>
      <c r="H45" s="14"/>
      <c r="I45" s="13"/>
      <c r="J45" s="13"/>
    </row>
    <row r="46" spans="4:10" x14ac:dyDescent="0.25">
      <c r="D46" s="3">
        <f t="shared" si="6"/>
        <v>233.33333333333334</v>
      </c>
      <c r="E46" s="46">
        <f>STD_Fan_Performance_1500RPM!E136*($D$12/$D$11)*(Evap_Num_16x4_ST_3c_V5_1600RPM!$E$37/STD_Fan_Performance_1500RPM!$D$111)^2</f>
        <v>75.407454814809043</v>
      </c>
      <c r="F46" s="42">
        <f>STD_Fan_Performance_1500RPM!F136*(Evap_Num_16x4_ST_3c_V5_1600RPM!$D$12/Evap_Num_16x4_ST_3c_V5_1600RPM!$D$11)*(Evap_Num_16x4_ST_3c_V5_1600RPM!$E$37/STD_Fan_Performance_1500RPM!$D$111)^3</f>
        <v>24.626161698669506</v>
      </c>
      <c r="G46" s="14"/>
      <c r="H46" s="14"/>
      <c r="I46" s="13"/>
      <c r="J46" s="13"/>
    </row>
    <row r="47" spans="4:10" x14ac:dyDescent="0.25">
      <c r="D47" s="3">
        <f t="shared" si="6"/>
        <v>200</v>
      </c>
      <c r="E47" s="46">
        <f>STD_Fan_Performance_1500RPM!E137*($D$12/$D$11)*(Evap_Num_16x4_ST_3c_V5_1600RPM!$E$37/STD_Fan_Performance_1500RPM!$D$111)^2</f>
        <v>82.597255162053443</v>
      </c>
      <c r="F47" s="42">
        <f>STD_Fan_Performance_1500RPM!F137*(Evap_Num_16x4_ST_3c_V5_1600RPM!$D$12/Evap_Num_16x4_ST_3c_V5_1600RPM!$D$11)*(Evap_Num_16x4_ST_3c_V5_1600RPM!$E$37/STD_Fan_Performance_1500RPM!$D$111)^3</f>
        <v>23.474697162216199</v>
      </c>
      <c r="G47" s="14"/>
      <c r="H47" s="14"/>
      <c r="I47" s="13"/>
      <c r="J47" s="13"/>
    </row>
    <row r="48" spans="4:10" x14ac:dyDescent="0.25">
      <c r="D48" s="3">
        <f t="shared" si="6"/>
        <v>166.66666666666666</v>
      </c>
      <c r="E48" s="46">
        <f>STD_Fan_Performance_1500RPM!E138*($D$12/$D$11)*(Evap_Num_16x4_ST_3c_V5_1600RPM!$E$37/STD_Fan_Performance_1500RPM!$D$111)^2</f>
        <v>100.28476624217477</v>
      </c>
      <c r="F48" s="42">
        <f>STD_Fan_Performance_1500RPM!F138*(Evap_Num_16x4_ST_3c_V5_1600RPM!$D$12/Evap_Num_16x4_ST_3c_V5_1600RPM!$D$11)*(Evap_Num_16x4_ST_3c_V5_1600RPM!$E$37/STD_Fan_Performance_1500RPM!$D$111)^3</f>
        <v>22.405489949200557</v>
      </c>
      <c r="G48" s="14"/>
      <c r="H48" s="14"/>
      <c r="I48" s="13"/>
      <c r="J48" s="13"/>
    </row>
    <row r="49" spans="4:13" x14ac:dyDescent="0.25">
      <c r="D49" s="3">
        <f t="shared" si="6"/>
        <v>133.33333333333334</v>
      </c>
      <c r="E49" s="46">
        <f>STD_Fan_Performance_1500RPM!E139*($D$12/$D$11)*(Evap_Num_16x4_ST_3c_V5_1600RPM!$E$37/STD_Fan_Performance_1500RPM!$D$111)^2</f>
        <v>142.88711480246906</v>
      </c>
      <c r="F49" s="42">
        <f>STD_Fan_Performance_1500RPM!F139*(Evap_Num_16x4_ST_3c_V5_1600RPM!$D$12/Evap_Num_16x4_ST_3c_V5_1600RPM!$D$11)*(Evap_Num_16x4_ST_3c_V5_1600RPM!$E$37/STD_Fan_Performance_1500RPM!$D$111)^3</f>
        <v>21.583473442941049</v>
      </c>
      <c r="G49" s="14"/>
      <c r="H49" s="14"/>
      <c r="I49" s="13"/>
      <c r="J49" s="13"/>
    </row>
    <row r="50" spans="4:13" x14ac:dyDescent="0.25">
      <c r="D50" s="3">
        <f t="shared" si="6"/>
        <v>100</v>
      </c>
      <c r="E50" s="46">
        <f>STD_Fan_Performance_1500RPM!E140*($D$12/$D$11)*(Evap_Num_16x4_ST_3c_V5_1600RPM!$E$37/STD_Fan_Performance_1500RPM!$D$111)^2</f>
        <v>221.94479829512983</v>
      </c>
      <c r="F50" s="42">
        <f>STD_Fan_Performance_1500RPM!F140*(Evap_Num_16x4_ST_3c_V5_1600RPM!$D$12/Evap_Num_16x4_ST_3c_V5_1600RPM!$D$11)*(Evap_Num_16x4_ST_3c_V5_1600RPM!$E$37/STD_Fan_Performance_1500RPM!$D$111)^3</f>
        <v>21.068605443396201</v>
      </c>
      <c r="G50" s="14"/>
      <c r="H50" s="14"/>
      <c r="I50" s="13"/>
      <c r="J50" s="13"/>
    </row>
    <row r="51" spans="4:13" x14ac:dyDescent="0.25">
      <c r="D51" s="3">
        <f t="shared" si="6"/>
        <v>66.666666666666671</v>
      </c>
      <c r="E51" s="46">
        <f>STD_Fan_Performance_1500RPM!E141*($D$12/$D$11)*(Evap_Num_16x4_ST_3c_V5_1600RPM!$E$37/STD_Fan_Performance_1500RPM!$D$111)^2</f>
        <v>336.56291444225604</v>
      </c>
      <c r="F51" s="42">
        <f>STD_Fan_Performance_1500RPM!F141*(Evap_Num_16x4_ST_3c_V5_1600RPM!$D$12/Evap_Num_16x4_ST_3c_V5_1600RPM!$D$11)*(Evap_Num_16x4_ST_3c_V5_1600RPM!$E$37/STD_Fan_Performance_1500RPM!$D$111)^3</f>
        <v>20.826142105368476</v>
      </c>
      <c r="G51" s="14"/>
      <c r="H51" s="14"/>
      <c r="I51" s="13"/>
      <c r="J51" s="13"/>
    </row>
    <row r="52" spans="4:13" x14ac:dyDescent="0.25">
      <c r="D52" s="3">
        <f t="shared" si="6"/>
        <v>33.333333333333336</v>
      </c>
      <c r="E52" s="46">
        <f>STD_Fan_Performance_1500RPM!E142*($D$12/$D$11)*(Evap_Num_16x4_ST_3c_V5_1600RPM!$E$37/STD_Fan_Performance_1500RPM!$D$111)^2</f>
        <v>460.5621513216492</v>
      </c>
      <c r="F52" s="42">
        <f>STD_Fan_Performance_1500RPM!F142*(Evap_Num_16x4_ST_3c_V5_1600RPM!$D$12/Evap_Num_16x4_ST_3c_V5_1600RPM!$D$11)*(Evap_Num_16x4_ST_3c_V5_1600RPM!$E$37/STD_Fan_Performance_1500RPM!$D$111)^3</f>
        <v>20.757566044792046</v>
      </c>
      <c r="G52" s="14"/>
      <c r="H52" s="14"/>
      <c r="I52" s="13"/>
      <c r="J52" s="13"/>
    </row>
    <row r="53" spans="4:13" x14ac:dyDescent="0.25">
      <c r="D53" s="3">
        <f t="shared" si="6"/>
        <v>0</v>
      </c>
      <c r="E53" s="46">
        <f>STD_Fan_Performance_1500RPM!E143*($D$12/$D$11)*(Evap_Num_16x4_ST_3c_V5_1600RPM!$E$37/STD_Fan_Performance_1500RPM!$D$111)^2</f>
        <v>526.33953797340803</v>
      </c>
      <c r="F53" s="42">
        <f>STD_Fan_Performance_1500RPM!F143*(Evap_Num_16x4_ST_3c_V5_1600RPM!$D$12/Evap_Num_16x4_ST_3c_V5_1600RPM!$D$11)*(Evap_Num_16x4_ST_3c_V5_1600RPM!$E$37/STD_Fan_Performance_1500RPM!$D$111)^3</f>
        <v>20.752168613104377</v>
      </c>
      <c r="G53" s="14"/>
      <c r="H53" s="14"/>
      <c r="I53" s="13"/>
      <c r="J53" s="13"/>
      <c r="L53" s="12"/>
      <c r="M53" s="12"/>
    </row>
    <row r="54" spans="4:13" x14ac:dyDescent="0.25">
      <c r="L54" s="12"/>
      <c r="M54" s="12"/>
    </row>
    <row r="55" spans="4:13" x14ac:dyDescent="0.25">
      <c r="D55" s="67" t="s">
        <v>41</v>
      </c>
      <c r="E55" s="59" t="s">
        <v>11</v>
      </c>
      <c r="F55" s="59" t="s">
        <v>12</v>
      </c>
      <c r="G55" s="59" t="s">
        <v>13</v>
      </c>
      <c r="H55" s="59" t="s">
        <v>39</v>
      </c>
      <c r="I55" s="59" t="s">
        <v>40</v>
      </c>
      <c r="J55" s="59" t="s">
        <v>46</v>
      </c>
      <c r="K55" s="59" t="s">
        <v>47</v>
      </c>
      <c r="L55" s="12"/>
      <c r="M55" s="12"/>
    </row>
    <row r="56" spans="4:13" x14ac:dyDescent="0.25">
      <c r="D56" s="68"/>
      <c r="E56" s="3">
        <f t="array" ref="E56:K56">LINEST(E40:E53,D40:D53^{1,2,3,4,5,6})</f>
        <v>-3.3313674726972959E-12</v>
      </c>
      <c r="F56" s="3">
        <v>4.9338817385137254E-9</v>
      </c>
      <c r="G56" s="3">
        <v>-2.8020769767767095E-6</v>
      </c>
      <c r="H56" s="3">
        <v>7.3868105240294574E-4</v>
      </c>
      <c r="I56" s="3">
        <v>-8.0887554431597994E-2</v>
      </c>
      <c r="J56" s="3">
        <v>-1.5712244275515233E-13</v>
      </c>
      <c r="K56" s="3">
        <v>526.33953797341746</v>
      </c>
      <c r="L56" s="11"/>
      <c r="M56" s="11"/>
    </row>
    <row r="57" spans="4:13" x14ac:dyDescent="0.25">
      <c r="D57" s="14"/>
      <c r="E57" s="11"/>
      <c r="F57" s="11"/>
      <c r="G57" s="11"/>
      <c r="H57" s="11"/>
      <c r="I57" s="11"/>
      <c r="J57" s="11"/>
      <c r="K57" s="11"/>
      <c r="L57" s="11"/>
      <c r="M57" s="11"/>
    </row>
    <row r="58" spans="4:13" x14ac:dyDescent="0.25">
      <c r="D58" s="72" t="s">
        <v>51</v>
      </c>
      <c r="E58" s="60" t="s">
        <v>11</v>
      </c>
      <c r="F58" s="60" t="s">
        <v>12</v>
      </c>
      <c r="G58" s="60" t="s">
        <v>13</v>
      </c>
      <c r="H58" s="60" t="s">
        <v>39</v>
      </c>
      <c r="I58" s="60" t="s">
        <v>40</v>
      </c>
      <c r="J58" s="60" t="s">
        <v>46</v>
      </c>
      <c r="K58" s="60" t="s">
        <v>47</v>
      </c>
      <c r="L58" s="11"/>
      <c r="M58" s="11"/>
    </row>
    <row r="59" spans="4:13" ht="15.75" customHeight="1" x14ac:dyDescent="0.25">
      <c r="D59" s="73"/>
      <c r="E59" s="3">
        <f t="array" ref="E59:K59">LINEST(F40:F53,D40:D53^{1,2,3,4,5,6})</f>
        <v>2.0912345184905383E-14</v>
      </c>
      <c r="F59" s="3">
        <v>-2.0901583152701909E-11</v>
      </c>
      <c r="G59" s="3">
        <v>5.0454031663379017E-9</v>
      </c>
      <c r="H59" s="3">
        <v>3.8786580987121377E-19</v>
      </c>
      <c r="I59" s="3">
        <v>-3.920256236759042E-17</v>
      </c>
      <c r="J59" s="3">
        <v>1.6067693791764331E-15</v>
      </c>
      <c r="K59" s="3">
        <v>20.752168613104359</v>
      </c>
      <c r="L59" s="11"/>
      <c r="M59" s="11"/>
    </row>
    <row r="61" spans="4:13" x14ac:dyDescent="0.25">
      <c r="D61" s="65" t="s">
        <v>15</v>
      </c>
      <c r="E61" s="65"/>
      <c r="F61" s="65"/>
      <c r="G61" s="65"/>
      <c r="H61" s="65"/>
    </row>
    <row r="62" spans="4:13" x14ac:dyDescent="0.25">
      <c r="D62" s="7" t="s">
        <v>33</v>
      </c>
      <c r="E62" s="16" t="s">
        <v>38</v>
      </c>
      <c r="F62" s="55" t="s">
        <v>37</v>
      </c>
      <c r="G62" s="3" t="s">
        <v>16</v>
      </c>
      <c r="H62" s="59" t="s">
        <v>54</v>
      </c>
    </row>
    <row r="63" spans="4:13" ht="18.75" x14ac:dyDescent="0.25">
      <c r="D63" s="18">
        <f>(E34*F63^2)+(F34*F63)+G34</f>
        <v>55.917018179057997</v>
      </c>
      <c r="E63" s="18">
        <f>(E56*F63^6)+(F56*F63^5)+(G56*F63^4)+(H56*F63^3)+(I56*F63^2)+(J56*F63)+K56</f>
        <v>55.917442334901011</v>
      </c>
      <c r="F63" s="56">
        <v>297.53639482340606</v>
      </c>
      <c r="G63" s="3">
        <v>6</v>
      </c>
      <c r="H63" s="61">
        <f>G63*F63</f>
        <v>1785.2183689404364</v>
      </c>
    </row>
    <row r="65" spans="4:8" x14ac:dyDescent="0.25">
      <c r="D65" s="9" t="s">
        <v>29</v>
      </c>
      <c r="E65" s="23"/>
      <c r="H65" s="41" t="s">
        <v>53</v>
      </c>
    </row>
    <row r="66" spans="4:8" ht="18.75" x14ac:dyDescent="0.25">
      <c r="D66" s="57">
        <f>(E63-D63)^2</f>
        <v>1.7990817916275332E-7</v>
      </c>
      <c r="E66" s="15"/>
      <c r="H66" s="62">
        <f>(H63/3600)*$D$10</f>
        <v>0.61608687923277339</v>
      </c>
    </row>
    <row r="67" spans="4:8" x14ac:dyDescent="0.25">
      <c r="H67" s="13"/>
    </row>
    <row r="68" spans="4:8" x14ac:dyDescent="0.25">
      <c r="H68" s="54" t="s">
        <v>52</v>
      </c>
    </row>
    <row r="69" spans="4:8" ht="18.75" x14ac:dyDescent="0.25">
      <c r="H69" s="62">
        <f>((E59*F63^6)+(F59*F63^5)+(G59*F63^4)+(H59*F63^3)+(I59*F63^2)+(J59*F63)+K59)*G63</f>
        <v>156.38283284116523</v>
      </c>
    </row>
    <row r="74" spans="4:8" x14ac:dyDescent="0.25">
      <c r="D74" s="25"/>
      <c r="E74" s="25"/>
      <c r="F74" s="25"/>
      <c r="G74" s="25"/>
      <c r="H74" s="25"/>
    </row>
    <row r="75" spans="4:8" x14ac:dyDescent="0.25">
      <c r="D75" s="14"/>
      <c r="E75" s="14"/>
      <c r="F75" s="14"/>
      <c r="G75" s="24"/>
      <c r="H75" s="24"/>
    </row>
    <row r="76" spans="4:8" x14ac:dyDescent="0.25">
      <c r="D76" s="14"/>
      <c r="E76" s="14"/>
      <c r="F76" s="14"/>
      <c r="G76" s="23"/>
      <c r="H76" s="23"/>
    </row>
    <row r="77" spans="4:8" x14ac:dyDescent="0.25">
      <c r="D77" s="14"/>
      <c r="E77" s="14"/>
      <c r="F77" s="14"/>
      <c r="G77" s="23"/>
      <c r="H77" s="23"/>
    </row>
    <row r="78" spans="4:8" x14ac:dyDescent="0.25">
      <c r="D78" s="14"/>
      <c r="E78" s="14"/>
      <c r="F78" s="14"/>
      <c r="G78" s="23"/>
      <c r="H78" s="23"/>
    </row>
    <row r="79" spans="4:8" x14ac:dyDescent="0.25">
      <c r="D79" s="14"/>
      <c r="E79" s="14"/>
      <c r="F79" s="14"/>
      <c r="G79" s="23"/>
      <c r="H79" s="23"/>
    </row>
    <row r="80" spans="4:8" x14ac:dyDescent="0.25">
      <c r="D80" s="14"/>
      <c r="E80" s="14"/>
      <c r="F80" s="14"/>
      <c r="G80" s="23"/>
      <c r="H80" s="23"/>
    </row>
    <row r="81" spans="4:8" x14ac:dyDescent="0.25">
      <c r="D81" s="14"/>
      <c r="E81" s="14"/>
      <c r="F81" s="14"/>
      <c r="G81" s="23"/>
      <c r="H81" s="23"/>
    </row>
    <row r="82" spans="4:8" x14ac:dyDescent="0.25">
      <c r="D82" s="14"/>
      <c r="E82" s="14"/>
      <c r="F82" s="14"/>
      <c r="G82" s="23"/>
      <c r="H82" s="23"/>
    </row>
    <row r="83" spans="4:8" x14ac:dyDescent="0.25">
      <c r="D83" s="14"/>
      <c r="E83" s="14"/>
      <c r="F83" s="14"/>
      <c r="G83" s="23"/>
      <c r="H83" s="23"/>
    </row>
    <row r="84" spans="4:8" x14ac:dyDescent="0.25">
      <c r="D84" s="14"/>
      <c r="E84" s="14"/>
      <c r="F84" s="14"/>
      <c r="G84" s="23"/>
      <c r="H84" s="23"/>
    </row>
    <row r="85" spans="4:8" x14ac:dyDescent="0.25">
      <c r="D85" s="14"/>
      <c r="E85" s="14"/>
      <c r="F85" s="14"/>
      <c r="G85" s="23"/>
      <c r="H85" s="23"/>
    </row>
    <row r="86" spans="4:8" x14ac:dyDescent="0.25">
      <c r="D86" s="14"/>
      <c r="E86" s="14"/>
      <c r="F86" s="14"/>
      <c r="G86" s="23"/>
      <c r="H86" s="23"/>
    </row>
    <row r="87" spans="4:8" x14ac:dyDescent="0.25">
      <c r="D87" s="14"/>
      <c r="E87" s="14"/>
      <c r="F87" s="14"/>
      <c r="G87" s="23"/>
      <c r="H87" s="23"/>
    </row>
    <row r="88" spans="4:8" x14ac:dyDescent="0.25">
      <c r="D88" s="14"/>
      <c r="E88" s="14"/>
      <c r="F88" s="14"/>
      <c r="G88" s="23"/>
      <c r="H88" s="23"/>
    </row>
    <row r="89" spans="4:8" x14ac:dyDescent="0.25">
      <c r="D89" s="13"/>
      <c r="E89" s="13"/>
      <c r="F89" s="13"/>
      <c r="G89" s="13"/>
      <c r="H89" s="13"/>
    </row>
  </sheetData>
  <mergeCells count="8">
    <mergeCell ref="D58:D59"/>
    <mergeCell ref="D61:H61"/>
    <mergeCell ref="C3:E3"/>
    <mergeCell ref="C15:I15"/>
    <mergeCell ref="D33:D34"/>
    <mergeCell ref="D36:F36"/>
    <mergeCell ref="G36:H36"/>
    <mergeCell ref="D55:D5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AF10-86C2-4CBF-B96C-3EA7072ACCE7}">
  <dimension ref="B107:M144"/>
  <sheetViews>
    <sheetView tabSelected="1" topLeftCell="A94" workbookViewId="0">
      <selection activeCell="R132" sqref="R132"/>
    </sheetView>
  </sheetViews>
  <sheetFormatPr defaultColWidth="11.42578125" defaultRowHeight="15" x14ac:dyDescent="0.25"/>
  <cols>
    <col min="1" max="2" width="11.42578125" style="27"/>
    <col min="3" max="3" width="15.140625" style="27" bestFit="1" customWidth="1"/>
    <col min="4" max="4" width="16.42578125" style="27" bestFit="1" customWidth="1"/>
    <col min="5" max="5" width="17.7109375" style="27" bestFit="1" customWidth="1"/>
    <col min="6" max="6" width="12.28515625" style="27" bestFit="1" customWidth="1"/>
    <col min="7" max="16384" width="11.42578125" style="27"/>
  </cols>
  <sheetData>
    <row r="107" spans="3:7" x14ac:dyDescent="0.25">
      <c r="C107" s="26"/>
      <c r="D107" s="26"/>
    </row>
    <row r="110" spans="3:7" x14ac:dyDescent="0.25">
      <c r="C110" s="76" t="s">
        <v>36</v>
      </c>
      <c r="D110" s="77"/>
      <c r="E110" s="77"/>
      <c r="F110" s="77"/>
      <c r="G110" s="77"/>
    </row>
    <row r="111" spans="3:7" x14ac:dyDescent="0.25">
      <c r="C111" s="28" t="s">
        <v>20</v>
      </c>
      <c r="D111" s="32">
        <v>1500</v>
      </c>
      <c r="E111" s="28" t="s">
        <v>21</v>
      </c>
      <c r="F111" s="28"/>
      <c r="G111" s="28"/>
    </row>
    <row r="112" spans="3:7" x14ac:dyDescent="0.25">
      <c r="C112" s="29" t="s">
        <v>22</v>
      </c>
      <c r="D112" s="29" t="s">
        <v>23</v>
      </c>
      <c r="E112" s="29" t="s">
        <v>24</v>
      </c>
      <c r="F112" s="29" t="s">
        <v>25</v>
      </c>
      <c r="G112" s="29"/>
    </row>
    <row r="113" spans="2:13" x14ac:dyDescent="0.25">
      <c r="C113" s="29" t="s">
        <v>26</v>
      </c>
      <c r="D113" s="29" t="s">
        <v>2</v>
      </c>
      <c r="E113" s="29" t="s">
        <v>26</v>
      </c>
      <c r="F113" s="29" t="s">
        <v>27</v>
      </c>
      <c r="G113" s="29"/>
    </row>
    <row r="114" spans="2:13" x14ac:dyDescent="0.25">
      <c r="C114" s="30">
        <v>200</v>
      </c>
      <c r="D114" s="30">
        <v>71.7</v>
      </c>
      <c r="E114" s="30">
        <v>214</v>
      </c>
      <c r="F114" s="30">
        <v>18</v>
      </c>
      <c r="G114" s="30"/>
    </row>
    <row r="115" spans="2:13" x14ac:dyDescent="0.25">
      <c r="C115" s="30">
        <v>250</v>
      </c>
      <c r="D115" s="30">
        <v>61.7</v>
      </c>
      <c r="E115" s="30">
        <v>321</v>
      </c>
      <c r="F115" s="30">
        <v>20</v>
      </c>
      <c r="G115" s="30"/>
    </row>
    <row r="116" spans="2:13" x14ac:dyDescent="0.25">
      <c r="C116" s="30">
        <v>300</v>
      </c>
      <c r="D116" s="30">
        <v>51.7</v>
      </c>
      <c r="E116" s="30">
        <v>383</v>
      </c>
      <c r="F116" s="30">
        <v>19</v>
      </c>
      <c r="G116" s="30"/>
    </row>
    <row r="117" spans="2:13" x14ac:dyDescent="0.25">
      <c r="C117" s="30">
        <v>350</v>
      </c>
      <c r="D117" s="30">
        <v>34</v>
      </c>
      <c r="E117" s="30">
        <v>435.71</v>
      </c>
      <c r="F117" s="30">
        <v>16</v>
      </c>
      <c r="G117" s="30"/>
    </row>
    <row r="118" spans="2:13" x14ac:dyDescent="0.25">
      <c r="C118" s="30">
        <v>400</v>
      </c>
      <c r="D118" s="30">
        <v>15</v>
      </c>
      <c r="E118" s="30"/>
      <c r="F118" s="30"/>
      <c r="G118" s="30"/>
    </row>
    <row r="119" spans="2:13" x14ac:dyDescent="0.25">
      <c r="C119" s="30">
        <v>435.71</v>
      </c>
      <c r="D119" s="30">
        <v>0</v>
      </c>
      <c r="E119" s="30"/>
      <c r="F119" s="30"/>
      <c r="G119" s="30"/>
    </row>
    <row r="121" spans="2:13" x14ac:dyDescent="0.25">
      <c r="C121" s="31"/>
      <c r="D121" s="31"/>
      <c r="E121" s="31"/>
      <c r="F121" s="31"/>
      <c r="G121" s="33"/>
      <c r="H121" s="33"/>
      <c r="I121" s="34"/>
      <c r="J121" s="33"/>
      <c r="K121" s="33"/>
      <c r="L121" s="33"/>
      <c r="M121" s="33"/>
    </row>
    <row r="122" spans="2:13" x14ac:dyDescent="0.25">
      <c r="B122" s="76" t="s">
        <v>48</v>
      </c>
      <c r="C122" s="53" t="s">
        <v>11</v>
      </c>
      <c r="D122" s="53" t="s">
        <v>12</v>
      </c>
      <c r="E122" s="53" t="s">
        <v>13</v>
      </c>
      <c r="F122" s="53" t="s">
        <v>39</v>
      </c>
      <c r="G122" s="53" t="s">
        <v>40</v>
      </c>
      <c r="H122" s="53" t="s">
        <v>46</v>
      </c>
      <c r="I122" s="53" t="s">
        <v>47</v>
      </c>
      <c r="J122" s="33"/>
      <c r="K122" s="33"/>
      <c r="L122" s="33"/>
      <c r="M122" s="33"/>
    </row>
    <row r="123" spans="2:13" x14ac:dyDescent="0.25">
      <c r="B123" s="77"/>
      <c r="C123" s="52">
        <f t="array" ref="C123:I123">LINEST(D114:D119,C114:C119^{1,2,3,4,5,6})</f>
        <v>-1.8018311147672979E-12</v>
      </c>
      <c r="D123" s="52">
        <v>2.8591931860767447E-9</v>
      </c>
      <c r="E123" s="52">
        <v>-1.7397948852445014E-6</v>
      </c>
      <c r="F123" s="52">
        <v>4.9140341538829631E-4</v>
      </c>
      <c r="G123" s="52">
        <v>-5.7653561391801091E-2</v>
      </c>
      <c r="H123" s="52">
        <v>0</v>
      </c>
      <c r="I123" s="52">
        <v>430.66232075743119</v>
      </c>
      <c r="J123" s="31"/>
      <c r="K123" s="33"/>
      <c r="L123" s="33"/>
      <c r="M123" s="33"/>
    </row>
    <row r="124" spans="2:13" x14ac:dyDescent="0.25">
      <c r="C124" s="31"/>
      <c r="D124" s="31"/>
      <c r="E124" s="31"/>
      <c r="F124" s="31"/>
      <c r="G124" s="33"/>
      <c r="H124" s="33"/>
      <c r="I124" s="33"/>
      <c r="J124" s="33"/>
      <c r="K124" s="33"/>
      <c r="L124" s="33"/>
      <c r="M124" s="33"/>
    </row>
    <row r="125" spans="2:13" x14ac:dyDescent="0.25">
      <c r="B125" s="76" t="s">
        <v>49</v>
      </c>
      <c r="C125" s="53" t="s">
        <v>11</v>
      </c>
      <c r="D125" s="53" t="s">
        <v>12</v>
      </c>
      <c r="E125" s="53" t="s">
        <v>13</v>
      </c>
      <c r="F125" s="53" t="s">
        <v>39</v>
      </c>
      <c r="G125" s="53" t="s">
        <v>40</v>
      </c>
      <c r="H125" s="53" t="s">
        <v>46</v>
      </c>
      <c r="I125" s="53" t="s">
        <v>47</v>
      </c>
      <c r="J125" s="33"/>
      <c r="K125" s="33"/>
      <c r="L125" s="33"/>
      <c r="M125" s="33"/>
    </row>
    <row r="126" spans="2:13" x14ac:dyDescent="0.25">
      <c r="B126" s="77"/>
      <c r="C126" s="52">
        <f t="array" ref="C126:I126">LINEST(F114:F117,E114:E117^{1,2,3,4,5,6})</f>
        <v>1.0603898365051938E-14</v>
      </c>
      <c r="D126" s="52">
        <v>-1.1355472848704775E-11</v>
      </c>
      <c r="E126" s="52">
        <v>2.936872818653444E-9</v>
      </c>
      <c r="F126" s="52">
        <v>0</v>
      </c>
      <c r="G126" s="52">
        <v>0</v>
      </c>
      <c r="H126" s="52">
        <v>0</v>
      </c>
      <c r="I126" s="52">
        <v>15.91862841892954</v>
      </c>
      <c r="J126" s="33"/>
      <c r="K126" s="33"/>
      <c r="L126" s="33"/>
      <c r="M126" s="33"/>
    </row>
    <row r="127" spans="2:13" x14ac:dyDescent="0.25">
      <c r="C127" s="31"/>
      <c r="D127" s="31"/>
      <c r="E127" s="31"/>
      <c r="F127" s="31"/>
      <c r="G127" s="33"/>
      <c r="H127" s="33"/>
      <c r="I127" s="33"/>
      <c r="J127" s="33"/>
      <c r="K127" s="33"/>
      <c r="L127" s="33"/>
      <c r="M127" s="33"/>
    </row>
    <row r="128" spans="2:13" x14ac:dyDescent="0.25">
      <c r="C128" s="78" t="s">
        <v>72</v>
      </c>
      <c r="D128" s="79"/>
      <c r="E128" s="79"/>
      <c r="F128" s="79"/>
      <c r="G128" s="33"/>
      <c r="H128" s="33"/>
      <c r="I128" s="33"/>
      <c r="J128" s="33"/>
      <c r="K128" s="33"/>
      <c r="L128" s="33"/>
      <c r="M128" s="33"/>
    </row>
    <row r="129" spans="3:13" x14ac:dyDescent="0.25">
      <c r="C129" s="44" t="s">
        <v>8</v>
      </c>
      <c r="D129" s="44" t="s">
        <v>5</v>
      </c>
      <c r="E129" s="44" t="s">
        <v>48</v>
      </c>
      <c r="F129" s="44" t="s">
        <v>49</v>
      </c>
      <c r="G129" s="33"/>
      <c r="H129" s="33"/>
      <c r="I129" s="33"/>
      <c r="J129" s="33"/>
      <c r="K129" s="33"/>
      <c r="L129" s="33"/>
      <c r="M129" s="33"/>
    </row>
    <row r="130" spans="3:13" x14ac:dyDescent="0.25">
      <c r="C130" s="52">
        <f>Evap_Exp_V2!D39</f>
        <v>400</v>
      </c>
      <c r="D130" s="52">
        <f>C130*($D$111/Evap_Exp_V2!$E$36)</f>
        <v>428.57142857142856</v>
      </c>
      <c r="E130" s="52">
        <f>($C$123*D130^6)+($D$123*D130^5)+($E$123*D130^4)+($F$123*D130^3)+($G$123*D130^2)+($H$123*D130)+$I$123</f>
        <v>3.6127845211476597</v>
      </c>
      <c r="F130" s="52">
        <f>($C$126*D130^6)+($D$126*D130^5)+($E$126*D130^4)+($F$126*D130^3)+($G$126*D130^2)+($H$126*D130)+$I$126</f>
        <v>16.522380339571111</v>
      </c>
      <c r="G130" s="33"/>
      <c r="H130" s="33"/>
      <c r="I130" s="33"/>
      <c r="J130" s="33"/>
      <c r="K130" s="33"/>
      <c r="L130" s="33"/>
      <c r="M130" s="33"/>
    </row>
    <row r="131" spans="3:13" x14ac:dyDescent="0.25">
      <c r="C131" s="52">
        <f>Evap_Exp_V2!D40</f>
        <v>366.66666666666669</v>
      </c>
      <c r="D131" s="52">
        <f>C131*($D$111/Evap_Exp_V2!$E$36)</f>
        <v>392.85714285714289</v>
      </c>
      <c r="E131" s="52">
        <f t="shared" ref="E131:E143" si="0">($C$123*D131^6)+($D$123*D131^5)+($E$123*D131^4)+($F$123*D131^3)+($G$123*D131^2)+($H$123*D131)+$I$123</f>
        <v>17.601440428356909</v>
      </c>
      <c r="F131" s="52">
        <f t="shared" ref="F131:F143" si="1">($C$126*D131^6)+($D$126*D131^5)+($E$126*D131^4)+($F$126*D131^3)+($G$126*D131^2)+($H$126*D131)+$I$126</f>
        <v>18.595149267994554</v>
      </c>
      <c r="G131" s="33"/>
      <c r="H131" s="33"/>
      <c r="I131" s="33"/>
      <c r="J131" s="33"/>
      <c r="K131" s="33"/>
      <c r="L131" s="33"/>
      <c r="M131" s="33"/>
    </row>
    <row r="132" spans="3:13" x14ac:dyDescent="0.25">
      <c r="C132" s="52">
        <f>Evap_Exp_V2!D41</f>
        <v>333.33333333333331</v>
      </c>
      <c r="D132" s="52">
        <f>C132*($D$111/Evap_Exp_V2!$E$36)</f>
        <v>357.14285714285711</v>
      </c>
      <c r="E132" s="52">
        <f t="shared" si="0"/>
        <v>31.183308726277573</v>
      </c>
      <c r="F132" s="52">
        <f t="shared" si="1"/>
        <v>19.723762640765987</v>
      </c>
      <c r="G132" s="33"/>
      <c r="H132" s="33"/>
      <c r="I132" s="33"/>
      <c r="J132" s="33"/>
      <c r="K132" s="33"/>
      <c r="L132" s="33"/>
      <c r="M132" s="33"/>
    </row>
    <row r="133" spans="3:13" x14ac:dyDescent="0.25">
      <c r="C133" s="52">
        <f>Evap_Exp_V2!D42</f>
        <v>301.93806775712949</v>
      </c>
      <c r="D133" s="52">
        <f>C133*($D$111/Evap_Exp_V2!$E$36)</f>
        <v>323.50507259692444</v>
      </c>
      <c r="E133" s="52">
        <f t="shared" si="0"/>
        <v>44.092363379337257</v>
      </c>
      <c r="F133" s="52">
        <f t="shared" si="1"/>
        <v>20.00485201813262</v>
      </c>
    </row>
    <row r="134" spans="3:13" x14ac:dyDescent="0.25">
      <c r="C134" s="52">
        <f>Evap_Exp_V2!D43</f>
        <v>300</v>
      </c>
      <c r="D134" s="52">
        <f>C134*($D$111/Evap_Exp_V2!$E$36)</f>
        <v>321.42857142857144</v>
      </c>
      <c r="E134" s="52">
        <f t="shared" si="0"/>
        <v>44.830583784776536</v>
      </c>
      <c r="F134" s="52">
        <f t="shared" si="1"/>
        <v>20.001056244142831</v>
      </c>
    </row>
    <row r="135" spans="3:13" x14ac:dyDescent="0.25">
      <c r="C135" s="52">
        <f>Evap_Exp_V2!D44</f>
        <v>266.66666666666669</v>
      </c>
      <c r="D135" s="52">
        <f>C135*($D$111/Evap_Exp_V2!$E$36)</f>
        <v>285.71428571428572</v>
      </c>
      <c r="E135" s="52">
        <f t="shared" si="0"/>
        <v>55.385527270211242</v>
      </c>
      <c r="F135" s="52">
        <f t="shared" si="1"/>
        <v>19.637587926258583</v>
      </c>
    </row>
    <row r="136" spans="3:13" x14ac:dyDescent="0.25">
      <c r="C136" s="52">
        <f>Evap_Exp_V2!D45</f>
        <v>233.33333333333334</v>
      </c>
      <c r="D136" s="52">
        <f>C136*($D$111/Evap_Exp_V2!$E$36)</f>
        <v>250</v>
      </c>
      <c r="E136" s="52">
        <f t="shared" si="0"/>
        <v>61.699999999995271</v>
      </c>
      <c r="F136" s="52">
        <f t="shared" si="1"/>
        <v>18.890301287261558</v>
      </c>
    </row>
    <row r="137" spans="3:13" x14ac:dyDescent="0.25">
      <c r="C137" s="52">
        <f>Evap_Exp_V2!D46</f>
        <v>200</v>
      </c>
      <c r="D137" s="52">
        <f>C137*($D$111/Evap_Exp_V2!$E$36)</f>
        <v>214.28571428571428</v>
      </c>
      <c r="E137" s="52">
        <f t="shared" si="0"/>
        <v>67.582849149517642</v>
      </c>
      <c r="F137" s="52">
        <f t="shared" si="1"/>
        <v>18.007032823367116</v>
      </c>
    </row>
    <row r="138" spans="3:13" x14ac:dyDescent="0.25">
      <c r="C138" s="52">
        <f>Evap_Exp_V2!D47</f>
        <v>166.66666666666666</v>
      </c>
      <c r="D138" s="52">
        <f>C138*($D$111/Evap_Exp_V2!$E$36)</f>
        <v>178.57142857142856</v>
      </c>
      <c r="E138" s="52">
        <f t="shared" si="0"/>
        <v>82.055150811515659</v>
      </c>
      <c r="F138" s="52">
        <f t="shared" si="1"/>
        <v>17.186862524823599</v>
      </c>
    </row>
    <row r="139" spans="3:13" x14ac:dyDescent="0.25">
      <c r="C139" s="52">
        <f>Evap_Exp_V2!D48</f>
        <v>133.33333333333334</v>
      </c>
      <c r="D139" s="52">
        <f>C139*($D$111/Evap_Exp_V2!$E$36)</f>
        <v>142.85714285714286</v>
      </c>
      <c r="E139" s="52">
        <f t="shared" si="0"/>
        <v>116.9133079078581</v>
      </c>
      <c r="F139" s="52">
        <f t="shared" si="1"/>
        <v>16.55630792779181</v>
      </c>
    </row>
    <row r="140" spans="3:13" x14ac:dyDescent="0.25">
      <c r="C140" s="52">
        <f>Evap_Exp_V2!D49</f>
        <v>100</v>
      </c>
      <c r="D140" s="52">
        <f>C140*($D$111/Evap_Exp_V2!$E$36)</f>
        <v>107.14285714285714</v>
      </c>
      <c r="E140" s="52">
        <f t="shared" si="0"/>
        <v>181.60000345375852</v>
      </c>
      <c r="F140" s="52">
        <f t="shared" si="1"/>
        <v>16.161361620138138</v>
      </c>
    </row>
    <row r="141" spans="3:13" x14ac:dyDescent="0.25">
      <c r="C141" s="52">
        <f>Evap_Exp_V2!D50</f>
        <v>66.666666666666671</v>
      </c>
      <c r="D141" s="52">
        <f>C141*($D$111/Evap_Exp_V2!$E$36)</f>
        <v>71.428571428571431</v>
      </c>
      <c r="E141" s="52">
        <f t="shared" si="0"/>
        <v>275.38300917441188</v>
      </c>
      <c r="F141" s="52">
        <f t="shared" si="1"/>
        <v>15.975372201141253</v>
      </c>
    </row>
    <row r="142" spans="3:13" x14ac:dyDescent="0.25">
      <c r="C142" s="52">
        <f>Evap_Exp_V2!D51</f>
        <v>33.333333333333336</v>
      </c>
      <c r="D142" s="52">
        <f>C142*($D$111/Evap_Exp_V2!$E$36)</f>
        <v>35.714285714285715</v>
      </c>
      <c r="E142" s="52">
        <f t="shared" si="0"/>
        <v>376.84184947405106</v>
      </c>
      <c r="F142" s="52">
        <f t="shared" si="1"/>
        <v>15.922768695112449</v>
      </c>
    </row>
    <row r="143" spans="3:13" x14ac:dyDescent="0.25">
      <c r="C143" s="52">
        <f>Evap_Exp_V2!D52</f>
        <v>0</v>
      </c>
      <c r="D143" s="52">
        <f>C143*($D$111/Evap_Exp_V2!$E$36)</f>
        <v>0</v>
      </c>
      <c r="E143" s="52">
        <f t="shared" si="0"/>
        <v>430.66232075743119</v>
      </c>
      <c r="F143" s="52">
        <f t="shared" si="1"/>
        <v>15.91862841892954</v>
      </c>
    </row>
    <row r="144" spans="3:13" x14ac:dyDescent="0.25">
      <c r="D144" s="31"/>
      <c r="E144" s="31"/>
    </row>
  </sheetData>
  <mergeCells count="4">
    <mergeCell ref="B122:B123"/>
    <mergeCell ref="B125:B126"/>
    <mergeCell ref="C110:G110"/>
    <mergeCell ref="C128:F1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Evap_Exp_V2</vt:lpstr>
      <vt:lpstr>Evap_Num_5x4_ST_3c_V2 </vt:lpstr>
      <vt:lpstr>Evap_Num_5x4_ST_9c_V4</vt:lpstr>
      <vt:lpstr>Evap_Num_16x4_ST_3c_V5_1400RPM</vt:lpstr>
      <vt:lpstr>Evap_Num_16x4_ST_3c_V5_1600RPM</vt:lpstr>
      <vt:lpstr>STD_Fan_Performance_1500RPM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HUSSEIN ABDELHALIM  HASSAN</dc:creator>
  <cp:lastModifiedBy>ABDELRAHMAN HUSSEIN ABDELHALIM  HASSAN</cp:lastModifiedBy>
  <dcterms:created xsi:type="dcterms:W3CDTF">2017-12-04T08:56:46Z</dcterms:created>
  <dcterms:modified xsi:type="dcterms:W3CDTF">2017-12-06T14:11:44Z</dcterms:modified>
</cp:coreProperties>
</file>