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work\papers\LunarCal\ROLO_correction\"/>
    </mc:Choice>
  </mc:AlternateContent>
  <xr:revisionPtr revIDLastSave="0" documentId="13_ncr:1_{F0881A46-EB23-4404-A1DB-CF9C73679D57}" xr6:coauthVersionLast="47" xr6:coauthVersionMax="47" xr10:uidLastSave="{00000000-0000-0000-0000-000000000000}"/>
  <bookViews>
    <workbookView xWindow="30585" yWindow="2325" windowWidth="17655" windowHeight="13155" activeTab="1" xr2:uid="{00000000-000D-0000-FFFF-FFFF00000000}"/>
  </bookViews>
  <sheets>
    <sheet name="Sheet1" sheetId="1" r:id="rId1"/>
    <sheet name="ROLO_param_Kouyama" sheetId="2" r:id="rId2"/>
    <sheet name="Copy_from_K&amp;S_2005_Table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3" l="1"/>
  <c r="C36" i="3"/>
  <c r="D36" i="3"/>
  <c r="E36" i="3"/>
  <c r="F36" i="3"/>
  <c r="G36" i="3"/>
  <c r="H36" i="3"/>
  <c r="I36" i="3"/>
  <c r="J36" i="3"/>
  <c r="K36" i="3"/>
  <c r="K39" i="2"/>
  <c r="O34" i="1" l="1"/>
  <c r="N34" i="1"/>
  <c r="M34" i="1"/>
  <c r="L34" i="1"/>
  <c r="K34" i="1"/>
  <c r="J34" i="1"/>
  <c r="I34" i="1"/>
  <c r="H34" i="1"/>
  <c r="G34" i="1"/>
  <c r="F34" i="1"/>
  <c r="C5" i="1"/>
  <c r="E3" i="1" s="1"/>
  <c r="C4" i="1"/>
  <c r="C3" i="1"/>
  <c r="C2" i="1"/>
  <c r="C1" i="1"/>
  <c r="E2" i="1" l="1"/>
  <c r="E27" i="1"/>
  <c r="E10" i="1"/>
  <c r="E18" i="1"/>
  <c r="E26" i="1"/>
  <c r="E9" i="1"/>
  <c r="E17" i="1"/>
  <c r="E25" i="1"/>
  <c r="E33" i="1"/>
  <c r="E8" i="1"/>
  <c r="E16" i="1"/>
  <c r="E24" i="1"/>
  <c r="E32" i="1"/>
  <c r="E7" i="1"/>
  <c r="E15" i="1"/>
  <c r="E23" i="1"/>
  <c r="E31" i="1"/>
  <c r="E6" i="1"/>
  <c r="E14" i="1"/>
  <c r="E22" i="1"/>
  <c r="E30" i="1"/>
  <c r="E4" i="1"/>
  <c r="E5" i="1"/>
  <c r="E13" i="1"/>
  <c r="E21" i="1"/>
  <c r="E29" i="1"/>
  <c r="E12" i="1"/>
  <c r="E20" i="1"/>
  <c r="E28" i="1"/>
  <c r="E11" i="1"/>
  <c r="E19" i="1"/>
</calcChain>
</file>

<file path=xl/sharedStrings.xml><?xml version="1.0" encoding="utf-8"?>
<sst xmlns="http://schemas.openxmlformats.org/spreadsheetml/2006/main" count="103" uniqueCount="79">
  <si>
    <t>ob_selen_lat</t>
  </si>
  <si>
    <t>a0</t>
  </si>
  <si>
    <t>a1</t>
  </si>
  <si>
    <t>a2</t>
  </si>
  <si>
    <t>a3</t>
  </si>
  <si>
    <t>b1</t>
  </si>
  <si>
    <t>b2</t>
  </si>
  <si>
    <t>b3</t>
  </si>
  <si>
    <t>d1</t>
  </si>
  <si>
    <t>d2</t>
  </si>
  <si>
    <t>d3</t>
  </si>
  <si>
    <t>ob_selen_lon</t>
  </si>
  <si>
    <t>sun_selen_lat</t>
  </si>
  <si>
    <t>sun_selen_lon</t>
  </si>
  <si>
    <t>phase</t>
  </si>
  <si>
    <t>lnAk</t>
    <phoneticPr fontId="4" type="noConversion"/>
  </si>
  <si>
    <t>table5</t>
    <phoneticPr fontId="4" type="noConversion"/>
  </si>
  <si>
    <t>average of table 4</t>
    <phoneticPr fontId="4" type="noConversion"/>
  </si>
  <si>
    <t>λ (nm)</t>
  </si>
  <si>
    <r>
      <t>a</t>
    </r>
    <r>
      <rPr>
        <b/>
        <vertAlign val="subscript"/>
        <sz val="9"/>
        <color theme="1"/>
        <rFont val="Times New Roman"/>
        <family val="1"/>
      </rPr>
      <t>0</t>
    </r>
  </si>
  <si>
    <r>
      <t>a</t>
    </r>
    <r>
      <rPr>
        <b/>
        <vertAlign val="subscript"/>
        <sz val="9"/>
        <color theme="1"/>
        <rFont val="Times New Roman"/>
        <family val="1"/>
      </rPr>
      <t>1</t>
    </r>
  </si>
  <si>
    <r>
      <t>(rad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</si>
  <si>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a</t>
    </r>
    <r>
      <rPr>
        <b/>
        <vertAlign val="subscript"/>
        <sz val="9"/>
        <color theme="1"/>
        <rFont val="Times New Roman"/>
        <family val="1"/>
      </rPr>
      <t>2</t>
    </r>
  </si>
  <si>
    <r>
      <t>(rad</t>
    </r>
    <r>
      <rPr>
        <b/>
        <vertAlign val="superscript"/>
        <sz val="9"/>
        <color theme="1"/>
        <rFont val="Times New Roman"/>
        <family val="1"/>
      </rPr>
      <t>-2</t>
    </r>
    <r>
      <rPr>
        <b/>
        <sz val="9"/>
        <color theme="1"/>
        <rFont val="Times New Roman"/>
        <family val="1"/>
      </rPr>
      <t>)</t>
    </r>
  </si>
  <si>
    <r>
      <t>a</t>
    </r>
    <r>
      <rPr>
        <b/>
        <vertAlign val="subscript"/>
        <sz val="9"/>
        <color theme="1"/>
        <rFont val="Times New Roman"/>
        <family val="1"/>
      </rPr>
      <t>3</t>
    </r>
  </si>
  <si>
    <r>
      <t>(rad</t>
    </r>
    <r>
      <rPr>
        <b/>
        <vertAlign val="superscript"/>
        <sz val="9"/>
        <color theme="1"/>
        <rFont val="Times New Roman"/>
        <family val="1"/>
      </rPr>
      <t>-3</t>
    </r>
    <r>
      <rPr>
        <b/>
        <sz val="9"/>
        <color theme="1"/>
        <rFont val="Times New Roman"/>
        <family val="1"/>
      </rPr>
      <t>)</t>
    </r>
  </si>
  <si>
    <r>
      <t>b</t>
    </r>
    <r>
      <rPr>
        <b/>
        <vertAlign val="subscript"/>
        <sz val="9"/>
        <color theme="1"/>
        <rFont val="Times New Roman"/>
        <family val="1"/>
      </rPr>
      <t>1</t>
    </r>
  </si>
  <si>
    <r>
      <t>b</t>
    </r>
    <r>
      <rPr>
        <b/>
        <vertAlign val="subscript"/>
        <sz val="9"/>
        <color theme="1"/>
        <rFont val="Times New Roman"/>
        <family val="1"/>
      </rPr>
      <t>2</t>
    </r>
  </si>
  <si>
    <r>
      <t>b</t>
    </r>
    <r>
      <rPr>
        <b/>
        <vertAlign val="subscript"/>
        <sz val="9"/>
        <color theme="1"/>
        <rFont val="Times New Roman"/>
        <family val="1"/>
      </rPr>
      <t>3</t>
    </r>
  </si>
  <si>
    <r>
      <t>(rad</t>
    </r>
    <r>
      <rPr>
        <b/>
        <vertAlign val="superscript"/>
        <sz val="9"/>
        <color theme="1"/>
        <rFont val="Times New Roman"/>
        <family val="1"/>
      </rPr>
      <t>-5</t>
    </r>
    <r>
      <rPr>
        <b/>
        <sz val="9"/>
        <color theme="1"/>
        <rFont val="Times New Roman"/>
        <family val="1"/>
      </rPr>
      <t>)</t>
    </r>
  </si>
  <si>
    <r>
      <t>d</t>
    </r>
    <r>
      <rPr>
        <b/>
        <vertAlign val="subscript"/>
        <sz val="9"/>
        <color theme="1"/>
        <rFont val="Times New Roman"/>
        <family val="1"/>
      </rPr>
      <t>1</t>
    </r>
  </si>
  <si>
    <r>
      <t>d</t>
    </r>
    <r>
      <rPr>
        <b/>
        <vertAlign val="subscript"/>
        <sz val="9"/>
        <color theme="1"/>
        <rFont val="Times New Roman"/>
        <family val="1"/>
      </rPr>
      <t>2</t>
    </r>
  </si>
  <si>
    <r>
      <t>d</t>
    </r>
    <r>
      <rPr>
        <b/>
        <vertAlign val="subscript"/>
        <sz val="9"/>
        <color theme="1"/>
        <rFont val="Times New Roman"/>
        <family val="1"/>
      </rPr>
      <t>3</t>
    </r>
  </si>
  <si>
    <r>
      <t>A</t>
    </r>
    <r>
      <rPr>
        <sz val="11"/>
        <color theme="1"/>
        <rFont val="ＭＳ Ｐゴシック"/>
        <family val="3"/>
        <charset val="128"/>
        <scheme val="minor"/>
      </rPr>
      <t>verage</t>
    </r>
    <phoneticPr fontId="11"/>
  </si>
  <si>
    <t>(deg)</t>
  </si>
  <si>
    <r>
      <t>c</t>
    </r>
    <r>
      <rPr>
        <b/>
        <vertAlign val="subscript"/>
        <sz val="9"/>
        <rFont val="Times New Roman"/>
        <family val="1"/>
      </rPr>
      <t>1</t>
    </r>
  </si>
  <si>
    <r>
      <t>c</t>
    </r>
    <r>
      <rPr>
        <b/>
        <vertAlign val="subscript"/>
        <sz val="9"/>
        <rFont val="Times New Roman"/>
        <family val="1"/>
      </rPr>
      <t>2</t>
    </r>
  </si>
  <si>
    <r>
      <t>c</t>
    </r>
    <r>
      <rPr>
        <b/>
        <vertAlign val="subscript"/>
        <sz val="9"/>
        <rFont val="Times New Roman"/>
        <family val="1"/>
      </rPr>
      <t>3</t>
    </r>
  </si>
  <si>
    <r>
      <t>c</t>
    </r>
    <r>
      <rPr>
        <b/>
        <vertAlign val="subscript"/>
        <sz val="9"/>
        <rFont val="Times New Roman"/>
        <family val="1"/>
      </rPr>
      <t>4</t>
    </r>
  </si>
  <si>
    <r>
      <t>p</t>
    </r>
    <r>
      <rPr>
        <b/>
        <vertAlign val="subscript"/>
        <sz val="9"/>
        <rFont val="Times New Roman"/>
        <family val="1"/>
      </rPr>
      <t>1</t>
    </r>
  </si>
  <si>
    <r>
      <t>p</t>
    </r>
    <r>
      <rPr>
        <b/>
        <vertAlign val="subscript"/>
        <sz val="9"/>
        <rFont val="Times New Roman"/>
        <family val="1"/>
      </rPr>
      <t>2</t>
    </r>
  </si>
  <si>
    <r>
      <t>p</t>
    </r>
    <r>
      <rPr>
        <b/>
        <vertAlign val="subscript"/>
        <sz val="9"/>
        <rFont val="Times New Roman"/>
        <family val="1"/>
      </rPr>
      <t>3</t>
    </r>
  </si>
  <si>
    <r>
      <t>p</t>
    </r>
    <r>
      <rPr>
        <b/>
        <vertAlign val="subscript"/>
        <sz val="9"/>
        <rFont val="Times New Roman"/>
        <family val="1"/>
      </rPr>
      <t>4</t>
    </r>
  </si>
  <si>
    <r>
      <t>(deg</t>
    </r>
    <r>
      <rPr>
        <b/>
        <vertAlign val="superscript"/>
        <sz val="9"/>
        <rFont val="Times New Roman"/>
        <family val="1"/>
      </rPr>
      <t>-1</t>
    </r>
    <r>
      <rPr>
        <b/>
        <sz val="9"/>
        <rFont val="Times New Roman"/>
        <family val="1"/>
      </rPr>
      <t>)</t>
    </r>
  </si>
  <si>
    <r>
      <t>(deg</t>
    </r>
    <r>
      <rPr>
        <b/>
        <vertAlign val="superscript"/>
        <sz val="9"/>
        <rFont val="Times New Roman"/>
        <family val="1"/>
      </rPr>
      <t>-1</t>
    </r>
    <r>
      <rPr>
        <b/>
        <sz val="9"/>
        <rFont val="Times New Roman"/>
        <family val="1"/>
      </rPr>
      <t xml:space="preserve"> rad</t>
    </r>
    <r>
      <rPr>
        <b/>
        <vertAlign val="superscript"/>
        <sz val="9"/>
        <rFont val="Times New Roman"/>
        <family val="1"/>
      </rPr>
      <t>-1</t>
    </r>
    <r>
      <rPr>
        <b/>
        <sz val="9"/>
        <rFont val="Times New Roman"/>
        <family val="1"/>
      </rPr>
      <t>)</t>
    </r>
  </si>
  <si>
    <t>Note, c1 and c2 are switched, and also c3 and c4 from Kiffer &amp; Stone, 2005, based on Yokota and Stone's dicussion.</t>
    <phoneticPr fontId="11"/>
  </si>
  <si>
    <t>350.0...................</t>
  </si>
  <si>
    <t>355.1...................</t>
  </si>
  <si>
    <t>405.0...................</t>
  </si>
  <si>
    <t>412.3...................</t>
  </si>
  <si>
    <t>414.4...................</t>
  </si>
  <si>
    <t>441.6...................</t>
  </si>
  <si>
    <t>465.8...................</t>
  </si>
  <si>
    <t>475.0...................</t>
  </si>
  <si>
    <t>486.9...................</t>
  </si>
  <si>
    <t>544.0...................</t>
  </si>
  <si>
    <t>549.1...................</t>
  </si>
  <si>
    <t>553.8...................</t>
  </si>
  <si>
    <t>665.1...................</t>
  </si>
  <si>
    <t>693.1...................</t>
  </si>
  <si>
    <t>703.6...................</t>
  </si>
  <si>
    <t>745.3...................</t>
  </si>
  <si>
    <t>763.7...................</t>
  </si>
  <si>
    <t>774.8...................</t>
  </si>
  <si>
    <t>865.3...................</t>
  </si>
  <si>
    <t>872.6...................</t>
  </si>
  <si>
    <t>882.0...................</t>
  </si>
  <si>
    <t>928.4...................</t>
  </si>
  <si>
    <t>939.3...................</t>
  </si>
  <si>
    <t>942.1...................</t>
  </si>
  <si>
    <t>1059.5.................</t>
  </si>
  <si>
    <t>1243.2.................</t>
  </si>
  <si>
    <t>1538.7.................</t>
  </si>
  <si>
    <t>1633.6.................</t>
  </si>
  <si>
    <t>1981.5.................</t>
  </si>
  <si>
    <t>2126.3.................</t>
  </si>
  <si>
    <t>2250.9.................</t>
  </si>
  <si>
    <t>2383.6.................</t>
  </si>
  <si>
    <t>Average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</si>
</sst>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18" x14ac:knownFonts="1">
    <font>
      <sz val="11"/>
      <color theme="1"/>
      <name val="ＭＳ Ｐゴシック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ＭＳ Ｐゴシック"/>
      <family val="3"/>
      <charset val="134"/>
      <scheme val="minor"/>
    </font>
    <font>
      <sz val="9"/>
      <name val="ＭＳ Ｐゴシック"/>
      <family val="3"/>
      <charset val="134"/>
      <scheme val="minor"/>
    </font>
    <font>
      <b/>
      <sz val="9"/>
      <color theme="1"/>
      <name val="Times New Roman"/>
      <family val="1"/>
    </font>
    <font>
      <b/>
      <vertAlign val="subscript"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sz val="7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9"/>
      <name val="Times New Roman"/>
      <family val="1"/>
    </font>
    <font>
      <b/>
      <vertAlign val="subscript"/>
      <sz val="9"/>
      <name val="Times New Roman"/>
      <family val="1"/>
    </font>
    <font>
      <b/>
      <vertAlign val="superscript"/>
      <sz val="9"/>
      <name val="Times New Roman"/>
      <family val="1"/>
    </font>
    <font>
      <sz val="7"/>
      <name val="Times New Roman"/>
      <family val="1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/>
      <diagonal/>
    </border>
    <border>
      <left style="double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>
      <alignment vertical="center"/>
    </xf>
    <xf numFmtId="0" fontId="1" fillId="0" borderId="0" xfId="0" applyFont="1" applyFill="1" applyAlignment="1"/>
    <xf numFmtId="0" fontId="2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1" fillId="0" borderId="0" xfId="1" applyFill="1">
      <alignment vertical="center"/>
    </xf>
    <xf numFmtId="0" fontId="3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</cellXfs>
  <cellStyles count="2">
    <cellStyle name="40% - アクセント 6" xfId="1" builtinId="51"/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opLeftCell="D1" workbookViewId="0">
      <selection activeCell="C9" sqref="C9"/>
    </sheetView>
  </sheetViews>
  <sheetFormatPr defaultColWidth="9" defaultRowHeight="13" x14ac:dyDescent="0.2"/>
  <cols>
    <col min="1" max="1" width="33" customWidth="1"/>
    <col min="2" max="2" width="12.453125"/>
    <col min="3" max="3" width="13.6328125"/>
    <col min="4" max="4" width="12.81640625" style="6" customWidth="1"/>
    <col min="5" max="5" width="18.453125" customWidth="1"/>
    <col min="6" max="6" width="12.453125"/>
    <col min="7" max="9" width="9.453125"/>
    <col min="11" max="12" width="9.453125"/>
    <col min="14" max="15" width="9.453125"/>
  </cols>
  <sheetData>
    <row r="1" spans="1:16" x14ac:dyDescent="0.2">
      <c r="A1" s="1" t="s">
        <v>0</v>
      </c>
      <c r="B1">
        <v>-1.4692227</v>
      </c>
      <c r="C1">
        <f>B1*PI()/180</f>
        <v>-2.5642773560040893E-2</v>
      </c>
      <c r="E1" s="5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/>
    </row>
    <row r="2" spans="1:16" x14ac:dyDescent="0.2">
      <c r="A2" s="3" t="s">
        <v>11</v>
      </c>
      <c r="B2">
        <v>-3.8543919999999998</v>
      </c>
      <c r="C2">
        <f>B2*PI()/180</f>
        <v>-6.7271831062529264E-2</v>
      </c>
      <c r="D2" s="6">
        <v>350</v>
      </c>
      <c r="E2">
        <f>-2.67511-1.78539*C5+0.50612*C5*C5-0.25578*C5*C5*C5+0.03744*C4+0.00981*C4*C4*C4-0.00322*C4*C4*C4*C4*C4+0.000341152*B1+(-0.00134252*B2)+0.000959062*C4*B1+0.000662286*C4*B2+0.34185*EXP(-B5/4.06054)+0.01441*EXP(-B5/12.8802)+-0.01602*COS((B5--30.5858)/16.7498/180*PI())</f>
        <v>-5.7035041168546359</v>
      </c>
      <c r="F2">
        <v>-2.6751100000000001</v>
      </c>
      <c r="G2">
        <v>-1.78539</v>
      </c>
      <c r="H2">
        <v>0.50612000000000001</v>
      </c>
      <c r="I2">
        <v>-0.25578000000000001</v>
      </c>
      <c r="J2">
        <v>3.7440000000000001E-2</v>
      </c>
      <c r="K2">
        <v>9.8099999999999993E-3</v>
      </c>
      <c r="L2">
        <v>-3.2200000000000002E-3</v>
      </c>
      <c r="M2">
        <v>0.34184999999999999</v>
      </c>
      <c r="N2">
        <v>1.4409999999999999E-2</v>
      </c>
      <c r="O2">
        <v>-1.602E-2</v>
      </c>
    </row>
    <row r="3" spans="1:16" x14ac:dyDescent="0.2">
      <c r="A3" s="3" t="s">
        <v>12</v>
      </c>
      <c r="B3">
        <v>0.73878999999999995</v>
      </c>
      <c r="C3">
        <f>B3*PI()/180</f>
        <v>1.2894317980808907E-2</v>
      </c>
      <c r="D3" s="6">
        <v>355.1</v>
      </c>
      <c r="E3">
        <f>(-2.71924-1.74298*C5+0.44523*C5*C5-0.23315*C5*C5*C5+0.03492*C4+0.01142*C4*C4*C4-0.00383*C4*C4*C4*C4*C4+0.000341152*B1+(-0.00134252*B2)+0.000959062*C4*B1+0.000662286*C4*B2+0.33875*EXP(-B5/4.06054)+0.01612*EXP(-B5/12.8802)+-0.00996*COS((B5--30.5858)/16.7498))</f>
        <v>-5.7247257107406657</v>
      </c>
      <c r="F3">
        <v>-2.7192400000000001</v>
      </c>
      <c r="G3">
        <v>-1.74298</v>
      </c>
      <c r="H3">
        <v>0.44523000000000001</v>
      </c>
      <c r="I3">
        <v>-0.23315</v>
      </c>
      <c r="J3">
        <v>3.492E-2</v>
      </c>
      <c r="K3">
        <v>1.142E-2</v>
      </c>
      <c r="L3">
        <v>-3.8300000000000001E-3</v>
      </c>
      <c r="M3">
        <v>0.33875</v>
      </c>
      <c r="N3">
        <v>1.6119999999999999E-2</v>
      </c>
      <c r="O3">
        <v>-9.9600000000000001E-3</v>
      </c>
    </row>
    <row r="4" spans="1:16" x14ac:dyDescent="0.2">
      <c r="A4" s="3" t="s">
        <v>13</v>
      </c>
      <c r="B4">
        <v>99.561537000000001</v>
      </c>
      <c r="C4">
        <f>B4*PI()/180</f>
        <v>1.7376766289961576</v>
      </c>
      <c r="D4" s="6">
        <v>405</v>
      </c>
      <c r="E4">
        <f>(-2.35754-1.72134*C5+0.40337*C5*C5-0.21105*C5*C5*C5+0.03505*C4+0.01043*C4*C4*C4-0.00341*C4*C4*C4*C4*C4+0.000341152*B1+(-0.00134252*B2)+0.000959062*C4*B1+0.000662286*C4*B2+0.35235*EXP(-B5/4.06054)+-0.03818*EXP(-B5/12.8802)+-0.00006*COS((B5--30.5858)/16.7498))</f>
        <v>-5.3302018394695798</v>
      </c>
      <c r="F4">
        <v>-2.3575400000000002</v>
      </c>
      <c r="G4">
        <v>-1.7213400000000001</v>
      </c>
      <c r="H4">
        <v>0.40337000000000001</v>
      </c>
      <c r="I4">
        <v>-0.21104999999999999</v>
      </c>
      <c r="J4">
        <v>3.5049999999999998E-2</v>
      </c>
      <c r="K4">
        <v>1.043E-2</v>
      </c>
      <c r="L4">
        <v>-3.4099999999999998E-3</v>
      </c>
      <c r="M4">
        <v>0.35235</v>
      </c>
      <c r="N4">
        <v>-3.8179999999999999E-2</v>
      </c>
      <c r="O4">
        <v>-6.0000000000000002E-5</v>
      </c>
    </row>
    <row r="5" spans="1:16" x14ac:dyDescent="0.2">
      <c r="A5" s="3" t="s">
        <v>14</v>
      </c>
      <c r="B5">
        <v>103.37197</v>
      </c>
      <c r="C5">
        <f>B5*PI()/180</f>
        <v>1.8041812307728027</v>
      </c>
      <c r="D5" s="6">
        <v>412.3</v>
      </c>
      <c r="E5">
        <f>(-2.34185-1.74337*C5+0.42156*C5*C5-0.21512*C5*C5*C5+0.03141*C4+0.01364*C4*C4*C4-0.00472*C4*C4*C4*C4*C4+0.000341152*B1+(-0.00134252*B2)+0.000959062*C4*B1+0.000662286*C4*B2+0.36591*EXP(-B5/4.06054)+-0.05902*EXP(-B5/12.8802)+0.0008*COS((B5--30.5858)/16.7498))</f>
        <v>-5.3293172635048975</v>
      </c>
      <c r="F5">
        <v>-2.34185</v>
      </c>
      <c r="G5">
        <v>-1.7433700000000001</v>
      </c>
      <c r="H5">
        <v>0.42155999999999999</v>
      </c>
      <c r="I5">
        <v>-0.21512000000000001</v>
      </c>
      <c r="J5">
        <v>3.141E-2</v>
      </c>
      <c r="K5">
        <v>1.3639999999999999E-2</v>
      </c>
      <c r="L5">
        <v>-4.7200000000000002E-3</v>
      </c>
      <c r="M5">
        <v>0.36591000000000001</v>
      </c>
      <c r="N5">
        <v>-5.9020000000000003E-2</v>
      </c>
      <c r="O5">
        <v>8.0000000000000004E-4</v>
      </c>
    </row>
    <row r="6" spans="1:16" ht="13.5" x14ac:dyDescent="0.2">
      <c r="A6" s="4"/>
      <c r="D6" s="6">
        <v>414.4</v>
      </c>
      <c r="E6">
        <f>(-2.43367-1.72184*C5+0.436*C5*C5-0.22675*C5*C5*C5+0.03474*C4+0.01188*C4*C4*C4-0.00422*C4*C4*C4*C4*C4+0.000341152*B1+(-0.00134252*B2)+0.000959062*C4*B1+0.000662286*C4*B2+0.35558*EXP(-B5/4.06054)+-0.03247*EXP(-B5/12.8802)+-0.00503*COS((B5--30.5858)/16.7498))</f>
        <v>-5.3982735331487799</v>
      </c>
      <c r="F6">
        <v>-2.4336700000000002</v>
      </c>
      <c r="G6">
        <v>-1.72184</v>
      </c>
      <c r="H6">
        <v>0.436</v>
      </c>
      <c r="I6">
        <v>-0.22675000000000001</v>
      </c>
      <c r="J6">
        <v>3.474E-2</v>
      </c>
      <c r="K6">
        <v>1.188E-2</v>
      </c>
      <c r="L6">
        <v>-4.2199999999999998E-3</v>
      </c>
      <c r="M6">
        <v>0.35558000000000001</v>
      </c>
      <c r="N6">
        <v>-3.2469999999999999E-2</v>
      </c>
      <c r="O6">
        <v>-5.0299999999999997E-3</v>
      </c>
    </row>
    <row r="7" spans="1:16" x14ac:dyDescent="0.2">
      <c r="D7" s="6">
        <v>441.6</v>
      </c>
      <c r="E7">
        <f>(-2.31964-1.72114*C5+0.37286*C5*C5-0.19304*C5*C5*C5+0.03736*C4+0.01545*C4*C4*C4-0.00559*C4*C4*C4*C4*C4+0.000341152*B1+(-0.00134252*B2)+0.000959062*C4*B1+0.000662286*C4*B2+0.37935*EXP(-B5/4.06054)+-0.09562*EXP(-B5/12.8802)+0.0097*COS((B5--30.5858)/16.7498))</f>
        <v>-5.2910852519587035</v>
      </c>
      <c r="F7">
        <v>-2.3196400000000001</v>
      </c>
      <c r="G7">
        <v>-1.7211399999999999</v>
      </c>
      <c r="H7">
        <v>0.37286000000000002</v>
      </c>
      <c r="I7">
        <v>-0.19303999999999999</v>
      </c>
      <c r="J7">
        <v>3.7359999999999997E-2</v>
      </c>
      <c r="K7">
        <v>1.545E-2</v>
      </c>
      <c r="L7">
        <v>-5.5900000000000004E-3</v>
      </c>
      <c r="M7">
        <v>0.37935000000000002</v>
      </c>
      <c r="N7">
        <v>-9.5619999999999997E-2</v>
      </c>
      <c r="O7">
        <v>9.7000000000000003E-3</v>
      </c>
    </row>
    <row r="8" spans="1:16" x14ac:dyDescent="0.2">
      <c r="D8" s="6">
        <v>465.8</v>
      </c>
      <c r="E8">
        <f>(-2.35085-1.66538*C5+0.41802*C5*C5-0.22541*C5*C5*C5+0.04274*C4+0.01127*C4*C4*C4-0.00439*C4*C4*C4*C4*C4+0.000341152*B1+(-0.00134252*B2)+0.000959062*C4*B1+0.000662286*C4*B2+0.3345*EXP(-B5/4.06054)+-0.02546*EXP(-B5/12.8802)+-0.00484*COS((B5--30.5858)/16.7498))</f>
        <v>-5.2562636304006825</v>
      </c>
      <c r="F8">
        <v>-2.3508499999999999</v>
      </c>
      <c r="G8">
        <v>-1.6653800000000001</v>
      </c>
      <c r="H8">
        <v>0.41802</v>
      </c>
      <c r="I8">
        <v>-0.22541</v>
      </c>
      <c r="J8">
        <v>4.274E-2</v>
      </c>
      <c r="K8">
        <v>1.1270000000000001E-2</v>
      </c>
      <c r="L8">
        <v>-4.3899999999999998E-3</v>
      </c>
      <c r="M8">
        <v>0.33450000000000002</v>
      </c>
      <c r="N8">
        <v>-2.546E-2</v>
      </c>
      <c r="O8">
        <v>-4.8399999999999997E-3</v>
      </c>
    </row>
    <row r="9" spans="1:16" x14ac:dyDescent="0.2">
      <c r="A9" s="7"/>
      <c r="B9" s="7"/>
      <c r="D9" s="6">
        <v>475</v>
      </c>
      <c r="E9">
        <f>(-2.28999-1.6318*C5+0.36193*C5*C5-0.20381*C5*C5*C5+0.04007*C4+0.01216*C4*C4*C4-0.00437*C4*C4*C4*C4*C4+0.000341152*B1+(-0.00134252*B2)+0.000959062*C4*B1+0.000662286*C4*B2+0.33024*EXP(-B5/4.06054)+-0.03131*EXP(-B5/12.8802)+0.00222*COS((B5--30.5858)/16.7498))</f>
        <v>-5.1912101405917985</v>
      </c>
      <c r="F9">
        <v>-2.28999</v>
      </c>
      <c r="G9">
        <v>-1.6317999999999999</v>
      </c>
      <c r="H9">
        <v>0.36192999999999997</v>
      </c>
      <c r="I9">
        <v>-0.20380999999999999</v>
      </c>
      <c r="J9">
        <v>4.0070000000000001E-2</v>
      </c>
      <c r="K9">
        <v>1.2160000000000001E-2</v>
      </c>
      <c r="L9">
        <v>-4.3699999999999998E-3</v>
      </c>
      <c r="M9">
        <v>0.33023999999999998</v>
      </c>
      <c r="N9">
        <v>-3.1309999999999998E-2</v>
      </c>
      <c r="O9">
        <v>2.2200000000000002E-3</v>
      </c>
    </row>
    <row r="10" spans="1:16" x14ac:dyDescent="0.2">
      <c r="D10" s="6">
        <v>486.9</v>
      </c>
      <c r="E10">
        <f>(-2.23351-1.68573*C5+0.37632*C5*C5-0.19877*C5*C5*C5+0.03881*C4+0.01566*C4*C4*C4-0.00555*C4*C4*C4*C4*C4+0.000341152*B1+(-0.00134252*B2)+0.000959062*C4*B1+0.000662286*C4*B2+0.3659*EXP(-B5/4.06054)+-0.08945*EXP(-B5/12.8802)+0.00678*COS((B5--30.5858)/16.7498))</f>
        <v>-5.1587823403622819</v>
      </c>
      <c r="F10">
        <v>-2.2335099999999999</v>
      </c>
      <c r="G10">
        <v>-1.68573</v>
      </c>
      <c r="H10">
        <v>0.37631999999999999</v>
      </c>
      <c r="I10">
        <v>-0.19877</v>
      </c>
      <c r="J10">
        <v>3.8809999999999997E-2</v>
      </c>
      <c r="K10">
        <v>1.566E-2</v>
      </c>
      <c r="L10">
        <v>-5.5500000000000002E-3</v>
      </c>
      <c r="M10">
        <v>0.3659</v>
      </c>
      <c r="N10">
        <v>-8.9450000000000002E-2</v>
      </c>
      <c r="O10">
        <v>6.7799999999999996E-3</v>
      </c>
    </row>
    <row r="11" spans="1:16" x14ac:dyDescent="0.2">
      <c r="D11" s="6">
        <v>544</v>
      </c>
      <c r="E11">
        <f>(-2.13864-1.60613*C5+0.27886*C5*C5-0.16426*C5*C5*C5+0.03833*C4+0.01189*C4*C4*C4-0.0039*C4*C4*C4*C4*C4+0.000341152*B1+(-0.00134252*B2)+0.000959062*C4*B1+0.000662286*C4*B2+0.3719*EXP(-B5/4.06054)+-0.10629*EXP(-B5/12.8802)+0.01428*COS((B5--30.5858)/16.7498))</f>
        <v>-5.0304229514702907</v>
      </c>
      <c r="F11">
        <v>-2.1386400000000001</v>
      </c>
      <c r="G11">
        <v>-1.6061300000000001</v>
      </c>
      <c r="H11">
        <v>0.27886</v>
      </c>
      <c r="I11">
        <v>-0.16425999999999999</v>
      </c>
      <c r="J11">
        <v>3.8330000000000003E-2</v>
      </c>
      <c r="K11">
        <v>1.189E-2</v>
      </c>
      <c r="L11">
        <v>-3.8999999999999998E-3</v>
      </c>
      <c r="M11">
        <v>0.37190000000000001</v>
      </c>
      <c r="N11">
        <v>-0.10629</v>
      </c>
      <c r="O11">
        <v>1.4279999999999999E-2</v>
      </c>
    </row>
    <row r="12" spans="1:16" x14ac:dyDescent="0.2">
      <c r="D12" s="6">
        <v>549.1</v>
      </c>
      <c r="E12">
        <f>(-2.10782-1.66736*C5+0.41697*C5*C5-0.22026*C5*C5*C5+0.03451*C4+0.011452*C4*C4*C4-0.00517*C4*C4*C4*C4*C4+0.000341152*B1+(-0.00134252*B2)+0.000959062*C4*B1+0.000662286*C4*B2+0.36814*EXP(-B5/4.06054)+-0.09815*EXP(-B5/12.8802)+0*COS((B5--30.5858)/16.7498))</f>
        <v>-5.016399395752277</v>
      </c>
      <c r="F12">
        <v>-2.1078199999999998</v>
      </c>
      <c r="G12">
        <v>-1.66736</v>
      </c>
      <c r="H12">
        <v>0.41697000000000001</v>
      </c>
      <c r="I12">
        <v>-0.22026000000000001</v>
      </c>
      <c r="J12">
        <v>3.4509999999999999E-2</v>
      </c>
      <c r="K12">
        <v>1.452E-2</v>
      </c>
      <c r="L12">
        <v>-5.1700000000000001E-3</v>
      </c>
      <c r="M12">
        <v>0.36814000000000002</v>
      </c>
      <c r="N12">
        <v>-9.8150000000000001E-2</v>
      </c>
      <c r="O12">
        <v>0</v>
      </c>
    </row>
    <row r="13" spans="1:16" x14ac:dyDescent="0.2">
      <c r="D13" s="6">
        <v>553.79999999999995</v>
      </c>
      <c r="E13">
        <f>(-2.12504-1.6597*C5+0.38409*C5*C5-0.20655*C5*C5*C5+0.04052*C4+0.01009*C4*C4*C4-0.00388*C4*C4*C4*C4*C4+0.000341152*B1+(-0.00134252*B2)+0.000959062*C4*B1+0.000662286*C4*B2+0.37206*EXP(-B5/4.06054)+-0.10745*EXP(-B5/12.8802)+0.00347*COS((B5--30.5858)/16.7498))</f>
        <v>-5.0230755433631824</v>
      </c>
      <c r="F13">
        <v>-2.1250399999999998</v>
      </c>
      <c r="G13">
        <v>-1.6597</v>
      </c>
      <c r="H13">
        <v>0.38408999999999999</v>
      </c>
      <c r="I13">
        <v>-0.20655000000000001</v>
      </c>
      <c r="J13">
        <v>4.052E-2</v>
      </c>
      <c r="K13">
        <v>1.009E-2</v>
      </c>
      <c r="L13">
        <v>-3.8800000000000002E-3</v>
      </c>
      <c r="M13">
        <v>0.37206</v>
      </c>
      <c r="N13">
        <v>-0.10745</v>
      </c>
      <c r="O13">
        <v>3.47E-3</v>
      </c>
    </row>
    <row r="14" spans="1:16" x14ac:dyDescent="0.2">
      <c r="D14" s="6">
        <v>665.1</v>
      </c>
      <c r="E14">
        <f>(-1.88914-1.58096*C5+0.30477*C5*C5-0.17908*C5*C5*C5+0.04415*C4+0.00983*C4*C4*C4-0.00389*C4*C4*C4*C4*C4+0.000341152*B1+(-0.00134252*B2)+0.000959062*C4*B1+0.000662286*C4*B2+0.37141*EXP(-B5/4.06054)+-0.13514*EXP(-B5/12.8802)+0.01248*COS((B5--30.5858)/16.7498))</f>
        <v>-4.7384956553014561</v>
      </c>
      <c r="F14">
        <v>-1.88914</v>
      </c>
      <c r="G14">
        <v>-1.5809599999999999</v>
      </c>
      <c r="H14">
        <v>0.30476999999999999</v>
      </c>
      <c r="I14">
        <v>-0.17907999999999999</v>
      </c>
      <c r="J14">
        <v>4.4150000000000002E-2</v>
      </c>
      <c r="K14">
        <v>9.8300000000000002E-3</v>
      </c>
      <c r="L14">
        <v>-3.8899999999999998E-3</v>
      </c>
      <c r="M14">
        <v>0.37141000000000002</v>
      </c>
      <c r="N14">
        <v>-0.13514000000000001</v>
      </c>
      <c r="O14">
        <v>1.248E-2</v>
      </c>
    </row>
    <row r="15" spans="1:16" x14ac:dyDescent="0.2">
      <c r="D15" s="6">
        <v>693.1</v>
      </c>
      <c r="E15">
        <f>(-1.8941-1.58509*C5+0.2808*C5*C5-0.16427*C5*C5*C5+0.04429*C4+0.00914*C4*C4*C4-0.0035*C4*C4*C4*C4*C4+0.000341152*B1+(-0.00134252*B2)+0.000959062*C4*B1+0.000662286*C4*B2+0.39109*EXP(-B5/4.06054)+-0.17048*EXP(-B5/12.8802)+0.01754*COS((B5--30.5858)/16.7498))</f>
        <v>-4.7398896138635092</v>
      </c>
      <c r="F15">
        <v>-1.8940999999999999</v>
      </c>
      <c r="G15">
        <v>-1.5850900000000001</v>
      </c>
      <c r="H15">
        <v>0.28079999999999999</v>
      </c>
      <c r="I15">
        <v>-0.16427</v>
      </c>
      <c r="J15">
        <v>4.4290000000000003E-2</v>
      </c>
      <c r="K15">
        <v>9.1400000000000006E-3</v>
      </c>
      <c r="L15">
        <v>-3.5100000000000001E-3</v>
      </c>
      <c r="M15">
        <v>0.39108999999999999</v>
      </c>
      <c r="N15">
        <v>-0.17047999999999999</v>
      </c>
      <c r="O15">
        <v>1.754E-2</v>
      </c>
    </row>
    <row r="16" spans="1:16" x14ac:dyDescent="0.2">
      <c r="D16" s="6">
        <v>703.6</v>
      </c>
      <c r="E16">
        <f>(-1.92103-1.60151*C5+0.36924*C5*C5-0.20567*C5*C5*C5+0.04494*C4+0.00987*C4*C4*C4-0.00386*C4*C4*C4*C4*C4+0.000341152*B1+(-0.00134252*B2)+0.000959062*C4*B1+0.000662286*C4*B2+0.37155*EXP(-B5/4.06054)+-0.13989*EXP(-B5/12.8802)+0.00412*COS((B5--30.5858)/16.7498))</f>
        <v>-4.7505105724859273</v>
      </c>
      <c r="F16">
        <v>-1.92103</v>
      </c>
      <c r="G16">
        <v>-1.60151</v>
      </c>
      <c r="H16">
        <v>0.36924000000000001</v>
      </c>
      <c r="I16">
        <v>-0.20566999999999999</v>
      </c>
      <c r="J16">
        <v>4.4940000000000001E-2</v>
      </c>
      <c r="K16">
        <v>9.8700000000000003E-3</v>
      </c>
      <c r="L16">
        <v>-3.8600000000000001E-3</v>
      </c>
      <c r="M16">
        <v>0.37154999999999999</v>
      </c>
      <c r="N16">
        <v>-0.13988999999999999</v>
      </c>
      <c r="O16">
        <v>4.1200000000000004E-3</v>
      </c>
    </row>
    <row r="17" spans="4:15" x14ac:dyDescent="0.2">
      <c r="D17" s="6">
        <v>745.3</v>
      </c>
      <c r="E17">
        <f>(-1.86896-1.57522*C5+0.33712*C5*C5-0.19415*C5*C5*C5+0.03967*C4+0.01318*C4*C4*C4-0.00464*C4*C4*C4*C4*C4+0.000341152*B1+(-0.00134252*B2)+0.000959062*C4*B1+0.000662286*C4*B2+0.36888*EXP(-B5/4.06054)+-0.14828*EXP(-B5/12.8802)+0.00958*COS((B5--30.5858)/16.7498))</f>
        <v>-4.6928395451681153</v>
      </c>
      <c r="F17">
        <v>-1.86896</v>
      </c>
      <c r="G17">
        <v>-1.5752200000000001</v>
      </c>
      <c r="H17">
        <v>0.33711999999999998</v>
      </c>
      <c r="I17">
        <v>-0.19414999999999999</v>
      </c>
      <c r="J17">
        <v>3.9669999999999997E-2</v>
      </c>
      <c r="K17">
        <v>1.3180000000000001E-2</v>
      </c>
      <c r="L17">
        <v>-4.64E-3</v>
      </c>
      <c r="M17">
        <v>0.36887999999999999</v>
      </c>
      <c r="N17">
        <v>-0.14828</v>
      </c>
      <c r="O17">
        <v>9.58E-3</v>
      </c>
    </row>
    <row r="18" spans="4:15" x14ac:dyDescent="0.2">
      <c r="D18" s="6">
        <v>763.7</v>
      </c>
      <c r="E18">
        <f>(-1.85258-1.47181*C5+0.14377*C5*C5-0.11589*C5*C5*C5+0.04435*C4+0.02*C4*C4*C4-0.00738*C4*C4*C4*C4*C4+0.000341152*B1+(-0.00134252*B2)+0.000959062*C4*B1+0.000662286*C4*B2+0.39126*EXP(-B5/4.06054)+-0.16957*EXP(-B5/12.8802)+0.03053*COS((B5--30.5858)/16.7498))</f>
        <v>-4.6621555450708971</v>
      </c>
      <c r="F18">
        <v>-1.8525799999999999</v>
      </c>
      <c r="G18">
        <v>-1.4718100000000001</v>
      </c>
      <c r="H18">
        <v>0.14377000000000001</v>
      </c>
      <c r="I18">
        <v>-0.11589000000000001</v>
      </c>
      <c r="J18">
        <v>4.4350000000000001E-2</v>
      </c>
      <c r="K18">
        <v>0.02</v>
      </c>
      <c r="L18">
        <v>-7.3800000000000003E-3</v>
      </c>
      <c r="M18">
        <v>0.39126</v>
      </c>
      <c r="N18">
        <v>-0.16957</v>
      </c>
      <c r="O18">
        <v>3.0530000000000002E-2</v>
      </c>
    </row>
    <row r="19" spans="4:15" x14ac:dyDescent="0.2">
      <c r="D19" s="6">
        <v>774.8</v>
      </c>
      <c r="E19">
        <f>(-1.80271-1.59357*C5+0.36351*C5*C5-0.20326*C5*C5*C5+0.0471*C4+0.01196*C4*C4*C4-0.00476*C4*C4*C4*C4*C4+0.000341152*B1+(-0.00134252*B2)+0.000959062*C4*B1+0.000662286*C4*B2+0.36908*EXP(-B5/4.06054)+-0.16182*EXP(-B5/12.8802)+0.0083*COS((B5--30.5858)/16.7498))</f>
        <v>-4.6225083938598193</v>
      </c>
      <c r="F19">
        <v>-1.80271</v>
      </c>
      <c r="G19">
        <v>-1.5935699999999999</v>
      </c>
      <c r="H19">
        <v>0.36351</v>
      </c>
      <c r="I19">
        <v>-0.20326</v>
      </c>
      <c r="J19">
        <v>4.7100000000000003E-2</v>
      </c>
      <c r="K19">
        <v>1.196E-2</v>
      </c>
      <c r="L19">
        <v>-4.7600000000000003E-3</v>
      </c>
      <c r="M19">
        <v>0.36908000000000002</v>
      </c>
      <c r="N19">
        <v>-0.16181999999999999</v>
      </c>
      <c r="O19">
        <v>8.3000000000000001E-3</v>
      </c>
    </row>
    <row r="20" spans="4:15" x14ac:dyDescent="0.2">
      <c r="D20" s="6">
        <v>865.3</v>
      </c>
      <c r="E20">
        <f>(-1.74561-1.58482*C5+0.35009*C5*C5-0.19569*C5*C5*C5+0.04142*C4+0.01612*C4*C4*C4-0.0055*C4*C4*C4*C4*C4+0.000341152*B1+(-0.00134252*B2)+0.000959062*C4*B1+0.000662286*C4*B2+0.392*EXP(-B5/4.06054)+-0.18837*EXP(-B5/12.8802)+0.00978*COS((B5--30.5858)/16.7498))</f>
        <v>-4.5488354157759208</v>
      </c>
      <c r="F20">
        <v>-1.7456100000000001</v>
      </c>
      <c r="G20">
        <v>-1.5848199999999999</v>
      </c>
      <c r="H20">
        <v>0.35009000000000001</v>
      </c>
      <c r="I20">
        <v>-0.19569</v>
      </c>
      <c r="J20">
        <v>4.1419999999999998E-2</v>
      </c>
      <c r="K20">
        <v>1.6119999999999999E-2</v>
      </c>
      <c r="L20">
        <v>-5.0000000000000001E-3</v>
      </c>
      <c r="M20">
        <v>0.39200000000000002</v>
      </c>
      <c r="N20">
        <v>-0.18837000000000001</v>
      </c>
      <c r="O20">
        <v>9.7800000000000005E-3</v>
      </c>
    </row>
    <row r="21" spans="4:15" x14ac:dyDescent="0.2">
      <c r="D21" s="6">
        <v>872.6</v>
      </c>
      <c r="E21">
        <f>(-1.76779-1.60345*C5+0.37974*C5*C5-0.20625*C5*C5*C5+0.04645*C4+0.0117*C4*C4*C4-0.00424*C4*C4*C4*C4*C4+0.000341152*B1+(-0.00134252*B2)+0.000959062*C4*B1+0.000662286*C4*B2+0.39354*EXP(-B5/4.06054)+-0.1936*EXP(-B5/12.8802)+0.00568*COS((B5--30.5858)/16.7498))</f>
        <v>-4.5640340669568067</v>
      </c>
      <c r="F21">
        <v>-1.76779</v>
      </c>
      <c r="G21">
        <v>-1.60345</v>
      </c>
      <c r="H21">
        <v>0.37974000000000002</v>
      </c>
      <c r="I21">
        <v>-0.20624999999999999</v>
      </c>
      <c r="J21">
        <v>4.6449999999999998E-2</v>
      </c>
      <c r="K21">
        <v>1.17E-2</v>
      </c>
      <c r="L21">
        <v>-4.2399999999999998E-3</v>
      </c>
      <c r="M21">
        <v>0.39354</v>
      </c>
      <c r="N21">
        <v>-0.19359999999999999</v>
      </c>
      <c r="O21">
        <v>5.6800000000000002E-3</v>
      </c>
    </row>
    <row r="22" spans="4:15" x14ac:dyDescent="0.2">
      <c r="D22" s="6">
        <v>882</v>
      </c>
      <c r="E22">
        <f>(-1.73011-1.61156*C5+0.36115*C5*C5-0.19576*C5*C5*C5+0.04847*C4+0.01065*C4*C4*C4-0.00404*C4*C4*C4*C4*C4+0.000341152*B1+(-0.00134252*B2)+0.000959062*C4*B1+0.000662286*C4*B2+0.40714*EXP(-B5/4.06054)+-0.21499*EXP(-B5/12.8802)+0.01146*COS((B5--30.5858)/16.7498))</f>
        <v>-4.5395573718685851</v>
      </c>
      <c r="F22">
        <v>-1.73011</v>
      </c>
      <c r="G22">
        <v>-1.6115600000000001</v>
      </c>
      <c r="H22">
        <v>0.36115000000000003</v>
      </c>
      <c r="I22">
        <v>-0.19575999999999999</v>
      </c>
      <c r="J22">
        <v>4.8469999999999999E-2</v>
      </c>
      <c r="K22">
        <v>1.065E-2</v>
      </c>
      <c r="L22">
        <v>-4.0400000000000002E-3</v>
      </c>
      <c r="M22">
        <v>0.40714</v>
      </c>
      <c r="N22">
        <v>-0.21498999999999999</v>
      </c>
      <c r="O22">
        <v>1.146E-2</v>
      </c>
    </row>
    <row r="23" spans="4:15" x14ac:dyDescent="0.2">
      <c r="D23" s="6">
        <v>928.4</v>
      </c>
      <c r="E23">
        <f>(-1.75981-1.45395*C5+0.1378*C5*C5-0.11254*C5*C5*C5+0.05*C4+0.01476*C4*C4*C4-0.00513*C4*C4*C4*C4*C4+0.000341152*B1+(-0.00134252*B2)+0.000959062*C4*B1+0.000662286*C4*B2+0.419*EXP(-B5/4.06054)+-0.19963*EXP(-B5/12.8802)+0.0294*COS((B5--30.5858)/16.7498))</f>
        <v>-4.5187988824552328</v>
      </c>
      <c r="F23">
        <v>-1.7598100000000001</v>
      </c>
      <c r="G23">
        <v>-1.4539599999999999</v>
      </c>
      <c r="H23">
        <v>0.13780000000000001</v>
      </c>
      <c r="I23">
        <v>-0.11254</v>
      </c>
      <c r="J23">
        <v>0.05</v>
      </c>
      <c r="K23">
        <v>1.4760000000000001E-2</v>
      </c>
      <c r="L23">
        <v>-5.13E-3</v>
      </c>
      <c r="M23">
        <v>0.41899999999999998</v>
      </c>
      <c r="N23">
        <v>-0.19963</v>
      </c>
      <c r="O23">
        <v>2.9399999999999999E-2</v>
      </c>
    </row>
    <row r="24" spans="4:15" x14ac:dyDescent="0.2">
      <c r="D24" s="6">
        <v>939.3</v>
      </c>
      <c r="E24">
        <f>(-1.76245-1.49892*C5+0.07956*C5*C5-0.07546*C5*C5*C5+0.05461*C4+0.01355*C4*C4*C4-0.00464*C4*C4*C4*C4*C4+0.000341152*B1+(-0.00134252*B2)+0.000959062*C4*B1+0.000662286*C4*B2+0.47936*EXP(-B5/4.06054)+-0.29463*EXP(-B5/12.8802)+0.04706*COS((B5--30.5858)/16.7498))</f>
        <v>-4.5675202523864442</v>
      </c>
      <c r="F24">
        <v>-1.7624500000000001</v>
      </c>
      <c r="G24">
        <v>-1.49892</v>
      </c>
      <c r="H24">
        <v>7.9560000000000006E-2</v>
      </c>
      <c r="I24">
        <v>-7.5459999999999999E-2</v>
      </c>
      <c r="J24">
        <v>5.4609999999999999E-2</v>
      </c>
      <c r="K24">
        <v>1.355E-2</v>
      </c>
      <c r="L24">
        <v>-4.64E-3</v>
      </c>
      <c r="M24">
        <v>0.47936000000000001</v>
      </c>
      <c r="N24">
        <v>-0.29463</v>
      </c>
      <c r="O24">
        <v>4.7059999999999998E-2</v>
      </c>
    </row>
    <row r="25" spans="4:15" x14ac:dyDescent="0.2">
      <c r="D25" s="6">
        <v>942.1</v>
      </c>
      <c r="E25">
        <f>(-1.66473-1.61875*C5+0.1463*C5*C5-0.09216*C5*C5*C5+0.04533*C4+0.0301*C4*C4*C4-0.01166*C4*C4*C4*C4*C4+0.000341152*B1+(-0.00134252*B2)+0.000959062*C4*B1+0.000662286*C4*B2+0.57275*EXP(-B5/4.06054)+-0.38204*EXP(-B5/12.8802)+0.04902*COS((B5--30.5858)/16.7498))</f>
        <v>-4.6076440460401527</v>
      </c>
      <c r="F25">
        <v>-1.66473</v>
      </c>
      <c r="G25">
        <v>-1.6187499999999999</v>
      </c>
      <c r="H25">
        <v>0.14630000000000001</v>
      </c>
      <c r="I25">
        <v>-9.2160000000000006E-2</v>
      </c>
      <c r="J25">
        <v>4.5330000000000002E-2</v>
      </c>
      <c r="K25">
        <v>3.0099999999999998E-2</v>
      </c>
      <c r="L25">
        <v>-1.166E-2</v>
      </c>
      <c r="M25">
        <v>0.57274999999999998</v>
      </c>
      <c r="N25">
        <v>-0.38203999999999999</v>
      </c>
      <c r="O25">
        <v>4.9020000000000001E-2</v>
      </c>
    </row>
    <row r="26" spans="4:15" x14ac:dyDescent="0.2">
      <c r="D26" s="6">
        <v>1059.5</v>
      </c>
      <c r="E26">
        <f>(-1.59323-1.71358*C5+0.50599*C5*C5-0.25178*C5*C5*C5+0.04906*C4+0.03178*C4*C4*C4-0.01138*C4*C4*C4*C4*C4+0.000341152*B1+(-0.00134252*B2)+0.000959062*C4*B1+0.000662286*C4*B2+0.4816*EXP(-B5/4.06054)+-0.29486*EXP(-B5/12.8802)+0.00116*COS((B5--30.5858)/16.7498))</f>
        <v>-4.4472148001591929</v>
      </c>
      <c r="F26">
        <v>-1.5932299999999999</v>
      </c>
      <c r="G26">
        <v>-1.7135800000000001</v>
      </c>
      <c r="H26">
        <v>0.50599000000000005</v>
      </c>
      <c r="I26">
        <v>-0.25178</v>
      </c>
      <c r="J26">
        <v>4.9059999999999999E-2</v>
      </c>
      <c r="K26">
        <v>3.1780000000000003E-2</v>
      </c>
      <c r="L26">
        <v>-1.1379999999999999E-2</v>
      </c>
      <c r="M26">
        <v>0.48159999999999997</v>
      </c>
      <c r="N26">
        <v>-0.29486000000000001</v>
      </c>
      <c r="O26">
        <v>1.16E-3</v>
      </c>
    </row>
    <row r="27" spans="4:15" x14ac:dyDescent="0.2">
      <c r="D27" s="6">
        <v>1243.2</v>
      </c>
      <c r="E27">
        <f>(-1.53594-1.55214*C5+0.31479*C5*C5-0.18178*C5*C5*C5+0.03965*C4+0.03009*C4*C4*C4-0.01123*C4*C4*C4*C4*C4+0.000341152*B1+(-0.00134252*B2)+0.000959062*C4*B1+0.000662286*C4*B2+0.4904*EXP(-B5/4.06054)+-0.3097*EXP(-B5/12.8802)+0.01237*COS((B5--30.5858)/16.7498))</f>
        <v>-4.3343870180788642</v>
      </c>
      <c r="F27">
        <v>-1.5359400000000001</v>
      </c>
      <c r="G27">
        <v>-1.5521400000000001</v>
      </c>
      <c r="H27">
        <v>0.31479000000000001</v>
      </c>
      <c r="I27">
        <v>-0.18178</v>
      </c>
      <c r="J27">
        <v>3.9649999999999998E-2</v>
      </c>
      <c r="K27">
        <v>3.0089999999999999E-2</v>
      </c>
      <c r="L27">
        <v>-1.123E-2</v>
      </c>
      <c r="M27">
        <v>0.4904</v>
      </c>
      <c r="N27">
        <v>-0.30969999999999998</v>
      </c>
      <c r="O27">
        <v>1.2370000000000001E-2</v>
      </c>
    </row>
    <row r="28" spans="4:15" x14ac:dyDescent="0.2">
      <c r="D28" s="6">
        <v>1538.7</v>
      </c>
      <c r="E28">
        <f>(-1.33802-1.46208*C5+0.15784*C5*C5-0.11712*C5*C5*C5+0.04674*C4+0.01471*C4*C4*C4-0.00656*C4*C4*C4*C4*C4+0.000341152*B1+(-0.00134252*B2)+0.000959062*C4*B1+0.000662286*C4*B2+0.53831*EXP(-B5/4.06054)+-0.38432*EXP(-B5/12.8802)+0.03473*COS((B5--30.5858)/16.7498))</f>
        <v>-4.1027485632109553</v>
      </c>
      <c r="F28">
        <v>-1.33802</v>
      </c>
      <c r="G28">
        <v>-1.46208</v>
      </c>
      <c r="H28">
        <v>0.15784000000000001</v>
      </c>
      <c r="I28">
        <v>-0.11712</v>
      </c>
      <c r="J28">
        <v>4.6739999999999997E-2</v>
      </c>
      <c r="K28">
        <v>1.4710000000000001E-2</v>
      </c>
      <c r="L28">
        <v>-6.5599999999999999E-3</v>
      </c>
      <c r="M28">
        <v>0.53830999999999996</v>
      </c>
      <c r="N28">
        <v>-0.38431999999999999</v>
      </c>
      <c r="O28">
        <v>3.4729999999999997E-2</v>
      </c>
    </row>
    <row r="29" spans="4:15" x14ac:dyDescent="0.2">
      <c r="D29" s="6">
        <v>1633.6</v>
      </c>
      <c r="E29">
        <f>(-1.34567-1.46057*C5+0.23813*C5*C5-0.15494*C5*C5*C5+0.03883*C4+0.0228*C4*C4*C4-0.00877*C4*C4*C4*C4*C4+0.000341152*B1+(-0.00134252*B2)+0.000959062*C4*B1+0.000662286*C4*B2+0.54393*EXP(-B5/4.06054)+-0.37182*EXP(-B5/12.8802)+0.01845*COS((B5--30.5858)/16.7498))</f>
        <v>-4.0724086386947898</v>
      </c>
      <c r="F29">
        <v>-1.3456699999999999</v>
      </c>
      <c r="G29">
        <v>-1.4605699999999999</v>
      </c>
      <c r="H29">
        <v>0.23813000000000001</v>
      </c>
      <c r="I29">
        <v>-0.15493999999999999</v>
      </c>
      <c r="J29">
        <v>3.8830000000000003E-2</v>
      </c>
      <c r="K29">
        <v>2.2800000000000001E-2</v>
      </c>
      <c r="L29">
        <v>-8.77E-3</v>
      </c>
      <c r="M29">
        <v>0.54393000000000002</v>
      </c>
      <c r="N29">
        <v>-0.37181999999999998</v>
      </c>
      <c r="O29">
        <v>1.8450000000000001E-2</v>
      </c>
    </row>
    <row r="30" spans="4:15" x14ac:dyDescent="0.2">
      <c r="D30" s="6">
        <v>1981.5</v>
      </c>
      <c r="E30">
        <f>(-1.26203-1.25138*C5-0.06569*C5*C5-0.04005*C5*C5*C5+0.04157*C4+0.02036*C4*C4*C4-0.00772*C4*C4*C4*C4*C4+0.000341152*B1+(-0.00134252*B2)+0.000959062*C4*B1+0.000662286*C4*B2+0.49099*EXP(-B5/4.06054)+-0.36092*EXP(-B5/12.8802)+0.04707*COS((B5--30.5858)/16.7498))</f>
        <v>-3.9210865043459497</v>
      </c>
      <c r="F30">
        <v>-1.26203</v>
      </c>
      <c r="G30">
        <v>-1.2513799999999999</v>
      </c>
      <c r="H30">
        <v>-6.5689999999999998E-2</v>
      </c>
      <c r="I30">
        <v>-4.0050000000000002E-2</v>
      </c>
      <c r="J30">
        <v>4.1570000000000003E-2</v>
      </c>
      <c r="K30">
        <v>2.036E-2</v>
      </c>
      <c r="L30">
        <v>-7.7200000000000003E-3</v>
      </c>
      <c r="M30">
        <v>0.49098999999999998</v>
      </c>
      <c r="N30">
        <v>-0.36092000000000002</v>
      </c>
      <c r="O30">
        <v>4.7070000000000001E-2</v>
      </c>
    </row>
    <row r="31" spans="4:15" x14ac:dyDescent="0.2">
      <c r="D31" s="6">
        <v>2126.3000000000002</v>
      </c>
      <c r="E31">
        <f>(-1.18946-2.55069*C5+2.10026*C5*C5-0.87285*C5*C5*C5+0.03819*C4-0.00685*C4*C4*C4-0.002*C4*C4*C4*C4*C4+0.000341152*B1+(-0.00134252*B2)+0.000959062*C4*B1+0.000662286*C4*B2+0.29239*EXP(-B5/4.06054)+-0.34784*EXP(-B5/12.8802)+-0.13444*COS((B5--30.5858)/16.7498))</f>
        <v>-4.0652441514671427</v>
      </c>
      <c r="F31">
        <v>-1.18946</v>
      </c>
      <c r="G31">
        <v>-2.5506899999999999</v>
      </c>
      <c r="H31">
        <v>2.10026</v>
      </c>
      <c r="I31">
        <v>-0.87285000000000001</v>
      </c>
      <c r="J31">
        <v>3.8190000000000002E-2</v>
      </c>
      <c r="K31">
        <v>-6.8500000000000002E-3</v>
      </c>
      <c r="L31">
        <v>-2E-3</v>
      </c>
      <c r="M31">
        <v>0.29238999999999998</v>
      </c>
      <c r="N31">
        <v>-0.34783999999999998</v>
      </c>
      <c r="O31">
        <v>-0.13444</v>
      </c>
    </row>
    <row r="32" spans="4:15" x14ac:dyDescent="0.2">
      <c r="D32" s="6">
        <v>2250.9</v>
      </c>
      <c r="E32">
        <f>(-1.04232-1.46809*C5+0.43817*C5*C5-0.24632*C5*C5*C5+0.04893*C4+0.00617*C4*C4*C4-0.00259*C4*C4*C4*C4*C4+0.000341152*B1+(-0.00134252*B2)+0.000959062*C4*B1+0.000662286*C4*B2+0.38154*EXP(-B5/4.06054)+-0.28937*EXP(-B5/12.8802)+-0.0111*COS((B5--30.5858)/16.7498))</f>
        <v>-3.6356717924282136</v>
      </c>
      <c r="F32">
        <v>-1.0423199999999999</v>
      </c>
      <c r="G32">
        <v>-1.4680899999999999</v>
      </c>
      <c r="H32">
        <v>0.43817</v>
      </c>
      <c r="I32">
        <v>-0.24632000000000001</v>
      </c>
      <c r="J32">
        <v>4.8930000000000001E-2</v>
      </c>
      <c r="K32">
        <v>6.1700000000000001E-3</v>
      </c>
      <c r="L32">
        <v>-2.5899999999999999E-3</v>
      </c>
      <c r="M32">
        <v>0.38153999999999999</v>
      </c>
      <c r="N32">
        <v>-0.28937000000000002</v>
      </c>
      <c r="O32">
        <v>-1.11E-2</v>
      </c>
    </row>
    <row r="33" spans="4:15" x14ac:dyDescent="0.2">
      <c r="D33" s="6">
        <v>2383.6</v>
      </c>
      <c r="E33">
        <f>(-1.08403-1.31032*C5+0.20323*C5*C5-0.15863*C5*C5*C5+0.05955*C4+-0.0094*C4*C4*C4+0.00083*C4*C4*C4*C4*C4+0.000341152*B1+(-0.00134252*B2)+0.000959062*C4*B1+0.000662286*C4*B2+0.36134*EXP(-B5/4.06054)+-0.28408*EXP(-B5/12.8802)+0.0101*COS((B5--30.5858)/16.7498))</f>
        <v>-3.6545909025973669</v>
      </c>
      <c r="F33">
        <v>-1.08403</v>
      </c>
      <c r="G33">
        <v>-1.3103199999999999</v>
      </c>
      <c r="H33">
        <v>0.20322999999999999</v>
      </c>
      <c r="I33">
        <v>-0.15862999999999999</v>
      </c>
      <c r="J33">
        <v>5.9549999999999999E-2</v>
      </c>
      <c r="K33">
        <v>-9.4000000000000004E-3</v>
      </c>
      <c r="L33">
        <v>8.3000000000000001E-4</v>
      </c>
      <c r="M33">
        <v>0.36133999999999999</v>
      </c>
      <c r="N33">
        <v>-0.28408</v>
      </c>
      <c r="O33">
        <v>1.01E-2</v>
      </c>
    </row>
    <row r="34" spans="4:15" x14ac:dyDescent="0.2">
      <c r="E34" s="5" t="s">
        <v>17</v>
      </c>
      <c r="F34">
        <f t="shared" ref="F34:O34" si="0">AVERAGE(F2:F33)</f>
        <v>-1.8794568749999998</v>
      </c>
      <c r="G34">
        <f t="shared" si="0"/>
        <v>-1.6218946875</v>
      </c>
      <c r="H34">
        <f t="shared" si="0"/>
        <v>0.37399687500000001</v>
      </c>
      <c r="I34">
        <f t="shared" si="0"/>
        <v>-0.20367499999999994</v>
      </c>
      <c r="J34">
        <f t="shared" si="0"/>
        <v>4.2474999999999999E-2</v>
      </c>
      <c r="K34">
        <f t="shared" si="0"/>
        <v>1.3398124999999997E-2</v>
      </c>
      <c r="L34">
        <f t="shared" si="0"/>
        <v>-5.1381250000000003E-3</v>
      </c>
      <c r="M34">
        <f t="shared" si="0"/>
        <v>0.39950281249999986</v>
      </c>
      <c r="N34">
        <f t="shared" si="0"/>
        <v>-0.17794437499999999</v>
      </c>
      <c r="O34" s="8">
        <f t="shared" si="0"/>
        <v>6.7071874999999996E-3</v>
      </c>
    </row>
    <row r="35" spans="4:15" x14ac:dyDescent="0.2">
      <c r="E35" s="5" t="s">
        <v>16</v>
      </c>
      <c r="F35">
        <v>-1.889</v>
      </c>
      <c r="G35">
        <v>-1.627</v>
      </c>
      <c r="H35">
        <v>0.438</v>
      </c>
      <c r="I35">
        <v>-0.23499999999999999</v>
      </c>
      <c r="J35">
        <v>4.2500000000000003E-2</v>
      </c>
      <c r="K35">
        <v>1.32E-2</v>
      </c>
      <c r="L35">
        <v>-5.0000000000000001E-3</v>
      </c>
      <c r="M35">
        <v>0.38900000000000001</v>
      </c>
      <c r="N35">
        <v>-0.14799999999999999</v>
      </c>
      <c r="O35" s="8">
        <v>-3.5000000000000001E-3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0557-089D-4E14-A089-80ACC288E5C7}">
  <dimension ref="A1:K39"/>
  <sheetViews>
    <sheetView tabSelected="1" zoomScale="145" zoomScaleNormal="145" workbookViewId="0">
      <selection activeCell="A3" sqref="A3"/>
    </sheetView>
  </sheetViews>
  <sheetFormatPr defaultRowHeight="13" x14ac:dyDescent="0.2"/>
  <sheetData>
    <row r="1" spans="1:11" ht="13.5" x14ac:dyDescent="0.2">
      <c r="A1" s="14" t="s">
        <v>35</v>
      </c>
      <c r="B1" s="15" t="s">
        <v>36</v>
      </c>
      <c r="C1" s="15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J1" s="21" t="s">
        <v>45</v>
      </c>
    </row>
    <row r="2" spans="1:11" ht="14.5" thickBot="1" x14ac:dyDescent="0.25">
      <c r="A2" s="16" t="s">
        <v>43</v>
      </c>
      <c r="B2" s="17" t="s">
        <v>43</v>
      </c>
      <c r="C2" s="17" t="s">
        <v>44</v>
      </c>
      <c r="D2" s="17" t="s">
        <v>44</v>
      </c>
      <c r="E2" s="17" t="s">
        <v>34</v>
      </c>
      <c r="F2" s="17" t="s">
        <v>34</v>
      </c>
      <c r="G2" s="17" t="s">
        <v>34</v>
      </c>
      <c r="H2" s="17" t="s">
        <v>34</v>
      </c>
    </row>
    <row r="3" spans="1:11" ht="14" thickTop="1" thickBot="1" x14ac:dyDescent="0.25">
      <c r="A3" s="18">
        <v>-1.3424999999999999E-3</v>
      </c>
      <c r="B3" s="19">
        <v>3.4115000000000003E-4</v>
      </c>
      <c r="C3" s="19">
        <v>6.6228999999999995E-4</v>
      </c>
      <c r="D3" s="19">
        <v>9.5905999999999997E-4</v>
      </c>
      <c r="E3" s="19">
        <v>4.0605399999999996</v>
      </c>
      <c r="F3" s="19">
        <v>12.8802</v>
      </c>
      <c r="G3" s="19">
        <v>-30.585799999999999</v>
      </c>
      <c r="H3" s="19">
        <v>16.7498</v>
      </c>
    </row>
    <row r="4" spans="1:11" ht="13.5" thickBot="1" x14ac:dyDescent="0.25"/>
    <row r="5" spans="1:11" ht="14" thickTop="1" x14ac:dyDescent="0.2">
      <c r="A5" s="24" t="s">
        <v>18</v>
      </c>
      <c r="B5" s="26" t="s">
        <v>19</v>
      </c>
      <c r="C5" s="20" t="s">
        <v>20</v>
      </c>
      <c r="D5" s="20" t="s">
        <v>22</v>
      </c>
      <c r="E5" s="20" t="s">
        <v>24</v>
      </c>
      <c r="F5" s="20" t="s">
        <v>26</v>
      </c>
      <c r="G5" s="20" t="s">
        <v>27</v>
      </c>
      <c r="H5" s="20" t="s">
        <v>28</v>
      </c>
      <c r="I5" s="28" t="s">
        <v>30</v>
      </c>
      <c r="J5" s="28" t="s">
        <v>31</v>
      </c>
      <c r="K5" s="28" t="s">
        <v>32</v>
      </c>
    </row>
    <row r="6" spans="1:11" ht="14.5" thickBot="1" x14ac:dyDescent="0.25">
      <c r="A6" s="25"/>
      <c r="B6" s="27"/>
      <c r="C6" s="9" t="s">
        <v>21</v>
      </c>
      <c r="D6" s="9" t="s">
        <v>23</v>
      </c>
      <c r="E6" s="9" t="s">
        <v>25</v>
      </c>
      <c r="F6" s="9" t="s">
        <v>21</v>
      </c>
      <c r="G6" s="9" t="s">
        <v>25</v>
      </c>
      <c r="H6" s="9" t="s">
        <v>29</v>
      </c>
      <c r="I6" s="29"/>
      <c r="J6" s="29"/>
      <c r="K6" s="29"/>
    </row>
    <row r="7" spans="1:11" ht="14" thickTop="1" thickBot="1" x14ac:dyDescent="0.25">
      <c r="A7" s="11">
        <v>350</v>
      </c>
      <c r="B7" s="10">
        <v>-2.6751100000000001</v>
      </c>
      <c r="C7" s="10">
        <v>-1.78539</v>
      </c>
      <c r="D7" s="10">
        <v>0.50612000000000001</v>
      </c>
      <c r="E7" s="10">
        <v>-0.25578000000000001</v>
      </c>
      <c r="F7" s="10">
        <v>3.7440000000000001E-2</v>
      </c>
      <c r="G7" s="10">
        <v>9.8099999999999993E-3</v>
      </c>
      <c r="H7" s="10">
        <v>-3.2200000000000002E-3</v>
      </c>
      <c r="I7" s="10">
        <v>0.34184999999999999</v>
      </c>
      <c r="J7" s="10">
        <v>1.4409999999999999E-2</v>
      </c>
      <c r="K7" s="10">
        <v>-1.602E-2</v>
      </c>
    </row>
    <row r="8" spans="1:11" ht="13.5" thickBot="1" x14ac:dyDescent="0.25">
      <c r="A8" s="11">
        <v>355.1</v>
      </c>
      <c r="B8" s="10">
        <v>-2.7192400000000001</v>
      </c>
      <c r="C8" s="10">
        <v>-1.74298</v>
      </c>
      <c r="D8" s="10">
        <v>0.44523000000000001</v>
      </c>
      <c r="E8" s="10">
        <v>-0.23315</v>
      </c>
      <c r="F8" s="10">
        <v>3.492E-2</v>
      </c>
      <c r="G8" s="10">
        <v>1.142E-2</v>
      </c>
      <c r="H8" s="10">
        <v>-3.8300000000000001E-3</v>
      </c>
      <c r="I8" s="10">
        <v>0.33875</v>
      </c>
      <c r="J8" s="10">
        <v>1.6119999999999999E-2</v>
      </c>
      <c r="K8" s="10">
        <v>-9.9600000000000001E-3</v>
      </c>
    </row>
    <row r="9" spans="1:11" ht="13.5" thickBot="1" x14ac:dyDescent="0.25">
      <c r="A9" s="11">
        <v>405</v>
      </c>
      <c r="B9" s="10">
        <v>-2.3575400000000002</v>
      </c>
      <c r="C9" s="10">
        <v>-1.7213400000000001</v>
      </c>
      <c r="D9" s="10">
        <v>0.40337000000000001</v>
      </c>
      <c r="E9" s="10">
        <v>-0.21104999999999999</v>
      </c>
      <c r="F9" s="10">
        <v>3.5049999999999998E-2</v>
      </c>
      <c r="G9" s="10">
        <v>1.043E-2</v>
      </c>
      <c r="H9" s="10">
        <v>-3.4099999999999998E-3</v>
      </c>
      <c r="I9" s="10">
        <v>0.35235</v>
      </c>
      <c r="J9" s="10">
        <v>-3.8179999999999999E-2</v>
      </c>
      <c r="K9" s="10">
        <v>-6.0000000000000002E-5</v>
      </c>
    </row>
    <row r="10" spans="1:11" ht="13.5" thickBot="1" x14ac:dyDescent="0.25">
      <c r="A10" s="11">
        <v>412.3</v>
      </c>
      <c r="B10" s="10">
        <v>-2.34185</v>
      </c>
      <c r="C10" s="10">
        <v>-1.7433700000000001</v>
      </c>
      <c r="D10" s="10">
        <v>0.42155999999999999</v>
      </c>
      <c r="E10" s="10">
        <v>-0.21512000000000001</v>
      </c>
      <c r="F10" s="10">
        <v>3.141E-2</v>
      </c>
      <c r="G10" s="10">
        <v>1.3639999999999999E-2</v>
      </c>
      <c r="H10" s="10">
        <v>-4.7200000000000002E-3</v>
      </c>
      <c r="I10" s="10">
        <v>0.36591000000000001</v>
      </c>
      <c r="J10" s="10">
        <v>-5.9020000000000003E-2</v>
      </c>
      <c r="K10" s="10">
        <v>8.0000000000000004E-4</v>
      </c>
    </row>
    <row r="11" spans="1:11" ht="13.5" thickBot="1" x14ac:dyDescent="0.25">
      <c r="A11" s="11">
        <v>414.4</v>
      </c>
      <c r="B11" s="10">
        <v>-2.4336700000000002</v>
      </c>
      <c r="C11" s="10">
        <v>-1.72184</v>
      </c>
      <c r="D11" s="10">
        <v>0.436</v>
      </c>
      <c r="E11" s="10">
        <v>-0.22675000000000001</v>
      </c>
      <c r="F11" s="10">
        <v>3.474E-2</v>
      </c>
      <c r="G11" s="10">
        <v>1.188E-2</v>
      </c>
      <c r="H11" s="10">
        <v>-4.2199999999999998E-3</v>
      </c>
      <c r="I11" s="10">
        <v>0.35558000000000001</v>
      </c>
      <c r="J11" s="10">
        <v>-3.2469999999999999E-2</v>
      </c>
      <c r="K11" s="10">
        <v>-5.0299999999999997E-3</v>
      </c>
    </row>
    <row r="12" spans="1:11" ht="13.5" thickBot="1" x14ac:dyDescent="0.25">
      <c r="A12" s="11">
        <v>441.6</v>
      </c>
      <c r="B12" s="10">
        <v>-2.3196400000000001</v>
      </c>
      <c r="C12" s="10">
        <v>-1.7211399999999999</v>
      </c>
      <c r="D12" s="10">
        <v>0.37286000000000002</v>
      </c>
      <c r="E12" s="10">
        <v>-0.19303999999999999</v>
      </c>
      <c r="F12" s="10">
        <v>3.7359999999999997E-2</v>
      </c>
      <c r="G12" s="10">
        <v>1.545E-2</v>
      </c>
      <c r="H12" s="10">
        <v>-5.5900000000000004E-3</v>
      </c>
      <c r="I12" s="10">
        <v>0.37935000000000002</v>
      </c>
      <c r="J12" s="10">
        <v>-9.5619999999999997E-2</v>
      </c>
      <c r="K12" s="10">
        <v>9.7000000000000003E-3</v>
      </c>
    </row>
    <row r="13" spans="1:11" ht="13.5" thickBot="1" x14ac:dyDescent="0.25">
      <c r="A13" s="11">
        <v>465.8</v>
      </c>
      <c r="B13" s="10">
        <v>-2.3508499999999999</v>
      </c>
      <c r="C13" s="10">
        <v>-1.6653800000000001</v>
      </c>
      <c r="D13" s="10">
        <v>0.41802</v>
      </c>
      <c r="E13" s="10">
        <v>-0.22541</v>
      </c>
      <c r="F13" s="10">
        <v>4.274E-2</v>
      </c>
      <c r="G13" s="10">
        <v>1.1270000000000001E-2</v>
      </c>
      <c r="H13" s="10">
        <v>-4.3899999999999998E-3</v>
      </c>
      <c r="I13" s="10">
        <v>0.33450000000000002</v>
      </c>
      <c r="J13" s="10">
        <v>-2.546E-2</v>
      </c>
      <c r="K13" s="10">
        <v>-4.8399999999999997E-3</v>
      </c>
    </row>
    <row r="14" spans="1:11" ht="13.5" thickBot="1" x14ac:dyDescent="0.25">
      <c r="A14" s="11">
        <v>475</v>
      </c>
      <c r="B14" s="10">
        <v>-2.28999</v>
      </c>
      <c r="C14" s="10">
        <v>-1.6317999999999999</v>
      </c>
      <c r="D14" s="10">
        <v>0.36192999999999997</v>
      </c>
      <c r="E14" s="10">
        <v>-0.20380999999999999</v>
      </c>
      <c r="F14" s="10">
        <v>4.0070000000000001E-2</v>
      </c>
      <c r="G14" s="10">
        <v>1.2160000000000001E-2</v>
      </c>
      <c r="H14" s="10">
        <v>-4.3699999999999998E-3</v>
      </c>
      <c r="I14" s="10">
        <v>0.33023999999999998</v>
      </c>
      <c r="J14" s="10">
        <v>-3.1309999999999998E-2</v>
      </c>
      <c r="K14" s="10">
        <v>2.2200000000000002E-3</v>
      </c>
    </row>
    <row r="15" spans="1:11" ht="13.5" thickBot="1" x14ac:dyDescent="0.25">
      <c r="A15" s="11">
        <v>486.9</v>
      </c>
      <c r="B15" s="10">
        <v>-2.2335099999999999</v>
      </c>
      <c r="C15" s="10">
        <v>-1.68573</v>
      </c>
      <c r="D15" s="10">
        <v>0.37631999999999999</v>
      </c>
      <c r="E15" s="10">
        <v>-0.19877</v>
      </c>
      <c r="F15" s="10">
        <v>3.8809999999999997E-2</v>
      </c>
      <c r="G15" s="10">
        <v>1.566E-2</v>
      </c>
      <c r="H15" s="10">
        <v>-5.5500000000000002E-3</v>
      </c>
      <c r="I15" s="10">
        <v>0.3659</v>
      </c>
      <c r="J15" s="10">
        <v>-8.9450000000000002E-2</v>
      </c>
      <c r="K15" s="10">
        <v>6.7799999999999996E-3</v>
      </c>
    </row>
    <row r="16" spans="1:11" ht="13.5" thickBot="1" x14ac:dyDescent="0.25">
      <c r="A16" s="11">
        <v>544</v>
      </c>
      <c r="B16" s="10">
        <v>-2.1386400000000001</v>
      </c>
      <c r="C16" s="10">
        <v>-1.6061300000000001</v>
      </c>
      <c r="D16" s="10">
        <v>0.27886</v>
      </c>
      <c r="E16" s="10">
        <v>-0.16425999999999999</v>
      </c>
      <c r="F16" s="10">
        <v>3.8330000000000003E-2</v>
      </c>
      <c r="G16" s="10">
        <v>1.189E-2</v>
      </c>
      <c r="H16" s="10">
        <v>-3.8999999999999998E-3</v>
      </c>
      <c r="I16" s="10">
        <v>0.37190000000000001</v>
      </c>
      <c r="J16" s="10">
        <v>-0.10629</v>
      </c>
      <c r="K16" s="10">
        <v>1.4279999999999999E-2</v>
      </c>
    </row>
    <row r="17" spans="1:11" ht="13.5" thickBot="1" x14ac:dyDescent="0.25">
      <c r="A17" s="11">
        <v>549.1</v>
      </c>
      <c r="B17" s="10">
        <v>-2.1078199999999998</v>
      </c>
      <c r="C17" s="10">
        <v>-1.66736</v>
      </c>
      <c r="D17" s="10">
        <v>0.41697000000000001</v>
      </c>
      <c r="E17" s="10">
        <v>-0.22026000000000001</v>
      </c>
      <c r="F17" s="10">
        <v>3.4509999999999999E-2</v>
      </c>
      <c r="G17" s="10">
        <v>1.452E-2</v>
      </c>
      <c r="H17" s="10">
        <v>-5.1700000000000001E-3</v>
      </c>
      <c r="I17" s="10">
        <v>0.36814000000000002</v>
      </c>
      <c r="J17" s="10">
        <v>-9.8150000000000001E-2</v>
      </c>
      <c r="K17" s="10">
        <v>0</v>
      </c>
    </row>
    <row r="18" spans="1:11" ht="13.5" thickBot="1" x14ac:dyDescent="0.25">
      <c r="A18" s="11">
        <v>553.79999999999995</v>
      </c>
      <c r="B18" s="10">
        <v>-2.1250399999999998</v>
      </c>
      <c r="C18" s="10">
        <v>-1.6597</v>
      </c>
      <c r="D18" s="10">
        <v>0.38408999999999999</v>
      </c>
      <c r="E18" s="10">
        <v>-0.20655000000000001</v>
      </c>
      <c r="F18" s="10">
        <v>4.052E-2</v>
      </c>
      <c r="G18" s="10">
        <v>1.009E-2</v>
      </c>
      <c r="H18" s="10">
        <v>-3.8800000000000002E-3</v>
      </c>
      <c r="I18" s="10">
        <v>0.37206</v>
      </c>
      <c r="J18" s="10">
        <v>-0.10745</v>
      </c>
      <c r="K18" s="10">
        <v>3.47E-3</v>
      </c>
    </row>
    <row r="19" spans="1:11" ht="13.5" thickBot="1" x14ac:dyDescent="0.25">
      <c r="A19" s="11">
        <v>665.1</v>
      </c>
      <c r="B19" s="10">
        <v>-1.88914</v>
      </c>
      <c r="C19" s="10">
        <v>-1.5809599999999999</v>
      </c>
      <c r="D19" s="10">
        <v>0.30476999999999999</v>
      </c>
      <c r="E19" s="10">
        <v>-0.17907999999999999</v>
      </c>
      <c r="F19" s="10">
        <v>4.4150000000000002E-2</v>
      </c>
      <c r="G19" s="10">
        <v>9.8300000000000002E-3</v>
      </c>
      <c r="H19" s="10">
        <v>-3.8899999999999998E-3</v>
      </c>
      <c r="I19" s="10">
        <v>0.37141000000000002</v>
      </c>
      <c r="J19" s="10">
        <v>-0.13514000000000001</v>
      </c>
      <c r="K19" s="10">
        <v>1.248E-2</v>
      </c>
    </row>
    <row r="20" spans="1:11" ht="13.5" thickBot="1" x14ac:dyDescent="0.25">
      <c r="A20" s="11">
        <v>693.1</v>
      </c>
      <c r="B20" s="10">
        <v>-1.8940999999999999</v>
      </c>
      <c r="C20" s="10">
        <v>-1.5850900000000001</v>
      </c>
      <c r="D20" s="10">
        <v>0.28079999999999999</v>
      </c>
      <c r="E20" s="10">
        <v>-0.16427</v>
      </c>
      <c r="F20" s="10">
        <v>4.4290000000000003E-2</v>
      </c>
      <c r="G20" s="10">
        <v>9.1400000000000006E-3</v>
      </c>
      <c r="H20" s="10">
        <v>-3.5100000000000001E-3</v>
      </c>
      <c r="I20" s="10">
        <v>0.39108999999999999</v>
      </c>
      <c r="J20" s="10">
        <v>-0.17047999999999999</v>
      </c>
      <c r="K20" s="10">
        <v>1.754E-2</v>
      </c>
    </row>
    <row r="21" spans="1:11" ht="13.5" thickBot="1" x14ac:dyDescent="0.25">
      <c r="A21" s="11">
        <v>703.6</v>
      </c>
      <c r="B21" s="10">
        <v>-1.92103</v>
      </c>
      <c r="C21" s="10">
        <v>-1.60151</v>
      </c>
      <c r="D21" s="10">
        <v>0.36924000000000001</v>
      </c>
      <c r="E21" s="10">
        <v>-0.20566999999999999</v>
      </c>
      <c r="F21" s="10">
        <v>4.4940000000000001E-2</v>
      </c>
      <c r="G21" s="10">
        <v>9.8700000000000003E-3</v>
      </c>
      <c r="H21" s="10">
        <v>-3.8600000000000001E-3</v>
      </c>
      <c r="I21" s="10">
        <v>0.37154999999999999</v>
      </c>
      <c r="J21" s="10">
        <v>-0.13988999999999999</v>
      </c>
      <c r="K21" s="10">
        <v>4.1200000000000004E-3</v>
      </c>
    </row>
    <row r="22" spans="1:11" ht="13.5" thickBot="1" x14ac:dyDescent="0.25">
      <c r="A22" s="11">
        <v>745.3</v>
      </c>
      <c r="B22" s="10">
        <v>-1.86896</v>
      </c>
      <c r="C22" s="10">
        <v>-1.5752200000000001</v>
      </c>
      <c r="D22" s="10">
        <v>0.33711999999999998</v>
      </c>
      <c r="E22" s="10">
        <v>-0.19414999999999999</v>
      </c>
      <c r="F22" s="10">
        <v>3.9669999999999997E-2</v>
      </c>
      <c r="G22" s="10">
        <v>1.3180000000000001E-2</v>
      </c>
      <c r="H22" s="10">
        <v>-4.64E-3</v>
      </c>
      <c r="I22" s="10">
        <v>0.36887999999999999</v>
      </c>
      <c r="J22" s="10">
        <v>-0.14828</v>
      </c>
      <c r="K22" s="10">
        <v>9.58E-3</v>
      </c>
    </row>
    <row r="23" spans="1:11" ht="13.5" thickTop="1" x14ac:dyDescent="0.2">
      <c r="A23" s="11">
        <v>763.7</v>
      </c>
      <c r="B23" s="10">
        <v>-1.8525799999999999</v>
      </c>
      <c r="C23" s="10">
        <v>-1.4718100000000001</v>
      </c>
      <c r="D23" s="10">
        <v>0.14377000000000001</v>
      </c>
      <c r="E23" s="10">
        <v>-0.11589000000000001</v>
      </c>
      <c r="F23" s="10">
        <v>4.4350000000000001E-2</v>
      </c>
      <c r="G23" s="10">
        <v>0.02</v>
      </c>
      <c r="H23" s="10">
        <v>-7.3800000000000003E-3</v>
      </c>
      <c r="I23" s="10">
        <v>0.39126</v>
      </c>
      <c r="J23" s="10">
        <v>-0.16957</v>
      </c>
      <c r="K23" s="10">
        <v>3.0530000000000002E-2</v>
      </c>
    </row>
    <row r="24" spans="1:11" ht="13.5" thickBot="1" x14ac:dyDescent="0.25">
      <c r="A24" s="11">
        <v>774.8</v>
      </c>
      <c r="B24" s="10">
        <v>-1.80271</v>
      </c>
      <c r="C24" s="10">
        <v>-1.5935699999999999</v>
      </c>
      <c r="D24" s="10">
        <v>0.36351</v>
      </c>
      <c r="E24" s="10">
        <v>-0.20326</v>
      </c>
      <c r="F24" s="10">
        <v>4.7100000000000003E-2</v>
      </c>
      <c r="G24" s="10">
        <v>1.196E-2</v>
      </c>
      <c r="H24" s="10">
        <v>-4.7600000000000003E-3</v>
      </c>
      <c r="I24" s="10">
        <v>0.36908000000000002</v>
      </c>
      <c r="J24" s="10">
        <v>-0.16181999999999999</v>
      </c>
      <c r="K24" s="10">
        <v>8.3000000000000001E-3</v>
      </c>
    </row>
    <row r="25" spans="1:11" ht="13.5" thickBot="1" x14ac:dyDescent="0.25">
      <c r="A25" s="11">
        <v>865.3</v>
      </c>
      <c r="B25" s="10">
        <v>-1.7456100000000001</v>
      </c>
      <c r="C25" s="10">
        <v>-1.5848199999999999</v>
      </c>
      <c r="D25" s="10">
        <v>0.35009000000000001</v>
      </c>
      <c r="E25" s="10">
        <v>-0.19569</v>
      </c>
      <c r="F25" s="10">
        <v>4.1419999999999998E-2</v>
      </c>
      <c r="G25" s="10">
        <v>1.6119999999999999E-2</v>
      </c>
      <c r="H25" s="10">
        <v>-5.4999999999999997E-3</v>
      </c>
      <c r="I25" s="10">
        <v>0.39200000000000002</v>
      </c>
      <c r="J25" s="10">
        <v>-0.18837000000000001</v>
      </c>
      <c r="K25" s="10">
        <v>9.7800000000000005E-3</v>
      </c>
    </row>
    <row r="26" spans="1:11" ht="13.5" thickBot="1" x14ac:dyDescent="0.25">
      <c r="A26" s="11">
        <v>872.6</v>
      </c>
      <c r="B26" s="10">
        <v>-1.76779</v>
      </c>
      <c r="C26" s="10">
        <v>-1.60345</v>
      </c>
      <c r="D26" s="10">
        <v>0.37974000000000002</v>
      </c>
      <c r="E26" s="10">
        <v>-0.20624999999999999</v>
      </c>
      <c r="F26" s="10">
        <v>4.6449999999999998E-2</v>
      </c>
      <c r="G26" s="10">
        <v>1.17E-2</v>
      </c>
      <c r="H26" s="10">
        <v>-4.2399999999999998E-3</v>
      </c>
      <c r="I26" s="10">
        <v>0.39354</v>
      </c>
      <c r="J26" s="10">
        <v>-0.19359999999999999</v>
      </c>
      <c r="K26" s="10">
        <v>5.6800000000000002E-3</v>
      </c>
    </row>
    <row r="27" spans="1:11" ht="13.5" thickBot="1" x14ac:dyDescent="0.25">
      <c r="A27" s="11">
        <v>882</v>
      </c>
      <c r="B27" s="10">
        <v>-1.73011</v>
      </c>
      <c r="C27" s="10">
        <v>-1.6115600000000001</v>
      </c>
      <c r="D27" s="10">
        <v>0.36115000000000003</v>
      </c>
      <c r="E27" s="10">
        <v>-0.19575999999999999</v>
      </c>
      <c r="F27" s="10">
        <v>4.8469999999999999E-2</v>
      </c>
      <c r="G27" s="10">
        <v>1.065E-2</v>
      </c>
      <c r="H27" s="10">
        <v>-4.0400000000000002E-3</v>
      </c>
      <c r="I27" s="10">
        <v>0.40714</v>
      </c>
      <c r="J27" s="10">
        <v>-0.21498999999999999</v>
      </c>
      <c r="K27" s="10">
        <v>1.146E-2</v>
      </c>
    </row>
    <row r="28" spans="1:11" ht="13.5" thickBot="1" x14ac:dyDescent="0.25">
      <c r="A28" s="11">
        <v>928.4</v>
      </c>
      <c r="B28" s="10">
        <v>-1.7598100000000001</v>
      </c>
      <c r="C28" s="10">
        <v>-1.4539500000000001</v>
      </c>
      <c r="D28" s="10">
        <v>0.13780000000000001</v>
      </c>
      <c r="E28" s="10">
        <v>-0.11254</v>
      </c>
      <c r="F28" s="10">
        <v>0.05</v>
      </c>
      <c r="G28" s="10">
        <v>1.4760000000000001E-2</v>
      </c>
      <c r="H28" s="10">
        <v>-5.13E-3</v>
      </c>
      <c r="I28" s="10">
        <v>0.41899999999999998</v>
      </c>
      <c r="J28" s="10">
        <v>-0.19963</v>
      </c>
      <c r="K28" s="10">
        <v>2.9399999999999999E-2</v>
      </c>
    </row>
    <row r="29" spans="1:11" ht="13.5" thickBot="1" x14ac:dyDescent="0.25">
      <c r="A29" s="11">
        <v>939.3</v>
      </c>
      <c r="B29" s="10">
        <v>-1.7624500000000001</v>
      </c>
      <c r="C29" s="10">
        <v>-1.49892</v>
      </c>
      <c r="D29" s="10">
        <v>7.9560000000000006E-2</v>
      </c>
      <c r="E29" s="10">
        <v>-7.5459999999999999E-2</v>
      </c>
      <c r="F29" s="10">
        <v>5.4609999999999999E-2</v>
      </c>
      <c r="G29" s="10">
        <v>1.355E-2</v>
      </c>
      <c r="H29" s="10">
        <v>-4.64E-3</v>
      </c>
      <c r="I29" s="10">
        <v>0.47936000000000001</v>
      </c>
      <c r="J29" s="10">
        <v>-0.29463</v>
      </c>
      <c r="K29" s="10">
        <v>4.7059999999999998E-2</v>
      </c>
    </row>
    <row r="30" spans="1:11" ht="13.5" thickBot="1" x14ac:dyDescent="0.25">
      <c r="A30" s="11">
        <v>942.1</v>
      </c>
      <c r="B30" s="10">
        <v>-1.66473</v>
      </c>
      <c r="C30" s="10">
        <v>-1.6187499999999999</v>
      </c>
      <c r="D30" s="10">
        <v>0.14630000000000001</v>
      </c>
      <c r="E30" s="10">
        <v>-9.2160000000000006E-2</v>
      </c>
      <c r="F30" s="10">
        <v>4.5330000000000002E-2</v>
      </c>
      <c r="G30" s="10">
        <v>3.0099999999999998E-2</v>
      </c>
      <c r="H30" s="10">
        <v>-1.166E-2</v>
      </c>
      <c r="I30" s="10">
        <v>0.57274999999999998</v>
      </c>
      <c r="J30" s="10">
        <v>-0.38203999999999999</v>
      </c>
      <c r="K30" s="10">
        <v>4.9020000000000001E-2</v>
      </c>
    </row>
    <row r="31" spans="1:11" ht="13.5" thickBot="1" x14ac:dyDescent="0.25">
      <c r="A31" s="11">
        <v>1059.5</v>
      </c>
      <c r="B31" s="10">
        <v>-1.5932299999999999</v>
      </c>
      <c r="C31" s="10">
        <v>-1.7135800000000001</v>
      </c>
      <c r="D31" s="10">
        <v>0.50599000000000005</v>
      </c>
      <c r="E31" s="10">
        <v>-0.25178</v>
      </c>
      <c r="F31" s="10">
        <v>4.9059999999999999E-2</v>
      </c>
      <c r="G31" s="10">
        <v>3.1780000000000003E-2</v>
      </c>
      <c r="H31" s="10">
        <v>-1.1379999999999999E-2</v>
      </c>
      <c r="I31" s="10">
        <v>0.48159999999999997</v>
      </c>
      <c r="J31" s="10">
        <v>-0.29486000000000001</v>
      </c>
      <c r="K31" s="10">
        <v>1.16E-3</v>
      </c>
    </row>
    <row r="32" spans="1:11" ht="13.5" thickBot="1" x14ac:dyDescent="0.25">
      <c r="A32" s="11">
        <v>1243.2</v>
      </c>
      <c r="B32" s="10">
        <v>-1.5359400000000001</v>
      </c>
      <c r="C32" s="10">
        <v>-1.5521400000000001</v>
      </c>
      <c r="D32" s="10">
        <v>0.31479000000000001</v>
      </c>
      <c r="E32" s="10">
        <v>-0.18178</v>
      </c>
      <c r="F32" s="10">
        <v>3.9649999999999998E-2</v>
      </c>
      <c r="G32" s="10">
        <v>3.0089999999999999E-2</v>
      </c>
      <c r="H32" s="10">
        <v>-1.123E-2</v>
      </c>
      <c r="I32" s="10">
        <v>0.4904</v>
      </c>
      <c r="J32" s="10">
        <v>-0.30969999999999998</v>
      </c>
      <c r="K32" s="10">
        <v>1.2370000000000001E-2</v>
      </c>
    </row>
    <row r="33" spans="1:11" ht="13.5" thickBot="1" x14ac:dyDescent="0.25">
      <c r="A33" s="11">
        <v>1538.7</v>
      </c>
      <c r="B33" s="10">
        <v>-1.33802</v>
      </c>
      <c r="C33" s="10">
        <v>-1.46208</v>
      </c>
      <c r="D33" s="10">
        <v>0.15784000000000001</v>
      </c>
      <c r="E33" s="10">
        <v>-0.11712</v>
      </c>
      <c r="F33" s="10">
        <v>4.6739999999999997E-2</v>
      </c>
      <c r="G33" s="10">
        <v>1.4710000000000001E-2</v>
      </c>
      <c r="H33" s="10">
        <v>-6.5599999999999999E-3</v>
      </c>
      <c r="I33" s="10">
        <v>0.53830999999999996</v>
      </c>
      <c r="J33" s="10">
        <v>-0.38431999999999999</v>
      </c>
      <c r="K33" s="10">
        <v>3.4729999999999997E-2</v>
      </c>
    </row>
    <row r="34" spans="1:11" ht="13.5" thickBot="1" x14ac:dyDescent="0.25">
      <c r="A34" s="11">
        <v>1633.6</v>
      </c>
      <c r="B34" s="10">
        <v>-1.3456699999999999</v>
      </c>
      <c r="C34" s="10">
        <v>-1.4605699999999999</v>
      </c>
      <c r="D34" s="10">
        <v>0.23813000000000001</v>
      </c>
      <c r="E34" s="10">
        <v>-0.15493999999999999</v>
      </c>
      <c r="F34" s="10">
        <v>3.8830000000000003E-2</v>
      </c>
      <c r="G34" s="10">
        <v>2.2800000000000001E-2</v>
      </c>
      <c r="H34" s="10">
        <v>-8.77E-3</v>
      </c>
      <c r="I34" s="10">
        <v>0.54393000000000002</v>
      </c>
      <c r="J34" s="10">
        <v>-0.37181999999999998</v>
      </c>
      <c r="K34" s="10">
        <v>1.8450000000000001E-2</v>
      </c>
    </row>
    <row r="35" spans="1:11" ht="13.5" thickBot="1" x14ac:dyDescent="0.25">
      <c r="A35" s="11">
        <v>1981.5</v>
      </c>
      <c r="B35" s="10">
        <v>-1.26203</v>
      </c>
      <c r="C35" s="10">
        <v>-1.2513799999999999</v>
      </c>
      <c r="D35" s="10">
        <v>-6.5689999999999998E-2</v>
      </c>
      <c r="E35" s="10">
        <v>-4.0050000000000002E-2</v>
      </c>
      <c r="F35" s="10">
        <v>4.1570000000000003E-2</v>
      </c>
      <c r="G35" s="10">
        <v>2.036E-2</v>
      </c>
      <c r="H35" s="10">
        <v>-7.7200000000000003E-3</v>
      </c>
      <c r="I35" s="10">
        <v>0.49098999999999998</v>
      </c>
      <c r="J35" s="10">
        <v>-0.36092000000000002</v>
      </c>
      <c r="K35" s="10">
        <v>4.7070000000000001E-2</v>
      </c>
    </row>
    <row r="36" spans="1:11" ht="13.5" thickBot="1" x14ac:dyDescent="0.25">
      <c r="A36" s="11">
        <v>2126.3000000000002</v>
      </c>
      <c r="B36" s="10">
        <v>-1.18946</v>
      </c>
      <c r="C36" s="10">
        <v>-2.5506899999999999</v>
      </c>
      <c r="D36" s="10">
        <v>2.10026</v>
      </c>
      <c r="E36" s="10">
        <v>-0.87285000000000001</v>
      </c>
      <c r="F36" s="10">
        <v>3.8190000000000002E-2</v>
      </c>
      <c r="G36" s="10">
        <v>-6.8500000000000002E-3</v>
      </c>
      <c r="H36" s="10">
        <v>-2E-3</v>
      </c>
      <c r="I36" s="10">
        <v>0.29238999999999998</v>
      </c>
      <c r="J36" s="10">
        <v>-0.34783999999999998</v>
      </c>
      <c r="K36" s="10">
        <v>-0.13444</v>
      </c>
    </row>
    <row r="37" spans="1:11" ht="13.5" thickBot="1" x14ac:dyDescent="0.25">
      <c r="A37" s="11">
        <v>2250.9</v>
      </c>
      <c r="B37" s="10">
        <v>-1.0423199999999999</v>
      </c>
      <c r="C37" s="10">
        <v>-1.4680899999999999</v>
      </c>
      <c r="D37" s="10">
        <v>0.43817</v>
      </c>
      <c r="E37" s="10">
        <v>-0.24632000000000001</v>
      </c>
      <c r="F37" s="10">
        <v>4.8930000000000001E-2</v>
      </c>
      <c r="G37" s="10">
        <v>6.1700000000000001E-3</v>
      </c>
      <c r="H37" s="10">
        <v>-2.5899999999999999E-3</v>
      </c>
      <c r="I37" s="10">
        <v>0.38153999999999999</v>
      </c>
      <c r="J37" s="10">
        <v>-0.28937000000000002</v>
      </c>
      <c r="K37" s="10">
        <v>-1.11E-2</v>
      </c>
    </row>
    <row r="38" spans="1:11" ht="13.5" thickBot="1" x14ac:dyDescent="0.25">
      <c r="A38" s="11">
        <v>2383.6</v>
      </c>
      <c r="B38" s="10">
        <v>-1.08403</v>
      </c>
      <c r="C38" s="10">
        <v>-1.3103199999999999</v>
      </c>
      <c r="D38" s="10">
        <v>0.20322999999999999</v>
      </c>
      <c r="E38" s="10">
        <v>-0.15862999999999999</v>
      </c>
      <c r="F38" s="10">
        <v>5.9549999999999999E-2</v>
      </c>
      <c r="G38" s="10">
        <v>-9.4000000000000004E-3</v>
      </c>
      <c r="H38" s="10">
        <v>8.3000000000000001E-4</v>
      </c>
      <c r="I38" s="10">
        <v>0.36133999999999999</v>
      </c>
      <c r="J38" s="10">
        <v>-0.28408</v>
      </c>
      <c r="K38" s="10">
        <v>1.01E-2</v>
      </c>
    </row>
    <row r="39" spans="1:11" x14ac:dyDescent="0.2">
      <c r="J39" s="13" t="s">
        <v>33</v>
      </c>
      <c r="K39" s="12">
        <f>AVERAGE(K7:K38)</f>
        <v>6.7071874999999996E-3</v>
      </c>
    </row>
  </sheetData>
  <mergeCells count="5">
    <mergeCell ref="A5:A6"/>
    <mergeCell ref="B5:B6"/>
    <mergeCell ref="I5:I6"/>
    <mergeCell ref="J5:J6"/>
    <mergeCell ref="K5:K6"/>
  </mergeCells>
  <phoneticPr fontId="1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B8F0-2ECB-41E9-B7BF-8ED539985FF0}">
  <dimension ref="A1:K36"/>
  <sheetViews>
    <sheetView topLeftCell="A4" zoomScaleNormal="100" workbookViewId="0">
      <selection activeCell="E35" sqref="E35"/>
    </sheetView>
  </sheetViews>
  <sheetFormatPr defaultRowHeight="13" x14ac:dyDescent="0.2"/>
  <cols>
    <col min="1" max="11" width="13.6328125" customWidth="1"/>
  </cols>
  <sheetData>
    <row r="1" spans="1:11" ht="14" thickTop="1" x14ac:dyDescent="0.2">
      <c r="A1" s="24" t="s">
        <v>18</v>
      </c>
      <c r="B1" s="26" t="s">
        <v>19</v>
      </c>
      <c r="C1" s="20" t="s">
        <v>20</v>
      </c>
      <c r="D1" s="20" t="s">
        <v>22</v>
      </c>
      <c r="E1" s="20" t="s">
        <v>24</v>
      </c>
      <c r="F1" s="20" t="s">
        <v>26</v>
      </c>
      <c r="G1" s="20" t="s">
        <v>27</v>
      </c>
      <c r="H1" s="20" t="s">
        <v>28</v>
      </c>
      <c r="I1" s="28" t="s">
        <v>30</v>
      </c>
      <c r="J1" s="28" t="s">
        <v>31</v>
      </c>
      <c r="K1" s="28" t="s">
        <v>32</v>
      </c>
    </row>
    <row r="2" spans="1:11" ht="14.5" thickBot="1" x14ac:dyDescent="0.25">
      <c r="A2" s="25"/>
      <c r="B2" s="27"/>
      <c r="C2" s="9" t="s">
        <v>21</v>
      </c>
      <c r="D2" s="9" t="s">
        <v>23</v>
      </c>
      <c r="E2" s="9" t="s">
        <v>25</v>
      </c>
      <c r="F2" s="9" t="s">
        <v>21</v>
      </c>
      <c r="G2" s="9" t="s">
        <v>25</v>
      </c>
      <c r="H2" s="9" t="s">
        <v>29</v>
      </c>
      <c r="I2" s="29"/>
      <c r="J2" s="29"/>
      <c r="K2" s="29"/>
    </row>
    <row r="3" spans="1:11" ht="13.5" thickTop="1" x14ac:dyDescent="0.2">
      <c r="A3" t="s">
        <v>46</v>
      </c>
      <c r="B3">
        <v>-2.6751100000000001</v>
      </c>
      <c r="C3">
        <v>-1.78539</v>
      </c>
      <c r="D3">
        <v>0.50612000000000001</v>
      </c>
      <c r="E3">
        <v>-0.25578000000000001</v>
      </c>
      <c r="F3">
        <v>3.7440000000000001E-2</v>
      </c>
      <c r="G3">
        <v>9.8099999999999993E-3</v>
      </c>
      <c r="H3">
        <v>-3.2200000000000002E-3</v>
      </c>
      <c r="I3">
        <v>0.34184999999999999</v>
      </c>
      <c r="J3">
        <v>1.4409999999999999E-2</v>
      </c>
      <c r="K3">
        <v>-1.602E-2</v>
      </c>
    </row>
    <row r="4" spans="1:11" x14ac:dyDescent="0.2">
      <c r="A4" t="s">
        <v>47</v>
      </c>
      <c r="B4">
        <v>-2.7192400000000001</v>
      </c>
      <c r="C4">
        <v>-1.74298</v>
      </c>
      <c r="D4">
        <v>0.44523000000000001</v>
      </c>
      <c r="E4">
        <v>-0.23315</v>
      </c>
      <c r="F4">
        <v>3.492E-2</v>
      </c>
      <c r="G4">
        <v>1.142E-2</v>
      </c>
      <c r="H4">
        <v>-3.8300000000000001E-3</v>
      </c>
      <c r="I4">
        <v>0.33875</v>
      </c>
      <c r="J4">
        <v>1.6119999999999999E-2</v>
      </c>
      <c r="K4">
        <v>-9.9600000000000001E-3</v>
      </c>
    </row>
    <row r="5" spans="1:11" x14ac:dyDescent="0.2">
      <c r="A5" t="s">
        <v>48</v>
      </c>
      <c r="B5">
        <v>-2.3575400000000002</v>
      </c>
      <c r="C5">
        <v>-1.7213400000000001</v>
      </c>
      <c r="D5">
        <v>0.40337000000000001</v>
      </c>
      <c r="E5">
        <v>-0.21104999999999999</v>
      </c>
      <c r="F5">
        <v>3.5049999999999998E-2</v>
      </c>
      <c r="G5">
        <v>1.043E-2</v>
      </c>
      <c r="H5">
        <v>-3.4099999999999998E-3</v>
      </c>
      <c r="I5">
        <v>0.35235</v>
      </c>
      <c r="J5">
        <v>-3.8179999999999999E-2</v>
      </c>
      <c r="K5">
        <v>-6.0000000000000002E-5</v>
      </c>
    </row>
    <row r="6" spans="1:11" x14ac:dyDescent="0.2">
      <c r="A6" t="s">
        <v>49</v>
      </c>
      <c r="B6">
        <v>-2.34185</v>
      </c>
      <c r="C6">
        <v>-1.7433700000000001</v>
      </c>
      <c r="D6">
        <v>0.42155999999999999</v>
      </c>
      <c r="E6">
        <v>-0.21512000000000001</v>
      </c>
      <c r="F6">
        <v>3.141E-2</v>
      </c>
      <c r="G6">
        <v>1.3639999999999999E-2</v>
      </c>
      <c r="H6">
        <v>-4.7200000000000002E-3</v>
      </c>
      <c r="I6">
        <v>0.36591000000000001</v>
      </c>
      <c r="J6">
        <v>-5.9020000000000003E-2</v>
      </c>
      <c r="K6">
        <v>8.0000000000000004E-4</v>
      </c>
    </row>
    <row r="7" spans="1:11" x14ac:dyDescent="0.2">
      <c r="A7" t="s">
        <v>50</v>
      </c>
      <c r="B7">
        <v>-2.4336700000000002</v>
      </c>
      <c r="C7">
        <v>-1.72184</v>
      </c>
      <c r="D7">
        <v>0.436</v>
      </c>
      <c r="E7">
        <v>-0.22675000000000001</v>
      </c>
      <c r="F7">
        <v>3.474E-2</v>
      </c>
      <c r="G7">
        <v>1.188E-2</v>
      </c>
      <c r="H7">
        <v>-4.2199999999999998E-3</v>
      </c>
      <c r="I7">
        <v>0.35558000000000001</v>
      </c>
      <c r="J7">
        <v>-3.2469999999999999E-2</v>
      </c>
      <c r="K7">
        <v>-5.0299999999999997E-3</v>
      </c>
    </row>
    <row r="8" spans="1:11" x14ac:dyDescent="0.2">
      <c r="A8" t="s">
        <v>51</v>
      </c>
      <c r="B8">
        <v>-2.3196400000000001</v>
      </c>
      <c r="C8">
        <v>-1.7211399999999999</v>
      </c>
      <c r="D8">
        <v>0.37286000000000002</v>
      </c>
      <c r="E8">
        <v>-0.19303999999999999</v>
      </c>
      <c r="F8">
        <v>3.7359999999999997E-2</v>
      </c>
      <c r="G8">
        <v>1.545E-2</v>
      </c>
      <c r="H8">
        <v>-5.5900000000000004E-3</v>
      </c>
      <c r="I8">
        <v>0.37935000000000002</v>
      </c>
      <c r="J8">
        <v>-9.5619999999999997E-2</v>
      </c>
      <c r="K8">
        <v>9.7000000000000003E-3</v>
      </c>
    </row>
    <row r="9" spans="1:11" x14ac:dyDescent="0.2">
      <c r="A9" t="s">
        <v>52</v>
      </c>
      <c r="B9">
        <v>-2.3508499999999999</v>
      </c>
      <c r="C9">
        <v>-1.6653800000000001</v>
      </c>
      <c r="D9">
        <v>0.41802</v>
      </c>
      <c r="E9">
        <v>-0.22541</v>
      </c>
      <c r="F9">
        <v>4.274E-2</v>
      </c>
      <c r="G9">
        <v>1.1270000000000001E-2</v>
      </c>
      <c r="H9">
        <v>-4.3899999999999998E-3</v>
      </c>
      <c r="I9">
        <v>0.33450000000000002</v>
      </c>
      <c r="J9">
        <v>-2.546E-2</v>
      </c>
      <c r="K9">
        <v>-4.8399999999999997E-3</v>
      </c>
    </row>
    <row r="10" spans="1:11" x14ac:dyDescent="0.2">
      <c r="A10" t="s">
        <v>53</v>
      </c>
      <c r="B10">
        <v>-2.28999</v>
      </c>
      <c r="C10">
        <v>-1.6317999999999999</v>
      </c>
      <c r="D10">
        <v>0.36192999999999997</v>
      </c>
      <c r="E10">
        <v>-0.20380999999999999</v>
      </c>
      <c r="F10">
        <v>4.0070000000000001E-2</v>
      </c>
      <c r="G10">
        <v>1.2160000000000001E-2</v>
      </c>
      <c r="H10">
        <v>-4.3699999999999998E-3</v>
      </c>
      <c r="I10">
        <v>0.33023999999999998</v>
      </c>
      <c r="J10">
        <v>-3.1309999999999998E-2</v>
      </c>
      <c r="K10">
        <v>2.2200000000000002E-3</v>
      </c>
    </row>
    <row r="11" spans="1:11" x14ac:dyDescent="0.2">
      <c r="A11" t="s">
        <v>54</v>
      </c>
      <c r="B11">
        <v>-2.2335099999999999</v>
      </c>
      <c r="C11">
        <v>-1.68573</v>
      </c>
      <c r="D11">
        <v>0.37631999999999999</v>
      </c>
      <c r="E11">
        <v>-0.19877</v>
      </c>
      <c r="F11">
        <v>3.8809999999999997E-2</v>
      </c>
      <c r="G11">
        <v>1.566E-2</v>
      </c>
      <c r="H11">
        <v>-5.5500000000000002E-3</v>
      </c>
      <c r="I11">
        <v>0.3659</v>
      </c>
      <c r="J11">
        <v>-8.9450000000000002E-2</v>
      </c>
      <c r="K11">
        <v>6.7799999999999996E-3</v>
      </c>
    </row>
    <row r="12" spans="1:11" x14ac:dyDescent="0.2">
      <c r="A12" t="s">
        <v>55</v>
      </c>
      <c r="B12">
        <v>-2.1386400000000001</v>
      </c>
      <c r="C12">
        <v>-1.6061300000000001</v>
      </c>
      <c r="D12">
        <v>0.27886</v>
      </c>
      <c r="E12">
        <v>-0.16425999999999999</v>
      </c>
      <c r="F12">
        <v>3.8330000000000003E-2</v>
      </c>
      <c r="G12">
        <v>1.189E-2</v>
      </c>
      <c r="H12">
        <v>-3.8999999999999998E-3</v>
      </c>
      <c r="I12">
        <v>0.37190000000000001</v>
      </c>
      <c r="J12">
        <v>-0.10629</v>
      </c>
      <c r="K12">
        <v>1.4279999999999999E-2</v>
      </c>
    </row>
    <row r="13" spans="1:11" x14ac:dyDescent="0.2">
      <c r="A13" t="s">
        <v>56</v>
      </c>
      <c r="B13">
        <v>-2.1078199999999998</v>
      </c>
      <c r="C13">
        <v>-1.66736</v>
      </c>
      <c r="D13">
        <v>0.41697000000000001</v>
      </c>
      <c r="E13">
        <v>-0.22026000000000001</v>
      </c>
      <c r="F13">
        <v>3.4509999999999999E-2</v>
      </c>
      <c r="G13">
        <v>1.452E-2</v>
      </c>
      <c r="H13">
        <v>-5.1700000000000001E-3</v>
      </c>
      <c r="I13">
        <v>0.36814000000000002</v>
      </c>
      <c r="J13">
        <v>-9.8150000000000001E-2</v>
      </c>
      <c r="K13">
        <v>0</v>
      </c>
    </row>
    <row r="14" spans="1:11" x14ac:dyDescent="0.2">
      <c r="A14" t="s">
        <v>57</v>
      </c>
      <c r="B14">
        <v>-2.1250399999999998</v>
      </c>
      <c r="C14">
        <v>-1.6597</v>
      </c>
      <c r="D14">
        <v>0.38408999999999999</v>
      </c>
      <c r="E14">
        <v>-0.20655000000000001</v>
      </c>
      <c r="F14">
        <v>4.052E-2</v>
      </c>
      <c r="G14">
        <v>1.009E-2</v>
      </c>
      <c r="H14">
        <v>-3.8800000000000002E-3</v>
      </c>
      <c r="I14">
        <v>0.37206</v>
      </c>
      <c r="J14">
        <v>-0.10745</v>
      </c>
      <c r="K14">
        <v>3.47E-3</v>
      </c>
    </row>
    <row r="15" spans="1:11" x14ac:dyDescent="0.2">
      <c r="A15" t="s">
        <v>58</v>
      </c>
      <c r="B15">
        <v>-1.88914</v>
      </c>
      <c r="C15">
        <v>-1.5809599999999999</v>
      </c>
      <c r="D15">
        <v>0.30476999999999999</v>
      </c>
      <c r="E15">
        <v>-0.17907999999999999</v>
      </c>
      <c r="F15">
        <v>4.4150000000000002E-2</v>
      </c>
      <c r="G15">
        <v>9.8300000000000002E-3</v>
      </c>
      <c r="H15">
        <v>-3.8899999999999998E-3</v>
      </c>
      <c r="I15">
        <v>0.37141000000000002</v>
      </c>
      <c r="J15">
        <v>-0.13514000000000001</v>
      </c>
      <c r="K15">
        <v>1.248E-2</v>
      </c>
    </row>
    <row r="16" spans="1:11" x14ac:dyDescent="0.2">
      <c r="A16" t="s">
        <v>59</v>
      </c>
      <c r="B16">
        <v>-1.8940999999999999</v>
      </c>
      <c r="C16">
        <v>-1.5850900000000001</v>
      </c>
      <c r="D16">
        <v>0.28079999999999999</v>
      </c>
      <c r="E16">
        <v>-0.16427</v>
      </c>
      <c r="F16">
        <v>4.4290000000000003E-2</v>
      </c>
      <c r="G16">
        <v>9.1400000000000006E-3</v>
      </c>
      <c r="H16">
        <v>-3.5100000000000001E-3</v>
      </c>
      <c r="I16">
        <v>0.39108999999999999</v>
      </c>
      <c r="J16">
        <v>-0.17047999999999999</v>
      </c>
      <c r="K16">
        <v>1.754E-2</v>
      </c>
    </row>
    <row r="17" spans="1:11" x14ac:dyDescent="0.2">
      <c r="A17" t="s">
        <v>60</v>
      </c>
      <c r="B17">
        <v>-1.92103</v>
      </c>
      <c r="C17">
        <v>-1.60151</v>
      </c>
      <c r="D17">
        <v>0.36924000000000001</v>
      </c>
      <c r="E17">
        <v>-0.20566999999999999</v>
      </c>
      <c r="F17">
        <v>4.4940000000000001E-2</v>
      </c>
      <c r="G17">
        <v>9.8700000000000003E-3</v>
      </c>
      <c r="H17">
        <v>-3.8600000000000001E-3</v>
      </c>
      <c r="I17">
        <v>0.37154999999999999</v>
      </c>
      <c r="J17">
        <v>-0.13988999999999999</v>
      </c>
      <c r="K17">
        <v>4.1200000000000004E-3</v>
      </c>
    </row>
    <row r="18" spans="1:11" x14ac:dyDescent="0.2">
      <c r="A18" t="s">
        <v>61</v>
      </c>
      <c r="B18">
        <v>-1.86896</v>
      </c>
      <c r="C18">
        <v>-1.5752200000000001</v>
      </c>
      <c r="D18">
        <v>0.33711999999999998</v>
      </c>
      <c r="E18">
        <v>-0.19414999999999999</v>
      </c>
      <c r="F18">
        <v>3.9669999999999997E-2</v>
      </c>
      <c r="G18">
        <v>1.3180000000000001E-2</v>
      </c>
      <c r="H18">
        <v>-4.64E-3</v>
      </c>
      <c r="I18">
        <v>0.36887999999999999</v>
      </c>
      <c r="J18">
        <v>-0.14828</v>
      </c>
      <c r="K18">
        <v>9.58E-3</v>
      </c>
    </row>
    <row r="19" spans="1:11" x14ac:dyDescent="0.2">
      <c r="A19" t="s">
        <v>62</v>
      </c>
      <c r="B19">
        <v>-1.8525799999999999</v>
      </c>
      <c r="C19">
        <v>-1.4718100000000001</v>
      </c>
      <c r="D19">
        <v>0.14377000000000001</v>
      </c>
      <c r="E19">
        <v>-0.11589000000000001</v>
      </c>
      <c r="F19">
        <v>4.4350000000000001E-2</v>
      </c>
      <c r="G19">
        <v>0.02</v>
      </c>
      <c r="H19">
        <v>-7.3800000000000003E-3</v>
      </c>
      <c r="I19">
        <v>0.39126</v>
      </c>
      <c r="J19">
        <v>-0.16957</v>
      </c>
      <c r="K19">
        <v>3.0530000000000002E-2</v>
      </c>
    </row>
    <row r="20" spans="1:11" x14ac:dyDescent="0.2">
      <c r="A20" t="s">
        <v>63</v>
      </c>
      <c r="B20">
        <v>-1.80271</v>
      </c>
      <c r="C20">
        <v>-1.5935699999999999</v>
      </c>
      <c r="D20">
        <v>0.36351</v>
      </c>
      <c r="E20">
        <v>-0.20326</v>
      </c>
      <c r="F20">
        <v>4.7100000000000003E-2</v>
      </c>
      <c r="G20">
        <v>1.196E-2</v>
      </c>
      <c r="H20">
        <v>-4.7600000000000003E-3</v>
      </c>
      <c r="I20">
        <v>0.36908000000000002</v>
      </c>
      <c r="J20">
        <v>-0.16181999999999999</v>
      </c>
      <c r="K20">
        <v>8.3000000000000001E-3</v>
      </c>
    </row>
    <row r="21" spans="1:11" x14ac:dyDescent="0.2">
      <c r="A21" t="s">
        <v>64</v>
      </c>
      <c r="B21">
        <v>-1.7456100000000001</v>
      </c>
      <c r="C21">
        <v>-1.5848199999999999</v>
      </c>
      <c r="D21">
        <v>0.35009000000000001</v>
      </c>
      <c r="E21">
        <v>-0.19569</v>
      </c>
      <c r="F21">
        <v>4.1419999999999998E-2</v>
      </c>
      <c r="G21">
        <v>1.6119999999999999E-2</v>
      </c>
      <c r="H21">
        <v>-5.4999999999999997E-3</v>
      </c>
      <c r="I21">
        <v>0.39200000000000002</v>
      </c>
      <c r="J21">
        <v>-0.18837000000000001</v>
      </c>
      <c r="K21">
        <v>9.7800000000000005E-3</v>
      </c>
    </row>
    <row r="22" spans="1:11" x14ac:dyDescent="0.2">
      <c r="A22" t="s">
        <v>65</v>
      </c>
      <c r="B22">
        <v>-1.76779</v>
      </c>
      <c r="C22">
        <v>-1.60345</v>
      </c>
      <c r="D22">
        <v>0.37974000000000002</v>
      </c>
      <c r="E22">
        <v>-0.20624999999999999</v>
      </c>
      <c r="F22">
        <v>4.6449999999999998E-2</v>
      </c>
      <c r="G22">
        <v>1.17E-2</v>
      </c>
      <c r="H22">
        <v>-4.2399999999999998E-3</v>
      </c>
      <c r="I22">
        <v>0.39354</v>
      </c>
      <c r="J22">
        <v>-0.19359999999999999</v>
      </c>
      <c r="K22">
        <v>5.6800000000000002E-3</v>
      </c>
    </row>
    <row r="23" spans="1:11" x14ac:dyDescent="0.2">
      <c r="A23" t="s">
        <v>66</v>
      </c>
      <c r="B23">
        <v>-1.73011</v>
      </c>
      <c r="C23">
        <v>-1.6115600000000001</v>
      </c>
      <c r="D23">
        <v>0.36115000000000003</v>
      </c>
      <c r="E23">
        <v>-0.19575999999999999</v>
      </c>
      <c r="F23">
        <v>4.8469999999999999E-2</v>
      </c>
      <c r="G23">
        <v>1.065E-2</v>
      </c>
      <c r="H23">
        <v>-4.0400000000000002E-3</v>
      </c>
      <c r="I23">
        <v>0.40714</v>
      </c>
      <c r="J23">
        <v>-0.21498999999999999</v>
      </c>
      <c r="K23">
        <v>1.146E-2</v>
      </c>
    </row>
    <row r="24" spans="1:11" x14ac:dyDescent="0.2">
      <c r="A24" t="s">
        <v>67</v>
      </c>
      <c r="B24">
        <v>-1.7598100000000001</v>
      </c>
      <c r="C24">
        <v>-1.4539500000000001</v>
      </c>
      <c r="D24">
        <v>0.13780000000000001</v>
      </c>
      <c r="E24">
        <v>-0.11254</v>
      </c>
      <c r="F24">
        <v>0.05</v>
      </c>
      <c r="G24">
        <v>1.4760000000000001E-2</v>
      </c>
      <c r="H24">
        <v>-5.13E-3</v>
      </c>
      <c r="I24">
        <v>0.41899999999999998</v>
      </c>
      <c r="J24">
        <v>-0.19963</v>
      </c>
      <c r="K24">
        <v>2.9399999999999999E-2</v>
      </c>
    </row>
    <row r="25" spans="1:11" x14ac:dyDescent="0.2">
      <c r="A25" t="s">
        <v>68</v>
      </c>
      <c r="B25">
        <v>-1.7624500000000001</v>
      </c>
      <c r="C25">
        <v>-1.49892</v>
      </c>
      <c r="D25">
        <v>7.9560000000000006E-2</v>
      </c>
      <c r="E25">
        <v>-7.5459999999999999E-2</v>
      </c>
      <c r="F25">
        <v>5.4609999999999999E-2</v>
      </c>
      <c r="G25">
        <v>1.355E-2</v>
      </c>
      <c r="H25">
        <v>-4.64E-3</v>
      </c>
      <c r="I25">
        <v>0.47936000000000001</v>
      </c>
      <c r="J25">
        <v>-0.29463</v>
      </c>
      <c r="K25">
        <v>4.7059999999999998E-2</v>
      </c>
    </row>
    <row r="26" spans="1:11" x14ac:dyDescent="0.2">
      <c r="A26" t="s">
        <v>69</v>
      </c>
      <c r="B26">
        <v>-1.66473</v>
      </c>
      <c r="C26">
        <v>-1.6187499999999999</v>
      </c>
      <c r="D26">
        <v>0.14630000000000001</v>
      </c>
      <c r="E26">
        <v>-9.2160000000000006E-2</v>
      </c>
      <c r="F26">
        <v>4.5330000000000002E-2</v>
      </c>
      <c r="G26">
        <v>3.0099999999999998E-2</v>
      </c>
      <c r="H26">
        <v>-1.166E-2</v>
      </c>
      <c r="I26">
        <v>0.57274999999999998</v>
      </c>
      <c r="J26">
        <v>-0.38203999999999999</v>
      </c>
      <c r="K26">
        <v>4.9020000000000001E-2</v>
      </c>
    </row>
    <row r="27" spans="1:11" x14ac:dyDescent="0.2">
      <c r="A27" t="s">
        <v>70</v>
      </c>
      <c r="B27">
        <v>-1.5932299999999999</v>
      </c>
      <c r="C27">
        <v>-1.7135800000000001</v>
      </c>
      <c r="D27">
        <v>0.50599000000000005</v>
      </c>
      <c r="E27">
        <v>-0.25178</v>
      </c>
      <c r="F27">
        <v>4.9059999999999999E-2</v>
      </c>
      <c r="G27">
        <v>3.1780000000000003E-2</v>
      </c>
      <c r="H27">
        <v>-1.1379999999999999E-2</v>
      </c>
      <c r="I27">
        <v>0.48159999999999997</v>
      </c>
      <c r="J27">
        <v>-0.29486000000000001</v>
      </c>
      <c r="K27">
        <v>1.16E-3</v>
      </c>
    </row>
    <row r="28" spans="1:11" x14ac:dyDescent="0.2">
      <c r="A28" t="s">
        <v>71</v>
      </c>
      <c r="B28">
        <v>-1.5359400000000001</v>
      </c>
      <c r="C28">
        <v>-1.5521400000000001</v>
      </c>
      <c r="D28">
        <v>0.31479000000000001</v>
      </c>
      <c r="E28">
        <v>-0.18178</v>
      </c>
      <c r="F28">
        <v>3.9649999999999998E-2</v>
      </c>
      <c r="G28">
        <v>3.0089999999999999E-2</v>
      </c>
      <c r="H28">
        <v>-1.123E-2</v>
      </c>
      <c r="I28">
        <v>0.4904</v>
      </c>
      <c r="J28">
        <v>-0.30969999999999998</v>
      </c>
      <c r="K28">
        <v>1.2370000000000001E-2</v>
      </c>
    </row>
    <row r="29" spans="1:11" x14ac:dyDescent="0.2">
      <c r="A29" t="s">
        <v>72</v>
      </c>
      <c r="B29">
        <v>-1.33802</v>
      </c>
      <c r="C29">
        <v>-1.46208</v>
      </c>
      <c r="D29">
        <v>0.15784000000000001</v>
      </c>
      <c r="E29">
        <v>-0.11712</v>
      </c>
      <c r="F29">
        <v>4.6739999999999997E-2</v>
      </c>
      <c r="G29">
        <v>1.4710000000000001E-2</v>
      </c>
      <c r="H29">
        <v>-6.5599999999999999E-3</v>
      </c>
      <c r="I29">
        <v>0.53830999999999996</v>
      </c>
      <c r="J29">
        <v>-0.38431999999999999</v>
      </c>
      <c r="K29">
        <v>3.4729999999999997E-2</v>
      </c>
    </row>
    <row r="30" spans="1:11" x14ac:dyDescent="0.2">
      <c r="A30" t="s">
        <v>73</v>
      </c>
      <c r="B30">
        <v>-1.3456699999999999</v>
      </c>
      <c r="C30">
        <v>-1.4605699999999999</v>
      </c>
      <c r="D30">
        <v>0.23813000000000001</v>
      </c>
      <c r="E30">
        <v>-0.15493999999999999</v>
      </c>
      <c r="F30">
        <v>3.8830000000000003E-2</v>
      </c>
      <c r="G30">
        <v>2.2800000000000001E-2</v>
      </c>
      <c r="H30">
        <v>-8.77E-3</v>
      </c>
      <c r="I30">
        <v>0.54393000000000002</v>
      </c>
      <c r="J30">
        <v>-0.37181999999999998</v>
      </c>
      <c r="K30">
        <v>1.8450000000000001E-2</v>
      </c>
    </row>
    <row r="31" spans="1:11" x14ac:dyDescent="0.2">
      <c r="A31" t="s">
        <v>74</v>
      </c>
      <c r="B31">
        <v>-1.26203</v>
      </c>
      <c r="C31">
        <v>-1.2513799999999999</v>
      </c>
      <c r="D31">
        <v>-6.5689999999999998E-2</v>
      </c>
      <c r="E31">
        <v>-4.0050000000000002E-2</v>
      </c>
      <c r="F31">
        <v>4.1570000000000003E-2</v>
      </c>
      <c r="G31">
        <v>2.036E-2</v>
      </c>
      <c r="H31">
        <v>-7.7200000000000003E-3</v>
      </c>
      <c r="I31">
        <v>0.49098999999999998</v>
      </c>
      <c r="J31">
        <v>-0.36092000000000002</v>
      </c>
      <c r="K31">
        <v>4.7070000000000001E-2</v>
      </c>
    </row>
    <row r="32" spans="1:11" x14ac:dyDescent="0.2">
      <c r="A32" t="s">
        <v>75</v>
      </c>
      <c r="B32">
        <v>-1.18946</v>
      </c>
      <c r="C32">
        <v>-2.5506899999999999</v>
      </c>
      <c r="D32">
        <v>2.10026</v>
      </c>
      <c r="E32">
        <v>-0.87285000000000001</v>
      </c>
      <c r="F32">
        <v>3.8190000000000002E-2</v>
      </c>
      <c r="G32">
        <v>-6.8500000000000002E-3</v>
      </c>
      <c r="H32">
        <v>-2E-3</v>
      </c>
      <c r="I32">
        <v>0.29238999999999998</v>
      </c>
      <c r="J32">
        <v>-0.34783999999999998</v>
      </c>
      <c r="K32">
        <v>-0.13444</v>
      </c>
    </row>
    <row r="33" spans="1:11" x14ac:dyDescent="0.2">
      <c r="A33" t="s">
        <v>76</v>
      </c>
      <c r="B33">
        <v>-1.0423199999999999</v>
      </c>
      <c r="C33">
        <v>-1.4680899999999999</v>
      </c>
      <c r="D33">
        <v>0.43817</v>
      </c>
      <c r="E33">
        <v>-0.24632000000000001</v>
      </c>
      <c r="F33">
        <v>4.8930000000000001E-2</v>
      </c>
      <c r="G33">
        <v>6.1700000000000001E-3</v>
      </c>
      <c r="H33">
        <v>-2.5899999999999999E-3</v>
      </c>
      <c r="I33">
        <v>0.38153999999999999</v>
      </c>
      <c r="J33">
        <v>-0.28937000000000002</v>
      </c>
      <c r="K33">
        <v>-1.11E-2</v>
      </c>
    </row>
    <row r="34" spans="1:11" x14ac:dyDescent="0.2">
      <c r="A34" t="s">
        <v>77</v>
      </c>
      <c r="B34">
        <v>-1.08403</v>
      </c>
      <c r="C34">
        <v>-1.3103199999999999</v>
      </c>
      <c r="D34">
        <v>0.20322999999999999</v>
      </c>
      <c r="E34">
        <v>-0.15862999999999999</v>
      </c>
      <c r="F34">
        <v>5.9549999999999999E-2</v>
      </c>
      <c r="G34">
        <v>-9.4000000000000004E-3</v>
      </c>
      <c r="H34">
        <v>8.3000000000000001E-4</v>
      </c>
      <c r="I34">
        <v>0.36133999999999999</v>
      </c>
      <c r="J34">
        <v>-0.28408</v>
      </c>
      <c r="K34">
        <v>1.01E-2</v>
      </c>
    </row>
    <row r="36" spans="1:11" x14ac:dyDescent="0.2">
      <c r="A36" s="22" t="s">
        <v>78</v>
      </c>
      <c r="B36" s="23">
        <f t="shared" ref="B36:J36" si="0">AVERAGE(B3:B34)</f>
        <v>-1.8794568749999998</v>
      </c>
      <c r="C36" s="23">
        <f t="shared" si="0"/>
        <v>-1.6218943749999999</v>
      </c>
      <c r="D36" s="23">
        <f t="shared" si="0"/>
        <v>0.37399687500000001</v>
      </c>
      <c r="E36" s="23">
        <f t="shared" si="0"/>
        <v>-0.20367499999999994</v>
      </c>
      <c r="F36" s="23">
        <f t="shared" si="0"/>
        <v>4.2474999999999999E-2</v>
      </c>
      <c r="G36" s="23">
        <f t="shared" si="0"/>
        <v>1.3398124999999997E-2</v>
      </c>
      <c r="H36" s="23">
        <f t="shared" si="0"/>
        <v>-5.1537500000000003E-3</v>
      </c>
      <c r="I36" s="23">
        <f t="shared" si="0"/>
        <v>0.39950281249999986</v>
      </c>
      <c r="J36" s="23">
        <f t="shared" si="0"/>
        <v>-0.17794437499999999</v>
      </c>
      <c r="K36" s="23">
        <f>AVERAGE(K3:K34)</f>
        <v>6.7071874999999996E-3</v>
      </c>
    </row>
  </sheetData>
  <mergeCells count="5">
    <mergeCell ref="A1:A2"/>
    <mergeCell ref="B1:B2"/>
    <mergeCell ref="I1:I2"/>
    <mergeCell ref="J1:J2"/>
    <mergeCell ref="K1:K2"/>
  </mergeCells>
  <phoneticPr fontId="1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ROLO_param_Kouyama</vt:lpstr>
      <vt:lpstr>Copy_from_K&amp;S_2005_Table5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神山徹</cp:lastModifiedBy>
  <dcterms:created xsi:type="dcterms:W3CDTF">2017-01-14T12:21:00Z</dcterms:created>
  <dcterms:modified xsi:type="dcterms:W3CDTF">2022-02-15T07:40:16Z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MSIP_Label_ddc55989-3c9e-4466-8514-eac6f80f6373_Enabled">
    <vt:lpwstr>true</vt:lpwstr>
  </property>
  <property fmtid="{D5CDD505-2E9C-101B-9397-08002B2CF9AE}" pid="4" name="MSIP_Label_ddc55989-3c9e-4466-8514-eac6f80f6373_SetDate">
    <vt:lpwstr>2022-02-14T20:42:38Z</vt:lpwstr>
  </property>
  <property fmtid="{D5CDD505-2E9C-101B-9397-08002B2CF9AE}" pid="5" name="MSIP_Label_ddc55989-3c9e-4466-8514-eac6f80f6373_Method">
    <vt:lpwstr>Privileged</vt:lpwstr>
  </property>
  <property fmtid="{D5CDD505-2E9C-101B-9397-08002B2CF9AE}" pid="6" name="MSIP_Label_ddc55989-3c9e-4466-8514-eac6f80f6373_Name">
    <vt:lpwstr>ddc55989-3c9e-4466-8514-eac6f80f6373</vt:lpwstr>
  </property>
  <property fmtid="{D5CDD505-2E9C-101B-9397-08002B2CF9AE}" pid="7" name="MSIP_Label_ddc55989-3c9e-4466-8514-eac6f80f6373_SiteId">
    <vt:lpwstr>18a7fec8-652f-409b-8369-272d9ce80620</vt:lpwstr>
  </property>
  <property fmtid="{D5CDD505-2E9C-101B-9397-08002B2CF9AE}" pid="8" name="MSIP_Label_ddc55989-3c9e-4466-8514-eac6f80f6373_ActionId">
    <vt:lpwstr>28033c41-d514-4c35-9511-8ecfd6994d42</vt:lpwstr>
  </property>
  <property fmtid="{D5CDD505-2E9C-101B-9397-08002B2CF9AE}" pid="9" name="MSIP_Label_ddc55989-3c9e-4466-8514-eac6f80f6373_ContentBits">
    <vt:lpwstr>0</vt:lpwstr>
  </property>
</Properties>
</file>