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inter Upskill Certificates\Apex\Mohan winterupskillingdataofbiotechcsecsbciotaimlcse\"/>
    </mc:Choice>
  </mc:AlternateContent>
  <bookViews>
    <workbookView xWindow="0" yWindow="0" windowWidth="24000" windowHeight="9315" activeTab="3"/>
  </bookViews>
  <sheets>
    <sheet name="Stats" sheetId="1" r:id="rId1"/>
    <sheet name="Master" sheetId="2" r:id="rId2"/>
    <sheet name="CSE(CSBCIOT)-2025" sheetId="17" r:id="rId3"/>
    <sheet name="CSE(CSBCIOT)-2026" sheetId="18" r:id="rId4"/>
  </sheets>
  <definedNames>
    <definedName name="_xlnm._FilterDatabase" localSheetId="1" hidden="1">Master!$N$1:$N$3719</definedName>
  </definedNames>
  <calcPr calcId="152511"/>
</workbook>
</file>

<file path=xl/calcChain.xml><?xml version="1.0" encoding="utf-8"?>
<calcChain xmlns="http://schemas.openxmlformats.org/spreadsheetml/2006/main">
  <c r="R26" i="1" l="1"/>
  <c r="Q26" i="1"/>
  <c r="P26" i="1"/>
  <c r="K24" i="1"/>
  <c r="L24" i="1" s="1"/>
  <c r="I24" i="1"/>
  <c r="J24" i="1" s="1"/>
  <c r="K23" i="1"/>
  <c r="F23" i="1" s="1"/>
  <c r="I23" i="1"/>
  <c r="E23" i="1" s="1"/>
  <c r="K22" i="1"/>
  <c r="L22" i="1" s="1"/>
  <c r="I22" i="1"/>
  <c r="J22" i="1" s="1"/>
  <c r="F22" i="1"/>
  <c r="L21" i="1"/>
  <c r="K21" i="1"/>
  <c r="I21" i="1"/>
  <c r="J21" i="1" s="1"/>
  <c r="K20" i="1"/>
  <c r="L20" i="1" s="1"/>
  <c r="I20" i="1"/>
  <c r="J20" i="1" s="1"/>
  <c r="K19" i="1"/>
  <c r="F19" i="1" s="1"/>
  <c r="I19" i="1"/>
  <c r="J19" i="1" s="1"/>
  <c r="K18" i="1"/>
  <c r="L18" i="1" s="1"/>
  <c r="I18" i="1"/>
  <c r="J18" i="1" s="1"/>
  <c r="K17" i="1"/>
  <c r="F17" i="1" s="1"/>
  <c r="I17" i="1"/>
  <c r="E17" i="1" s="1"/>
  <c r="K16" i="1"/>
  <c r="L16" i="1" s="1"/>
  <c r="I16" i="1"/>
  <c r="J16" i="1" s="1"/>
  <c r="K15" i="1"/>
  <c r="L15" i="1" s="1"/>
  <c r="I15" i="1"/>
  <c r="J15" i="1" s="1"/>
  <c r="C15" i="1"/>
  <c r="L14" i="1"/>
  <c r="K14" i="1"/>
  <c r="I14" i="1"/>
  <c r="J14" i="1" s="1"/>
  <c r="F14" i="1"/>
  <c r="C14" i="1"/>
  <c r="B14" i="1"/>
  <c r="L13" i="1"/>
  <c r="K13" i="1"/>
  <c r="I13" i="1"/>
  <c r="E13" i="1" s="1"/>
  <c r="F13" i="1"/>
  <c r="C13" i="1"/>
  <c r="B13" i="1"/>
  <c r="L12" i="1"/>
  <c r="K12" i="1"/>
  <c r="J12" i="1"/>
  <c r="I12" i="1"/>
  <c r="F12" i="1"/>
  <c r="E12" i="1"/>
  <c r="C12" i="1"/>
  <c r="B12" i="1"/>
  <c r="L11" i="1"/>
  <c r="K11" i="1"/>
  <c r="I11" i="1"/>
  <c r="J11" i="1" s="1"/>
  <c r="F11" i="1"/>
  <c r="C11" i="1"/>
  <c r="B11" i="1"/>
  <c r="K10" i="1"/>
  <c r="L10" i="1" s="1"/>
  <c r="I10" i="1"/>
  <c r="J10" i="1" s="1"/>
  <c r="C10" i="1"/>
  <c r="B10" i="1"/>
  <c r="K9" i="1"/>
  <c r="L9" i="1" s="1"/>
  <c r="J9" i="1"/>
  <c r="I9" i="1"/>
  <c r="E9" i="1" s="1"/>
  <c r="F9" i="1"/>
  <c r="C9" i="1"/>
  <c r="B9" i="1"/>
  <c r="K8" i="1"/>
  <c r="L8" i="1" s="1"/>
  <c r="J8" i="1"/>
  <c r="I8" i="1"/>
  <c r="C8" i="1"/>
  <c r="B8" i="1"/>
  <c r="K7" i="1"/>
  <c r="L7" i="1" s="1"/>
  <c r="J7" i="1"/>
  <c r="I7" i="1"/>
  <c r="C7" i="1"/>
  <c r="B7" i="1"/>
  <c r="K6" i="1"/>
  <c r="F6" i="1" s="1"/>
  <c r="I6" i="1"/>
  <c r="J6" i="1" s="1"/>
  <c r="C6" i="1"/>
  <c r="B6" i="1"/>
  <c r="L5" i="1"/>
  <c r="K5" i="1"/>
  <c r="I5" i="1"/>
  <c r="J5" i="1" s="1"/>
  <c r="C5" i="1"/>
  <c r="B5" i="1"/>
  <c r="K4" i="1"/>
  <c r="L4" i="1" s="1"/>
  <c r="I4" i="1"/>
  <c r="J4" i="1" s="1"/>
  <c r="C4" i="1"/>
  <c r="B4" i="1"/>
  <c r="K3" i="1"/>
  <c r="K26" i="1" s="1"/>
  <c r="I3" i="1"/>
  <c r="I26" i="1" s="1"/>
  <c r="B21" i="1" s="1"/>
  <c r="E3" i="1"/>
  <c r="C3" i="1"/>
  <c r="C16" i="1" s="1"/>
  <c r="B3" i="1"/>
  <c r="B16" i="1" s="1"/>
  <c r="C21" i="1" s="1"/>
  <c r="A21" i="1" s="1"/>
  <c r="B23" i="1" l="1"/>
  <c r="F3" i="1"/>
  <c r="L6" i="1"/>
  <c r="J13" i="1"/>
  <c r="J17" i="1"/>
  <c r="L19" i="1"/>
  <c r="J23" i="1"/>
  <c r="J3" i="1"/>
  <c r="E20" i="1"/>
  <c r="L17" i="1"/>
  <c r="F20" i="1"/>
  <c r="E22" i="1"/>
  <c r="L23" i="1"/>
  <c r="E11" i="1"/>
  <c r="E14" i="1"/>
  <c r="E6" i="1"/>
  <c r="E19" i="1"/>
  <c r="L3" i="1"/>
  <c r="M56" i="17"/>
  <c r="E2" i="17"/>
  <c r="C10" i="17"/>
  <c r="U155" i="2"/>
  <c r="I60" i="17"/>
  <c r="E33" i="17"/>
  <c r="B37" i="17"/>
  <c r="K43" i="17"/>
  <c r="L43" i="17"/>
  <c r="J41" i="17"/>
  <c r="J22" i="17"/>
  <c r="L30" i="17"/>
  <c r="U214" i="2"/>
  <c r="U112" i="2"/>
  <c r="D5" i="17"/>
  <c r="U225" i="2"/>
  <c r="J58" i="17"/>
  <c r="B33" i="17"/>
  <c r="B26" i="17"/>
  <c r="U39" i="2"/>
  <c r="U68" i="2"/>
  <c r="J28" i="17"/>
  <c r="F33" i="17"/>
  <c r="C50" i="17"/>
  <c r="G43" i="17"/>
  <c r="L13" i="17"/>
  <c r="D60" i="17"/>
  <c r="G57" i="17"/>
  <c r="E31" i="17"/>
  <c r="I64" i="17"/>
  <c r="E54" i="17"/>
  <c r="E48" i="17"/>
  <c r="D32" i="17"/>
  <c r="G3" i="17"/>
  <c r="M8" i="17"/>
  <c r="E47" i="17"/>
  <c r="D61" i="17"/>
  <c r="D62" i="17"/>
  <c r="U191" i="2"/>
  <c r="U89" i="2"/>
  <c r="M34" i="17"/>
  <c r="D10" i="17"/>
  <c r="D11" i="17"/>
  <c r="A26" i="17"/>
  <c r="C51" i="17"/>
  <c r="K51" i="17"/>
  <c r="U229" i="2"/>
  <c r="I50" i="17"/>
  <c r="B49" i="17"/>
  <c r="C7" i="17"/>
  <c r="U84" i="2"/>
  <c r="B32" i="17"/>
  <c r="J54" i="17"/>
  <c r="G24" i="17"/>
  <c r="J36" i="17"/>
  <c r="A40" i="17"/>
  <c r="B38" i="17"/>
  <c r="F29" i="17"/>
  <c r="M53" i="17"/>
  <c r="M11" i="17"/>
  <c r="D16" i="17"/>
  <c r="A36" i="17"/>
  <c r="J35" i="17"/>
  <c r="A43" i="17"/>
  <c r="A64" i="17"/>
  <c r="M65" i="17"/>
  <c r="K18" i="17"/>
  <c r="L20" i="17"/>
  <c r="L44" i="17"/>
  <c r="F8" i="17"/>
  <c r="I44" i="17"/>
  <c r="U59" i="2"/>
  <c r="B51" i="17"/>
  <c r="H45" i="17"/>
  <c r="E26" i="17"/>
  <c r="U20" i="2"/>
  <c r="H63" i="17"/>
  <c r="K1" i="17"/>
  <c r="G10" i="17"/>
  <c r="I57" i="17"/>
  <c r="U55" i="2"/>
  <c r="F2" i="17"/>
  <c r="U208" i="2"/>
  <c r="E19" i="17"/>
  <c r="U199" i="2"/>
  <c r="K64" i="17"/>
  <c r="M46" i="17"/>
  <c r="U136" i="2"/>
  <c r="I47" i="17"/>
  <c r="U54" i="2"/>
  <c r="A1" i="17"/>
  <c r="G33" i="17"/>
  <c r="U42" i="2"/>
  <c r="B59" i="17"/>
  <c r="L38" i="17"/>
  <c r="G12" i="17"/>
  <c r="G45" i="17"/>
  <c r="D54" i="17"/>
  <c r="G64" i="17"/>
  <c r="U48" i="2"/>
  <c r="B41" i="17"/>
  <c r="K35" i="17"/>
  <c r="H34" i="17"/>
  <c r="F47" i="17"/>
  <c r="B28" i="17"/>
  <c r="K37" i="17"/>
  <c r="F34" i="17"/>
  <c r="U122" i="2"/>
  <c r="D28" i="17"/>
  <c r="D59" i="17"/>
  <c r="B62" i="17"/>
  <c r="U216" i="2"/>
  <c r="C22" i="17"/>
  <c r="M23" i="17"/>
  <c r="A22" i="17"/>
  <c r="D53" i="17"/>
  <c r="D17" i="17"/>
  <c r="H5" i="17"/>
  <c r="U174" i="2"/>
  <c r="U98" i="2"/>
  <c r="E50" i="17"/>
  <c r="A47" i="17"/>
  <c r="C41" i="17"/>
  <c r="L52" i="17"/>
  <c r="G37" i="17"/>
  <c r="U202" i="2"/>
  <c r="M41" i="17"/>
  <c r="C6" i="17"/>
  <c r="M19" i="17"/>
  <c r="L53" i="17"/>
  <c r="U74" i="2"/>
  <c r="G49" i="17"/>
  <c r="J62" i="17"/>
  <c r="B50" i="17"/>
  <c r="L55" i="17"/>
  <c r="I65" i="17"/>
  <c r="B25" i="17"/>
  <c r="D33" i="17"/>
  <c r="G42" i="17"/>
  <c r="M61" i="17"/>
  <c r="F17" i="17"/>
  <c r="K49" i="17"/>
  <c r="H47" i="17"/>
  <c r="U204" i="2"/>
  <c r="U235" i="2"/>
  <c r="I17" i="17"/>
  <c r="J14" i="17"/>
  <c r="U25" i="2"/>
  <c r="B61" i="17"/>
  <c r="U195" i="2"/>
  <c r="G25" i="17"/>
  <c r="L33" i="17"/>
  <c r="D39" i="17"/>
  <c r="J20" i="17"/>
  <c r="C35" i="17"/>
  <c r="K39" i="17"/>
  <c r="G44" i="17"/>
  <c r="D6" i="17"/>
  <c r="B53" i="17"/>
  <c r="L61" i="17"/>
  <c r="K45" i="17"/>
  <c r="J55" i="17"/>
  <c r="H15" i="17"/>
  <c r="B48" i="17"/>
  <c r="E61" i="17"/>
  <c r="U111" i="2"/>
  <c r="M38" i="17"/>
  <c r="U163" i="2"/>
  <c r="F43" i="17"/>
  <c r="F22" i="17"/>
  <c r="U37" i="2"/>
  <c r="D27" i="17"/>
  <c r="G23" i="17"/>
  <c r="E24" i="17"/>
  <c r="B12" i="17"/>
  <c r="L1" i="17"/>
  <c r="U85" i="2"/>
  <c r="B4" i="17"/>
  <c r="E49" i="17"/>
  <c r="U33" i="2"/>
  <c r="U139" i="2"/>
  <c r="M35" i="17"/>
  <c r="U17" i="2"/>
  <c r="A15" i="17"/>
  <c r="C24" i="17"/>
  <c r="J33" i="17"/>
  <c r="U184" i="2"/>
  <c r="U19" i="2"/>
  <c r="C60" i="17"/>
  <c r="M32" i="17"/>
  <c r="A62" i="17"/>
  <c r="L64" i="17"/>
  <c r="H27" i="17"/>
  <c r="U100" i="2"/>
  <c r="B31" i="17"/>
  <c r="I54" i="17"/>
  <c r="F58" i="17"/>
  <c r="A25" i="17"/>
  <c r="U222" i="2"/>
  <c r="K11" i="17"/>
  <c r="A18" i="17"/>
  <c r="B63" i="17"/>
  <c r="A65" i="17"/>
  <c r="D52" i="17"/>
  <c r="M20" i="17"/>
  <c r="B35" i="17"/>
  <c r="A27" i="17"/>
  <c r="M40" i="17"/>
  <c r="D3" i="17"/>
  <c r="I4" i="17"/>
  <c r="K55" i="17"/>
  <c r="C19" i="17"/>
  <c r="I28" i="17"/>
  <c r="H39" i="17"/>
  <c r="M55" i="17"/>
  <c r="A11" i="17"/>
  <c r="B42" i="17"/>
  <c r="G38" i="17"/>
  <c r="F60" i="17"/>
  <c r="U46" i="2"/>
  <c r="L34" i="17"/>
  <c r="C37" i="17"/>
  <c r="U215" i="2"/>
  <c r="J61" i="17"/>
  <c r="B1" i="17"/>
  <c r="U15" i="2"/>
  <c r="U45" i="2"/>
  <c r="G18" i="17"/>
  <c r="J53" i="17"/>
  <c r="H56" i="17"/>
  <c r="G15" i="17"/>
  <c r="J37" i="17"/>
  <c r="U153" i="2"/>
  <c r="E27" i="17"/>
  <c r="K27" i="17"/>
  <c r="U189" i="2"/>
  <c r="U226" i="2"/>
  <c r="U27" i="2"/>
  <c r="U128" i="2"/>
  <c r="K56" i="17"/>
  <c r="E60" i="17"/>
  <c r="U175" i="2"/>
  <c r="B55" i="17"/>
  <c r="D45" i="17"/>
  <c r="U142" i="2"/>
  <c r="M51" i="17"/>
  <c r="E8" i="17"/>
  <c r="J29" i="17"/>
  <c r="I26" i="17"/>
  <c r="U126" i="2"/>
  <c r="F50" i="17"/>
  <c r="F59" i="17"/>
  <c r="J8" i="17"/>
  <c r="C4" i="17"/>
  <c r="F62" i="17"/>
  <c r="A28" i="17"/>
  <c r="J40" i="17"/>
  <c r="J51" i="17"/>
  <c r="E15" i="17"/>
  <c r="D20" i="17"/>
  <c r="G8" i="17"/>
  <c r="M26" i="17"/>
  <c r="E28" i="17"/>
  <c r="M47" i="17"/>
  <c r="J4" i="17"/>
  <c r="F25" i="17"/>
  <c r="U162" i="2"/>
  <c r="G61" i="17"/>
  <c r="H64" i="17"/>
  <c r="U71" i="2"/>
  <c r="J32" i="17"/>
  <c r="H37" i="17"/>
  <c r="L25" i="17"/>
  <c r="L48" i="17"/>
  <c r="U188" i="2"/>
  <c r="H21" i="17"/>
  <c r="U81" i="2"/>
  <c r="K58" i="17"/>
  <c r="I2" i="17"/>
  <c r="G16" i="17"/>
  <c r="H4" i="17"/>
  <c r="D18" i="17"/>
  <c r="J52" i="17"/>
  <c r="G56" i="17"/>
  <c r="C63" i="17"/>
  <c r="I56" i="17"/>
  <c r="U52" i="2"/>
  <c r="D38" i="17"/>
  <c r="C31" i="17"/>
  <c r="M16" i="17"/>
  <c r="I32" i="17"/>
  <c r="E4" i="17"/>
  <c r="F56" i="17"/>
  <c r="J17" i="17"/>
  <c r="I12" i="17"/>
  <c r="E21" i="17"/>
  <c r="E43" i="17"/>
  <c r="A57" i="17"/>
  <c r="L62" i="17"/>
  <c r="G34" i="17"/>
  <c r="L2" i="17"/>
  <c r="U44" i="2"/>
  <c r="U91" i="2"/>
  <c r="U31" i="2"/>
  <c r="I38" i="17"/>
  <c r="K59" i="17"/>
  <c r="E13" i="17"/>
  <c r="E40" i="17"/>
  <c r="K8" i="17"/>
  <c r="K5" i="17"/>
  <c r="C14" i="17"/>
  <c r="I24" i="17"/>
  <c r="G59" i="17"/>
  <c r="K4" i="17"/>
  <c r="I19" i="17"/>
  <c r="U73" i="2"/>
  <c r="K38" i="17"/>
  <c r="U228" i="2"/>
  <c r="L31" i="17"/>
  <c r="U140" i="2"/>
  <c r="M33" i="17"/>
  <c r="K65" i="17"/>
  <c r="M4" i="17"/>
  <c r="G60" i="17"/>
  <c r="J49" i="17"/>
  <c r="K36" i="17"/>
  <c r="K10" i="17"/>
  <c r="U232" i="2"/>
  <c r="D14" i="17"/>
  <c r="U141" i="2"/>
  <c r="M64" i="17"/>
  <c r="L28" i="17"/>
  <c r="H43" i="17"/>
  <c r="U80" i="2"/>
  <c r="M21" i="17"/>
  <c r="E62" i="17"/>
  <c r="E5" i="17"/>
  <c r="A2" i="17"/>
  <c r="F63" i="17"/>
  <c r="U135" i="2"/>
  <c r="U93" i="2"/>
  <c r="H14" i="17"/>
  <c r="C46" i="17"/>
  <c r="B15" i="17"/>
  <c r="E56" i="17"/>
  <c r="H33" i="17"/>
  <c r="L27" i="17"/>
  <c r="D43" i="17"/>
  <c r="M54" i="17"/>
  <c r="B8" i="17"/>
  <c r="M22" i="17"/>
  <c r="G47" i="17"/>
  <c r="F61" i="17"/>
  <c r="C43" i="17"/>
  <c r="K32" i="17"/>
  <c r="U231" i="2"/>
  <c r="D50" i="17"/>
  <c r="H60" i="17"/>
  <c r="C26" i="17"/>
  <c r="J38" i="17"/>
  <c r="H12" i="17"/>
  <c r="B20" i="17"/>
  <c r="D55" i="17"/>
  <c r="F40" i="17"/>
  <c r="U125" i="2"/>
  <c r="A8" i="17"/>
  <c r="J39" i="17"/>
  <c r="A55" i="17"/>
  <c r="F3" i="17"/>
  <c r="B24" i="17"/>
  <c r="G29" i="17"/>
  <c r="D2" i="17"/>
  <c r="L42" i="17"/>
  <c r="M10" i="17"/>
  <c r="D58" i="17"/>
  <c r="L26" i="17"/>
  <c r="B34" i="17"/>
  <c r="L14" i="17"/>
  <c r="U230" i="2"/>
  <c r="D44" i="17"/>
  <c r="U97" i="2"/>
  <c r="C54" i="17"/>
  <c r="K42" i="17"/>
  <c r="U210" i="2"/>
  <c r="U207" i="2"/>
  <c r="C47" i="17"/>
  <c r="U223" i="2"/>
  <c r="L40" i="17"/>
  <c r="U219" i="2"/>
  <c r="U65" i="2"/>
  <c r="U213" i="2"/>
  <c r="E20" i="17"/>
  <c r="C59" i="17"/>
  <c r="K48" i="17"/>
  <c r="C23" i="17"/>
  <c r="G48" i="17"/>
  <c r="I16" i="17"/>
  <c r="F5" i="17"/>
  <c r="U178" i="2"/>
  <c r="U227" i="2"/>
  <c r="I40" i="17"/>
  <c r="U144" i="2"/>
  <c r="U118" i="2"/>
  <c r="C15" i="17"/>
  <c r="F16" i="17"/>
  <c r="L9" i="17"/>
  <c r="U209" i="2"/>
  <c r="F64" i="17"/>
  <c r="U12" i="2"/>
  <c r="K24" i="17"/>
  <c r="F21" i="17"/>
  <c r="D24" i="17"/>
  <c r="C8" i="17"/>
  <c r="E55" i="17"/>
  <c r="U182" i="2"/>
  <c r="E17" i="17"/>
  <c r="D22" i="17"/>
  <c r="U72" i="2"/>
  <c r="H65" i="17"/>
  <c r="U154" i="2"/>
  <c r="I20" i="17"/>
  <c r="K19" i="17"/>
  <c r="E16" i="17"/>
  <c r="C62" i="17"/>
  <c r="A7" i="17"/>
  <c r="F20" i="17"/>
  <c r="G53" i="17"/>
  <c r="A16" i="17"/>
  <c r="J26" i="17"/>
  <c r="G13" i="17"/>
  <c r="U196" i="2"/>
  <c r="M49" i="17"/>
  <c r="B30" i="17"/>
  <c r="L37" i="17"/>
  <c r="U108" i="2"/>
  <c r="F39" i="17"/>
  <c r="L4" i="17"/>
  <c r="U38" i="2"/>
  <c r="L22" i="17"/>
  <c r="C44" i="17"/>
  <c r="U11" i="2"/>
  <c r="U119" i="2"/>
  <c r="A53" i="17"/>
  <c r="J63" i="17"/>
  <c r="E59" i="17"/>
  <c r="A33" i="17"/>
  <c r="U102" i="2"/>
  <c r="U53" i="2"/>
  <c r="H13" i="17"/>
  <c r="F18" i="17"/>
  <c r="M45" i="17"/>
  <c r="H11" i="17"/>
  <c r="H59" i="17"/>
  <c r="U35" i="2"/>
  <c r="L16" i="17"/>
  <c r="U157" i="2"/>
  <c r="E58" i="17"/>
  <c r="U26" i="2"/>
  <c r="E6" i="17"/>
  <c r="U134" i="2"/>
  <c r="I51" i="17"/>
  <c r="D26" i="17"/>
  <c r="U6" i="2"/>
  <c r="U156" i="2"/>
  <c r="F32" i="17"/>
  <c r="U143" i="2"/>
  <c r="J12" i="17"/>
  <c r="J9" i="17"/>
  <c r="U13" i="2"/>
  <c r="U224" i="2"/>
  <c r="U57" i="2"/>
  <c r="A42" i="17"/>
  <c r="I55" i="17"/>
  <c r="J23" i="17"/>
  <c r="C53" i="17"/>
  <c r="F11" i="17"/>
  <c r="J44" i="17"/>
  <c r="L58" i="17"/>
  <c r="U131" i="2"/>
  <c r="E65" i="17"/>
  <c r="G40" i="17"/>
  <c r="H48" i="17"/>
  <c r="F35" i="17"/>
  <c r="D57" i="17"/>
  <c r="D25" i="17"/>
  <c r="I5" i="17"/>
  <c r="I30" i="17"/>
  <c r="U148" i="2"/>
  <c r="U83" i="2"/>
  <c r="C36" i="17"/>
  <c r="F44" i="17"/>
  <c r="D36" i="17"/>
  <c r="A51" i="17"/>
  <c r="J1" i="17"/>
  <c r="H25" i="17"/>
  <c r="F38" i="17"/>
  <c r="I46" i="17"/>
  <c r="A10" i="17"/>
  <c r="K60" i="17"/>
  <c r="J46" i="17"/>
  <c r="D64" i="17"/>
  <c r="M12" i="17"/>
  <c r="I27" i="17"/>
  <c r="C27" i="17"/>
  <c r="J5" i="17"/>
  <c r="I43" i="17"/>
  <c r="I37" i="17"/>
  <c r="M17" i="17"/>
  <c r="U58" i="2"/>
  <c r="H30" i="17"/>
  <c r="B39" i="17"/>
  <c r="H20" i="17"/>
  <c r="H32" i="17"/>
  <c r="A3" i="17"/>
  <c r="E52" i="17"/>
  <c r="A12" i="17"/>
  <c r="U105" i="2"/>
  <c r="J65" i="17"/>
  <c r="U79" i="2"/>
  <c r="M62" i="17"/>
  <c r="K57" i="17"/>
  <c r="M52" i="17"/>
  <c r="U129" i="2"/>
  <c r="K31" i="17"/>
  <c r="I6" i="17"/>
  <c r="A24" i="17"/>
  <c r="U161" i="2"/>
  <c r="I22" i="17"/>
  <c r="M24" i="17"/>
  <c r="D23" i="17"/>
  <c r="C30" i="17"/>
  <c r="U29" i="2"/>
  <c r="U132" i="2"/>
  <c r="L19" i="17"/>
  <c r="G22" i="17"/>
  <c r="H16" i="17"/>
  <c r="H57" i="17"/>
  <c r="M57" i="17"/>
  <c r="U124" i="2"/>
  <c r="U169" i="2"/>
  <c r="U77" i="2"/>
  <c r="K3" i="17"/>
  <c r="F15" i="17"/>
  <c r="E12" i="17"/>
  <c r="K6" i="17"/>
  <c r="U201" i="2"/>
  <c r="M58" i="17"/>
  <c r="G2" i="17"/>
  <c r="I36" i="17"/>
  <c r="U121" i="2"/>
  <c r="C57" i="17"/>
  <c r="J34" i="17"/>
  <c r="K9" i="17"/>
  <c r="G46" i="17"/>
  <c r="D63" i="17"/>
  <c r="D56" i="17"/>
  <c r="M60" i="17"/>
  <c r="D34" i="17"/>
  <c r="H9" i="17"/>
  <c r="U78" i="2"/>
  <c r="K40" i="17"/>
  <c r="J45" i="17"/>
  <c r="I53" i="17"/>
  <c r="U47" i="2"/>
  <c r="E38" i="17"/>
  <c r="M1" i="17"/>
  <c r="U107" i="2"/>
  <c r="M50" i="17"/>
  <c r="C21" i="17"/>
  <c r="M36" i="17"/>
  <c r="A13" i="17"/>
  <c r="E11" i="17"/>
  <c r="G63" i="17"/>
  <c r="F9" i="17"/>
  <c r="B57" i="17"/>
  <c r="U179" i="2"/>
  <c r="K12" i="17"/>
  <c r="G30" i="17"/>
  <c r="A52" i="17"/>
  <c r="D8" i="17"/>
  <c r="J7" i="17"/>
  <c r="U203" i="2"/>
  <c r="U170" i="2"/>
  <c r="M15" i="17"/>
  <c r="U7" i="2"/>
  <c r="L24" i="17"/>
  <c r="F57" i="17"/>
  <c r="U130" i="2"/>
  <c r="F36" i="17"/>
  <c r="A5" i="17"/>
  <c r="J42" i="17"/>
  <c r="J60" i="17"/>
  <c r="E45" i="17"/>
  <c r="B13" i="17"/>
  <c r="M3" i="17"/>
  <c r="L29" i="17"/>
  <c r="K15" i="17"/>
  <c r="I14" i="17"/>
  <c r="A49" i="17"/>
  <c r="K52" i="17"/>
  <c r="U10" i="2"/>
  <c r="U2" i="2"/>
  <c r="D35" i="17"/>
  <c r="A29" i="17"/>
  <c r="U8" i="2"/>
  <c r="M2" i="17"/>
  <c r="I15" i="17"/>
  <c r="A59" i="17"/>
  <c r="H44" i="17"/>
  <c r="C32" i="17"/>
  <c r="C65" i="17"/>
  <c r="G20" i="17"/>
  <c r="C1" i="17"/>
  <c r="I49" i="17"/>
  <c r="H40" i="17"/>
  <c r="A45" i="17"/>
  <c r="D12" i="17"/>
  <c r="F54" i="17"/>
  <c r="H62" i="17"/>
  <c r="G17" i="17"/>
  <c r="M44" i="17"/>
  <c r="I9" i="17"/>
  <c r="U56" i="2"/>
  <c r="K7" i="17"/>
  <c r="L17" i="17"/>
  <c r="B23" i="17"/>
  <c r="U70" i="2"/>
  <c r="K17" i="17"/>
  <c r="U217" i="2"/>
  <c r="B16" i="17"/>
  <c r="U96" i="2"/>
  <c r="C56" i="17"/>
  <c r="U86" i="2"/>
  <c r="U187" i="2"/>
  <c r="B52" i="17"/>
  <c r="U127" i="2"/>
  <c r="D47" i="17"/>
  <c r="G55" i="17"/>
  <c r="U49" i="2"/>
  <c r="I18" i="17"/>
  <c r="H28" i="17"/>
  <c r="C64" i="17"/>
  <c r="J59" i="17"/>
  <c r="D42" i="17"/>
  <c r="E36" i="17"/>
  <c r="A17" i="17"/>
  <c r="U206" i="2"/>
  <c r="C12" i="17"/>
  <c r="G4" i="17"/>
  <c r="U164" i="2"/>
  <c r="G11" i="17"/>
  <c r="A19" i="17"/>
  <c r="G52" i="17"/>
  <c r="U75" i="2"/>
  <c r="U4" i="2"/>
  <c r="K33" i="17"/>
  <c r="K16" i="17"/>
  <c r="U66" i="2"/>
  <c r="C5" i="17"/>
  <c r="G9" i="17"/>
  <c r="G62" i="17"/>
  <c r="J3" i="17"/>
  <c r="L59" i="17"/>
  <c r="U137" i="2"/>
  <c r="M42" i="17"/>
  <c r="H31" i="17"/>
  <c r="U133" i="2"/>
  <c r="U138" i="2"/>
  <c r="L8" i="17"/>
  <c r="D30" i="17"/>
  <c r="L11" i="17"/>
  <c r="K25" i="17"/>
  <c r="U159" i="2"/>
  <c r="F6" i="17"/>
  <c r="G7" i="17"/>
  <c r="B14" i="17"/>
  <c r="B29" i="17"/>
  <c r="H7" i="17"/>
  <c r="E53" i="17"/>
  <c r="F49" i="17"/>
  <c r="J11" i="17"/>
  <c r="G41" i="17"/>
  <c r="D9" i="17"/>
  <c r="H51" i="17"/>
  <c r="G27" i="17"/>
  <c r="L12" i="17"/>
  <c r="G39" i="17"/>
  <c r="G65" i="17"/>
  <c r="U87" i="2"/>
  <c r="B54" i="17"/>
  <c r="C13" i="17"/>
  <c r="F52" i="17"/>
  <c r="U176" i="2"/>
  <c r="U21" i="2"/>
  <c r="E32" i="17"/>
  <c r="U146" i="2"/>
  <c r="B5" i="17"/>
  <c r="B17" i="17"/>
  <c r="U61" i="2"/>
  <c r="K61" i="17"/>
  <c r="M27" i="17"/>
  <c r="M63" i="17"/>
  <c r="J64" i="17"/>
  <c r="A35" i="17"/>
  <c r="U106" i="2"/>
  <c r="F27" i="17"/>
  <c r="E37" i="17"/>
  <c r="C28" i="17"/>
  <c r="A6" i="17"/>
  <c r="B22" i="17"/>
  <c r="C25" i="17"/>
  <c r="I13" i="17"/>
  <c r="J10" i="17"/>
  <c r="I45" i="17"/>
  <c r="L63" i="17"/>
  <c r="U200" i="2"/>
  <c r="M59" i="17"/>
  <c r="J43" i="17"/>
  <c r="G21" i="17"/>
  <c r="H23" i="17"/>
  <c r="B21" i="17"/>
  <c r="D7" i="17"/>
  <c r="J30" i="17"/>
  <c r="A60" i="17"/>
  <c r="U211" i="2"/>
  <c r="I39" i="17"/>
  <c r="U180" i="2"/>
  <c r="J31" i="17"/>
  <c r="B10" i="17"/>
  <c r="D48" i="17"/>
  <c r="I42" i="17"/>
  <c r="A30" i="17"/>
  <c r="U43" i="2"/>
  <c r="L56" i="17"/>
  <c r="L50" i="17"/>
  <c r="I59" i="17"/>
  <c r="U212" i="2"/>
  <c r="K13" i="17"/>
  <c r="J56" i="17"/>
  <c r="I48" i="17"/>
  <c r="I35" i="17"/>
  <c r="M37" i="17"/>
  <c r="U9" i="2"/>
  <c r="H41" i="17"/>
  <c r="K30" i="17"/>
  <c r="D49" i="17"/>
  <c r="E46" i="17"/>
  <c r="J19" i="17"/>
  <c r="F19" i="17"/>
  <c r="F30" i="17"/>
  <c r="B27" i="17"/>
  <c r="A41" i="17"/>
  <c r="H55" i="17"/>
  <c r="G51" i="17"/>
  <c r="B19" i="17"/>
  <c r="U104" i="2"/>
  <c r="G19" i="17"/>
  <c r="U62" i="2"/>
  <c r="A4" i="17"/>
  <c r="H8" i="17"/>
  <c r="G5" i="17"/>
  <c r="L5" i="17"/>
  <c r="K50" i="17"/>
  <c r="F46" i="17"/>
  <c r="C17" i="17"/>
  <c r="D13" i="17"/>
  <c r="U168" i="2"/>
  <c r="U149" i="2"/>
  <c r="U220" i="2"/>
  <c r="U23" i="2"/>
  <c r="U50" i="2"/>
  <c r="L65" i="17"/>
  <c r="J47" i="17"/>
  <c r="E25" i="17"/>
  <c r="B18" i="17"/>
  <c r="L54" i="17"/>
  <c r="G32" i="17"/>
  <c r="L49" i="17"/>
  <c r="U198" i="2"/>
  <c r="K20" i="17"/>
  <c r="L51" i="17"/>
  <c r="E7" i="17"/>
  <c r="F48" i="17"/>
  <c r="C29" i="17"/>
  <c r="U28" i="2"/>
  <c r="A63" i="17"/>
  <c r="E42" i="17"/>
  <c r="L10" i="17"/>
  <c r="E18" i="17"/>
  <c r="C61" i="17"/>
  <c r="E44" i="17"/>
  <c r="H38" i="17"/>
  <c r="L39" i="17"/>
  <c r="U158" i="2"/>
  <c r="H2" i="17"/>
  <c r="I23" i="17"/>
  <c r="U64" i="2"/>
  <c r="I1" i="17"/>
  <c r="U197" i="2"/>
  <c r="U221" i="2"/>
  <c r="K14" i="17"/>
  <c r="E34" i="17"/>
  <c r="E3" i="17"/>
  <c r="E9" i="17"/>
  <c r="C42" i="17"/>
  <c r="A9" i="17"/>
  <c r="L36" i="17"/>
  <c r="U18" i="2"/>
  <c r="H1" i="17"/>
  <c r="U172" i="2"/>
  <c r="I8" i="17"/>
  <c r="K22" i="17"/>
  <c r="U190" i="2"/>
  <c r="I31" i="17"/>
  <c r="H19" i="17"/>
  <c r="B44" i="17"/>
  <c r="A20" i="17"/>
  <c r="B60" i="17"/>
  <c r="F65" i="17"/>
  <c r="M31" i="17"/>
  <c r="G35" i="17"/>
  <c r="G58" i="17"/>
  <c r="U51" i="2"/>
  <c r="L32" i="17"/>
  <c r="U173" i="2"/>
  <c r="J25" i="17"/>
  <c r="B43" i="17"/>
  <c r="E22" i="17"/>
  <c r="E57" i="17"/>
  <c r="J15" i="17"/>
  <c r="A46" i="17"/>
  <c r="M18" i="17"/>
  <c r="A61" i="17"/>
  <c r="B65" i="17"/>
  <c r="U123" i="2"/>
  <c r="G14" i="17"/>
  <c r="L35" i="17"/>
  <c r="H35" i="17"/>
  <c r="E1" i="17"/>
  <c r="B56" i="17"/>
  <c r="H61" i="17"/>
  <c r="F28" i="17"/>
  <c r="F51" i="17"/>
  <c r="J16" i="17"/>
  <c r="D29" i="17"/>
  <c r="U24" i="2"/>
  <c r="U193" i="2"/>
  <c r="L6" i="17"/>
  <c r="I21" i="17"/>
  <c r="F14" i="17"/>
  <c r="A56" i="17"/>
  <c r="H53" i="17"/>
  <c r="U30" i="2"/>
  <c r="K44" i="17"/>
  <c r="L7" i="17"/>
  <c r="I41" i="17"/>
  <c r="F41" i="17"/>
  <c r="H49" i="17"/>
  <c r="A21" i="17"/>
  <c r="C3" i="17"/>
  <c r="D65" i="17"/>
  <c r="C52" i="17"/>
  <c r="B47" i="17"/>
  <c r="U183" i="2"/>
  <c r="K53" i="17"/>
  <c r="C39" i="17"/>
  <c r="C18" i="17"/>
  <c r="J57" i="17"/>
  <c r="J50" i="17"/>
  <c r="B6" i="17"/>
  <c r="L47" i="17"/>
  <c r="J27" i="17"/>
  <c r="E30" i="17"/>
  <c r="G28" i="17"/>
  <c r="U171" i="2"/>
  <c r="K29" i="17"/>
  <c r="U94" i="2"/>
  <c r="G31" i="17"/>
  <c r="U117" i="2"/>
  <c r="M48" i="17"/>
  <c r="U69" i="2"/>
  <c r="C45" i="17"/>
  <c r="C34" i="17"/>
  <c r="G54" i="17"/>
  <c r="D15" i="17"/>
  <c r="B40" i="17"/>
  <c r="B11" i="17"/>
  <c r="C38" i="17"/>
  <c r="D1" i="17"/>
  <c r="C20" i="17"/>
  <c r="M43" i="17"/>
  <c r="F45" i="17"/>
  <c r="F26" i="17"/>
  <c r="F53" i="17"/>
  <c r="I63" i="17"/>
  <c r="L57" i="17"/>
  <c r="B3" i="17"/>
  <c r="K54" i="17"/>
  <c r="F13" i="17"/>
  <c r="U3" i="2"/>
  <c r="H22" i="17"/>
  <c r="A39" i="17"/>
  <c r="U34" i="2"/>
  <c r="F55" i="17"/>
  <c r="H42" i="17"/>
  <c r="H36" i="17"/>
  <c r="U218" i="2"/>
  <c r="D21" i="17"/>
  <c r="U160" i="2"/>
  <c r="K62" i="17"/>
  <c r="F7" i="17"/>
  <c r="A38" i="17"/>
  <c r="A44" i="17"/>
  <c r="A23" i="17"/>
  <c r="U166" i="2"/>
  <c r="U22" i="2"/>
  <c r="M39" i="17"/>
  <c r="L21" i="17"/>
  <c r="U114" i="2"/>
  <c r="B46" i="17"/>
  <c r="U192" i="2"/>
  <c r="U194" i="2"/>
  <c r="G26" i="17"/>
  <c r="I11" i="17"/>
  <c r="K63" i="17"/>
  <c r="I29" i="17"/>
  <c r="U150" i="2"/>
  <c r="F31" i="17"/>
  <c r="L18" i="17"/>
  <c r="E64" i="17"/>
  <c r="I25" i="17"/>
  <c r="D4" i="17"/>
  <c r="U63" i="2"/>
  <c r="A32" i="17"/>
  <c r="J2" i="17"/>
  <c r="U177" i="2"/>
  <c r="C9" i="17"/>
  <c r="U88" i="2"/>
  <c r="U36" i="2"/>
  <c r="U32" i="2"/>
  <c r="J24" i="17"/>
  <c r="U167" i="2"/>
  <c r="C40" i="17"/>
  <c r="U95" i="2"/>
  <c r="K21" i="17"/>
  <c r="J18" i="17"/>
  <c r="M7" i="17"/>
  <c r="J6" i="17"/>
  <c r="U205" i="2"/>
  <c r="F12" i="17"/>
  <c r="M13" i="17"/>
  <c r="H24" i="17"/>
  <c r="J21" i="17"/>
  <c r="U186" i="2"/>
  <c r="E51" i="17"/>
  <c r="F42" i="17"/>
  <c r="U233" i="2"/>
  <c r="K28" i="17"/>
  <c r="J48" i="17"/>
  <c r="K41" i="17"/>
  <c r="G6" i="17"/>
  <c r="I34" i="17"/>
  <c r="H6" i="17"/>
  <c r="G50" i="17"/>
  <c r="A48" i="17"/>
  <c r="U76" i="2"/>
  <c r="L3" i="17"/>
  <c r="U14" i="2"/>
  <c r="D51" i="17"/>
  <c r="H17" i="17"/>
  <c r="U101" i="2"/>
  <c r="M5" i="17"/>
  <c r="I62" i="17"/>
  <c r="L15" i="17"/>
  <c r="L41" i="17"/>
  <c r="E41" i="17"/>
  <c r="U181" i="2"/>
  <c r="F37" i="17"/>
  <c r="H26" i="17"/>
  <c r="L60" i="17"/>
  <c r="K26" i="17"/>
  <c r="E35" i="17"/>
  <c r="G1" i="17"/>
  <c r="A14" i="17"/>
  <c r="U41" i="2"/>
  <c r="M9" i="17"/>
  <c r="A54" i="17"/>
  <c r="C16" i="17"/>
  <c r="U82" i="2"/>
  <c r="H58" i="17"/>
  <c r="M6" i="17"/>
  <c r="U116" i="2"/>
  <c r="U234" i="2"/>
  <c r="F23" i="17"/>
  <c r="M29" i="17"/>
  <c r="I7" i="17"/>
  <c r="I61" i="17"/>
  <c r="U151" i="2"/>
  <c r="L46" i="17"/>
  <c r="D37" i="17"/>
  <c r="I58" i="17"/>
  <c r="L45" i="17"/>
  <c r="E39" i="17"/>
  <c r="U16" i="2"/>
  <c r="E63" i="17"/>
  <c r="H18" i="17"/>
  <c r="B2" i="17"/>
  <c r="E23" i="17"/>
  <c r="U115" i="2"/>
  <c r="U103" i="2"/>
  <c r="H50" i="17"/>
  <c r="C2" i="17"/>
  <c r="A34" i="17"/>
  <c r="I52" i="17"/>
  <c r="D31" i="17"/>
  <c r="H29" i="17"/>
  <c r="C33" i="17"/>
  <c r="K2" i="17"/>
  <c r="C48" i="17"/>
  <c r="M30" i="17"/>
  <c r="A50" i="17"/>
  <c r="U165" i="2"/>
  <c r="C55" i="17"/>
  <c r="I33" i="17"/>
  <c r="U109" i="2"/>
  <c r="U99" i="2"/>
  <c r="K23" i="17"/>
  <c r="U90" i="2"/>
  <c r="H52" i="17"/>
  <c r="B64" i="17"/>
  <c r="M14" i="17"/>
  <c r="U185" i="2"/>
  <c r="D40" i="17"/>
  <c r="H10" i="17"/>
  <c r="B45" i="17"/>
  <c r="U152" i="2"/>
  <c r="L23" i="17"/>
  <c r="I10" i="17"/>
  <c r="U67" i="2"/>
  <c r="U92" i="2"/>
  <c r="K34" i="17"/>
  <c r="H46" i="17"/>
  <c r="C49" i="17"/>
  <c r="D41" i="17"/>
  <c r="C58" i="17"/>
  <c r="A37" i="17"/>
  <c r="U5" i="2"/>
  <c r="B58" i="17"/>
  <c r="M25" i="17"/>
  <c r="E10" i="17"/>
  <c r="U60" i="2"/>
  <c r="B9" i="17"/>
  <c r="C11" i="17"/>
  <c r="F1" i="17"/>
  <c r="G36" i="17"/>
  <c r="H54" i="17"/>
  <c r="B7" i="17"/>
  <c r="E29" i="17"/>
  <c r="F24" i="17"/>
  <c r="J13" i="17"/>
  <c r="U40" i="2"/>
  <c r="A58" i="17"/>
  <c r="F4" i="17"/>
  <c r="K46" i="17"/>
  <c r="U113" i="2"/>
  <c r="F10" i="17"/>
  <c r="A31" i="17"/>
  <c r="U145" i="2"/>
  <c r="B36" i="17"/>
  <c r="E14" i="17"/>
  <c r="U147" i="2"/>
  <c r="M28" i="17"/>
  <c r="D19" i="17"/>
  <c r="I3" i="17"/>
  <c r="D46" i="17"/>
  <c r="K47" i="17"/>
  <c r="U120" i="2"/>
  <c r="H3" i="17"/>
  <c r="U110" i="2"/>
</calcChain>
</file>

<file path=xl/comments1.xml><?xml version="1.0" encoding="utf-8"?>
<comments xmlns="http://schemas.openxmlformats.org/spreadsheetml/2006/main">
  <authors>
    <author/>
  </authors>
  <commentList>
    <comment ref="P3" authorId="0" shapeId="0">
      <text>
        <r>
          <rPr>
            <sz val="10"/>
            <color rgb="FF000000"/>
            <rFont val="Arial"/>
            <scheme val="minor"/>
          </rPr>
          <t>Responder updated this value.</t>
        </r>
      </text>
    </comment>
    <comment ref="N28" authorId="0" shapeId="0">
      <text>
        <r>
          <rPr>
            <sz val="10"/>
            <color rgb="FF000000"/>
            <rFont val="Arial"/>
            <scheme val="minor"/>
          </rPr>
          <t>Responder updated this value.</t>
        </r>
      </text>
    </comment>
    <comment ref="O28" authorId="0" shapeId="0">
      <text>
        <r>
          <rPr>
            <sz val="10"/>
            <color rgb="FF000000"/>
            <rFont val="Arial"/>
            <scheme val="minor"/>
          </rPr>
          <t>Responder updated this value.</t>
        </r>
      </text>
    </comment>
    <comment ref="P28" authorId="0" shapeId="0">
      <text>
        <r>
          <rPr>
            <sz val="10"/>
            <color rgb="FF000000"/>
            <rFont val="Arial"/>
            <scheme val="minor"/>
          </rPr>
          <t>Responder updated this value.</t>
        </r>
      </text>
    </comment>
    <comment ref="P34" authorId="0" shapeId="0">
      <text>
        <r>
          <rPr>
            <sz val="10"/>
            <color rgb="FF000000"/>
            <rFont val="Arial"/>
            <scheme val="minor"/>
          </rPr>
          <t>Responder updated this value.</t>
        </r>
      </text>
    </comment>
    <comment ref="C36" authorId="0" shapeId="0">
      <text>
        <r>
          <rPr>
            <sz val="10"/>
            <color rgb="FF000000"/>
            <rFont val="Arial"/>
            <scheme val="minor"/>
          </rPr>
          <t>Responder updated this value.</t>
        </r>
      </text>
    </comment>
    <comment ref="D36" authorId="0" shapeId="0">
      <text>
        <r>
          <rPr>
            <sz val="10"/>
            <color rgb="FF000000"/>
            <rFont val="Arial"/>
            <scheme val="minor"/>
          </rPr>
          <t>Responder updated this value.</t>
        </r>
      </text>
    </comment>
    <comment ref="I36" authorId="0" shapeId="0">
      <text>
        <r>
          <rPr>
            <sz val="10"/>
            <color rgb="FF000000"/>
            <rFont val="Arial"/>
            <scheme val="minor"/>
          </rPr>
          <t>Responder updated this value.</t>
        </r>
      </text>
    </comment>
    <comment ref="J36" authorId="0" shapeId="0">
      <text>
        <r>
          <rPr>
            <sz val="10"/>
            <color rgb="FF000000"/>
            <rFont val="Arial"/>
            <scheme val="minor"/>
          </rPr>
          <t>Responder updated this value.</t>
        </r>
      </text>
    </comment>
    <comment ref="K36" authorId="0" shapeId="0">
      <text>
        <r>
          <rPr>
            <sz val="10"/>
            <color rgb="FF000000"/>
            <rFont val="Arial"/>
            <scheme val="minor"/>
          </rPr>
          <t>Responder updated this value.</t>
        </r>
      </text>
    </comment>
    <comment ref="P45" authorId="0" shapeId="0">
      <text>
        <r>
          <rPr>
            <sz val="10"/>
            <color rgb="FF000000"/>
            <rFont val="Arial"/>
            <scheme val="minor"/>
          </rPr>
          <t>Responder updated this value.</t>
        </r>
      </text>
    </comment>
    <comment ref="Q60" authorId="0" shapeId="0">
      <text>
        <r>
          <rPr>
            <sz val="10"/>
            <color rgb="FF000000"/>
            <rFont val="Arial"/>
            <scheme val="minor"/>
          </rPr>
          <t>Responder updated this value.</t>
        </r>
      </text>
    </comment>
    <comment ref="N61" authorId="0" shapeId="0">
      <text>
        <r>
          <rPr>
            <sz val="10"/>
            <color rgb="FF000000"/>
            <rFont val="Arial"/>
            <scheme val="minor"/>
          </rPr>
          <t>Responder updated this value.</t>
        </r>
      </text>
    </comment>
    <comment ref="O61" authorId="0" shapeId="0">
      <text>
        <r>
          <rPr>
            <sz val="10"/>
            <color rgb="FF000000"/>
            <rFont val="Arial"/>
            <scheme val="minor"/>
          </rPr>
          <t>Responder updated this value.</t>
        </r>
      </text>
    </comment>
    <comment ref="P61" authorId="0" shapeId="0">
      <text>
        <r>
          <rPr>
            <sz val="10"/>
            <color rgb="FF000000"/>
            <rFont val="Arial"/>
            <scheme val="minor"/>
          </rPr>
          <t>Responder updated this value.</t>
        </r>
      </text>
    </comment>
    <comment ref="L62" authorId="0" shapeId="0">
      <text>
        <r>
          <rPr>
            <sz val="10"/>
            <color rgb="FF000000"/>
            <rFont val="Arial"/>
            <scheme val="minor"/>
          </rPr>
          <t>Responder updated this value.</t>
        </r>
      </text>
    </comment>
    <comment ref="O66" authorId="0" shapeId="0">
      <text>
        <r>
          <rPr>
            <sz val="10"/>
            <color rgb="FF000000"/>
            <rFont val="Arial"/>
            <scheme val="minor"/>
          </rPr>
          <t>Responder updated this value.</t>
        </r>
      </text>
    </comment>
    <comment ref="L67" authorId="0" shapeId="0">
      <text>
        <r>
          <rPr>
            <sz val="10"/>
            <color rgb="FF000000"/>
            <rFont val="Arial"/>
            <scheme val="minor"/>
          </rPr>
          <t>Responder updated this value.</t>
        </r>
      </text>
    </comment>
    <comment ref="M67" authorId="0" shapeId="0">
      <text>
        <r>
          <rPr>
            <sz val="10"/>
            <color rgb="FF000000"/>
            <rFont val="Arial"/>
            <scheme val="minor"/>
          </rPr>
          <t>Responder updated this value.</t>
        </r>
      </text>
    </comment>
    <comment ref="L68" authorId="0" shapeId="0">
      <text>
        <r>
          <rPr>
            <sz val="10"/>
            <color rgb="FF000000"/>
            <rFont val="Arial"/>
            <scheme val="minor"/>
          </rPr>
          <t>Responder updated this value.</t>
        </r>
      </text>
    </comment>
    <comment ref="M68" authorId="0" shapeId="0">
      <text>
        <r>
          <rPr>
            <sz val="10"/>
            <color rgb="FF000000"/>
            <rFont val="Arial"/>
            <scheme val="minor"/>
          </rPr>
          <t>Responder updated this value.</t>
        </r>
      </text>
    </comment>
    <comment ref="O68" authorId="0" shapeId="0">
      <text>
        <r>
          <rPr>
            <sz val="10"/>
            <color rgb="FF000000"/>
            <rFont val="Arial"/>
            <scheme val="minor"/>
          </rPr>
          <t>Responder updated this value.</t>
        </r>
      </text>
    </comment>
    <comment ref="N73" authorId="0" shapeId="0">
      <text>
        <r>
          <rPr>
            <sz val="10"/>
            <color rgb="FF000000"/>
            <rFont val="Arial"/>
            <scheme val="minor"/>
          </rPr>
          <t>Responder updated this value.</t>
        </r>
      </text>
    </comment>
    <comment ref="M74" authorId="0" shapeId="0">
      <text>
        <r>
          <rPr>
            <sz val="10"/>
            <color rgb="FF000000"/>
            <rFont val="Arial"/>
            <scheme val="minor"/>
          </rPr>
          <t>Responder updated this value.</t>
        </r>
      </text>
    </comment>
    <comment ref="N77" authorId="0" shapeId="0">
      <text>
        <r>
          <rPr>
            <sz val="10"/>
            <color rgb="FF000000"/>
            <rFont val="Arial"/>
            <scheme val="minor"/>
          </rPr>
          <t>Responder updated this value.</t>
        </r>
      </text>
    </comment>
    <comment ref="O77" authorId="0" shapeId="0">
      <text>
        <r>
          <rPr>
            <sz val="10"/>
            <color rgb="FF000000"/>
            <rFont val="Arial"/>
            <scheme val="minor"/>
          </rPr>
          <t>Responder updated this value.</t>
        </r>
      </text>
    </comment>
    <comment ref="P77" authorId="0" shapeId="0">
      <text>
        <r>
          <rPr>
            <sz val="10"/>
            <color rgb="FF000000"/>
            <rFont val="Arial"/>
            <scheme val="minor"/>
          </rPr>
          <t>Responder updated this value.</t>
        </r>
      </text>
    </comment>
    <comment ref="I87" authorId="0" shapeId="0">
      <text>
        <r>
          <rPr>
            <sz val="10"/>
            <color rgb="FF000000"/>
            <rFont val="Arial"/>
            <scheme val="minor"/>
          </rPr>
          <t>Responder updated this value.</t>
        </r>
      </text>
    </comment>
    <comment ref="C106" authorId="0" shapeId="0">
      <text>
        <r>
          <rPr>
            <sz val="10"/>
            <color rgb="FF000000"/>
            <rFont val="Arial"/>
            <scheme val="minor"/>
          </rPr>
          <t>Responder updated this value.</t>
        </r>
      </text>
    </comment>
    <comment ref="N106" authorId="0" shapeId="0">
      <text>
        <r>
          <rPr>
            <sz val="10"/>
            <color rgb="FF000000"/>
            <rFont val="Arial"/>
            <scheme val="minor"/>
          </rPr>
          <t>Responder updated this value.</t>
        </r>
      </text>
    </comment>
    <comment ref="P106" authorId="0" shapeId="0">
      <text>
        <r>
          <rPr>
            <sz val="10"/>
            <color rgb="FF000000"/>
            <rFont val="Arial"/>
            <scheme val="minor"/>
          </rPr>
          <t>Responder updated this value.</t>
        </r>
      </text>
    </comment>
    <comment ref="P107" authorId="0" shapeId="0">
      <text>
        <r>
          <rPr>
            <sz val="10"/>
            <color rgb="FF000000"/>
            <rFont val="Arial"/>
            <scheme val="minor"/>
          </rPr>
          <t>Responder updated this value.</t>
        </r>
      </text>
    </comment>
    <comment ref="Q121" authorId="0" shapeId="0">
      <text>
        <r>
          <rPr>
            <sz val="10"/>
            <color rgb="FF000000"/>
            <rFont val="Arial"/>
            <scheme val="minor"/>
          </rPr>
          <t>Responder updated this value.</t>
        </r>
      </text>
    </comment>
    <comment ref="O127" authorId="0" shapeId="0">
      <text>
        <r>
          <rPr>
            <sz val="10"/>
            <color rgb="FF000000"/>
            <rFont val="Arial"/>
            <scheme val="minor"/>
          </rPr>
          <t>Responder updated this value.</t>
        </r>
      </text>
    </comment>
    <comment ref="R127" authorId="0" shapeId="0">
      <text>
        <r>
          <rPr>
            <sz val="10"/>
            <color rgb="FF000000"/>
            <rFont val="Arial"/>
            <scheme val="minor"/>
          </rPr>
          <t>Responder updated this value.</t>
        </r>
      </text>
    </comment>
    <comment ref="P144" authorId="0" shapeId="0">
      <text>
        <r>
          <rPr>
            <sz val="10"/>
            <color rgb="FF000000"/>
            <rFont val="Arial"/>
            <scheme val="minor"/>
          </rPr>
          <t>Responder updated this value.</t>
        </r>
      </text>
    </comment>
    <comment ref="P149" authorId="0" shapeId="0">
      <text>
        <r>
          <rPr>
            <sz val="10"/>
            <color rgb="FF000000"/>
            <rFont val="Arial"/>
            <scheme val="minor"/>
          </rPr>
          <t>Responder updated this value.</t>
        </r>
      </text>
    </comment>
    <comment ref="P237" authorId="0" shapeId="0">
      <text>
        <r>
          <rPr>
            <sz val="10"/>
            <color rgb="FF000000"/>
            <rFont val="Arial"/>
            <scheme val="minor"/>
          </rPr>
          <t>Responder updated this value.</t>
        </r>
      </text>
    </comment>
    <comment ref="P260" authorId="0" shapeId="0">
      <text>
        <r>
          <rPr>
            <sz val="10"/>
            <color rgb="FF000000"/>
            <rFont val="Arial"/>
            <scheme val="minor"/>
          </rPr>
          <t>Responder updated this value.</t>
        </r>
      </text>
    </comment>
    <comment ref="K268" authorId="0" shapeId="0">
      <text>
        <r>
          <rPr>
            <sz val="10"/>
            <color rgb="FF000000"/>
            <rFont val="Arial"/>
            <scheme val="minor"/>
          </rPr>
          <t>Responder updated this value.</t>
        </r>
      </text>
    </comment>
    <comment ref="Q284" authorId="0" shapeId="0">
      <text>
        <r>
          <rPr>
            <sz val="10"/>
            <color rgb="FF000000"/>
            <rFont val="Arial"/>
            <scheme val="minor"/>
          </rPr>
          <t>Responder updated this value.</t>
        </r>
      </text>
    </comment>
    <comment ref="O303" authorId="0" shapeId="0">
      <text>
        <r>
          <rPr>
            <sz val="10"/>
            <color rgb="FF000000"/>
            <rFont val="Arial"/>
            <scheme val="minor"/>
          </rPr>
          <t>Responder updated this value.</t>
        </r>
      </text>
    </comment>
    <comment ref="P303" authorId="0" shapeId="0">
      <text>
        <r>
          <rPr>
            <sz val="10"/>
            <color rgb="FF000000"/>
            <rFont val="Arial"/>
            <scheme val="minor"/>
          </rPr>
          <t>Responder updated this value.</t>
        </r>
      </text>
    </comment>
    <comment ref="N312" authorId="0" shapeId="0">
      <text>
        <r>
          <rPr>
            <sz val="10"/>
            <color rgb="FF000000"/>
            <rFont val="Arial"/>
            <scheme val="minor"/>
          </rPr>
          <t>Responder updated this value.</t>
        </r>
      </text>
    </comment>
    <comment ref="O312" authorId="0" shapeId="0">
      <text>
        <r>
          <rPr>
            <sz val="10"/>
            <color rgb="FF000000"/>
            <rFont val="Arial"/>
            <scheme val="minor"/>
          </rPr>
          <t>Responder updated this value.</t>
        </r>
      </text>
    </comment>
    <comment ref="P312" authorId="0" shapeId="0">
      <text>
        <r>
          <rPr>
            <sz val="10"/>
            <color rgb="FF000000"/>
            <rFont val="Arial"/>
            <scheme val="minor"/>
          </rPr>
          <t>Responder updated this value.</t>
        </r>
      </text>
    </comment>
    <comment ref="Q332" authorId="0" shapeId="0">
      <text>
        <r>
          <rPr>
            <sz val="10"/>
            <color rgb="FF000000"/>
            <rFont val="Arial"/>
            <scheme val="minor"/>
          </rPr>
          <t>Responder updated this value.</t>
        </r>
      </text>
    </comment>
    <comment ref="C336" authorId="0" shapeId="0">
      <text>
        <r>
          <rPr>
            <sz val="10"/>
            <color rgb="FF000000"/>
            <rFont val="Arial"/>
            <scheme val="minor"/>
          </rPr>
          <t>Responder updated this value.</t>
        </r>
      </text>
    </comment>
    <comment ref="Q336" authorId="0" shapeId="0">
      <text>
        <r>
          <rPr>
            <sz val="10"/>
            <color rgb="FF000000"/>
            <rFont val="Arial"/>
            <scheme val="minor"/>
          </rPr>
          <t>Responder updated this value.</t>
        </r>
      </text>
    </comment>
    <comment ref="Q337" authorId="0" shapeId="0">
      <text>
        <r>
          <rPr>
            <sz val="10"/>
            <color rgb="FF000000"/>
            <rFont val="Arial"/>
            <scheme val="minor"/>
          </rPr>
          <t>Responder updated this value.</t>
        </r>
      </text>
    </comment>
    <comment ref="Q343" authorId="0" shapeId="0">
      <text>
        <r>
          <rPr>
            <sz val="10"/>
            <color rgb="FF000000"/>
            <rFont val="Arial"/>
            <scheme val="minor"/>
          </rPr>
          <t>Responder updated this value.</t>
        </r>
      </text>
    </comment>
    <comment ref="P348" authorId="0" shapeId="0">
      <text>
        <r>
          <rPr>
            <sz val="10"/>
            <color rgb="FF000000"/>
            <rFont val="Arial"/>
            <scheme val="minor"/>
          </rPr>
          <t>Responder updated this value.</t>
        </r>
      </text>
    </comment>
    <comment ref="Q348" authorId="0" shapeId="0">
      <text>
        <r>
          <rPr>
            <sz val="10"/>
            <color rgb="FF000000"/>
            <rFont val="Arial"/>
            <scheme val="minor"/>
          </rPr>
          <t>Responder updated this value.</t>
        </r>
      </text>
    </comment>
    <comment ref="L366" authorId="0" shapeId="0">
      <text>
        <r>
          <rPr>
            <sz val="10"/>
            <color rgb="FF000000"/>
            <rFont val="Arial"/>
            <scheme val="minor"/>
          </rPr>
          <t>Responder updated this value.</t>
        </r>
      </text>
    </comment>
    <comment ref="M366" authorId="0" shapeId="0">
      <text>
        <r>
          <rPr>
            <sz val="10"/>
            <color rgb="FF000000"/>
            <rFont val="Arial"/>
            <scheme val="minor"/>
          </rPr>
          <t>Responder updated this value.</t>
        </r>
      </text>
    </comment>
    <comment ref="O367" authorId="0" shapeId="0">
      <text>
        <r>
          <rPr>
            <sz val="10"/>
            <color rgb="FF000000"/>
            <rFont val="Arial"/>
            <scheme val="minor"/>
          </rPr>
          <t>Responder updated this value.</t>
        </r>
      </text>
    </comment>
    <comment ref="P391" authorId="0" shapeId="0">
      <text>
        <r>
          <rPr>
            <sz val="10"/>
            <color rgb="FF000000"/>
            <rFont val="Arial"/>
            <scheme val="minor"/>
          </rPr>
          <t>Responder updated this value.</t>
        </r>
      </text>
    </comment>
    <comment ref="F392" authorId="0" shapeId="0">
      <text>
        <r>
          <rPr>
            <sz val="10"/>
            <color rgb="FF000000"/>
            <rFont val="Arial"/>
            <scheme val="minor"/>
          </rPr>
          <t>Responder updated this value.</t>
        </r>
      </text>
    </comment>
    <comment ref="Q394" authorId="0" shapeId="0">
      <text>
        <r>
          <rPr>
            <sz val="10"/>
            <color rgb="FF000000"/>
            <rFont val="Arial"/>
            <scheme val="minor"/>
          </rPr>
          <t>Responder updated this value.</t>
        </r>
      </text>
    </comment>
    <comment ref="P412" authorId="0" shapeId="0">
      <text>
        <r>
          <rPr>
            <sz val="10"/>
            <color rgb="FF000000"/>
            <rFont val="Arial"/>
            <scheme val="minor"/>
          </rPr>
          <t>Responder updated this value.</t>
        </r>
      </text>
    </comment>
    <comment ref="Q418" authorId="0" shapeId="0">
      <text>
        <r>
          <rPr>
            <sz val="10"/>
            <color rgb="FF000000"/>
            <rFont val="Arial"/>
            <scheme val="minor"/>
          </rPr>
          <t>Responder updated this value.</t>
        </r>
      </text>
    </comment>
    <comment ref="P421" authorId="0" shapeId="0">
      <text>
        <r>
          <rPr>
            <sz val="10"/>
            <color rgb="FF000000"/>
            <rFont val="Arial"/>
            <scheme val="minor"/>
          </rPr>
          <t>Responder updated this value.</t>
        </r>
      </text>
    </comment>
    <comment ref="O426" authorId="0" shapeId="0">
      <text>
        <r>
          <rPr>
            <sz val="10"/>
            <color rgb="FF000000"/>
            <rFont val="Arial"/>
            <scheme val="minor"/>
          </rPr>
          <t>Responder updated this value.</t>
        </r>
      </text>
    </comment>
    <comment ref="P468" authorId="0" shapeId="0">
      <text>
        <r>
          <rPr>
            <sz val="10"/>
            <color rgb="FF000000"/>
            <rFont val="Arial"/>
            <scheme val="minor"/>
          </rPr>
          <t>Responder updated this value.</t>
        </r>
      </text>
    </comment>
    <comment ref="P472" authorId="0" shapeId="0">
      <text>
        <r>
          <rPr>
            <sz val="10"/>
            <color rgb="FF000000"/>
            <rFont val="Arial"/>
            <scheme val="minor"/>
          </rPr>
          <t>Responder updated this value.</t>
        </r>
      </text>
    </comment>
    <comment ref="L478" authorId="0" shapeId="0">
      <text>
        <r>
          <rPr>
            <sz val="10"/>
            <color rgb="FF000000"/>
            <rFont val="Arial"/>
            <scheme val="minor"/>
          </rPr>
          <t>Responder updated this value.</t>
        </r>
      </text>
    </comment>
    <comment ref="P489" authorId="0" shapeId="0">
      <text>
        <r>
          <rPr>
            <sz val="10"/>
            <color rgb="FF000000"/>
            <rFont val="Arial"/>
            <scheme val="minor"/>
          </rPr>
          <t>Responder updated this value.</t>
        </r>
      </text>
    </comment>
    <comment ref="P490" authorId="0" shapeId="0">
      <text>
        <r>
          <rPr>
            <sz val="10"/>
            <color rgb="FF000000"/>
            <rFont val="Arial"/>
            <scheme val="minor"/>
          </rPr>
          <t>Responder updated this value.</t>
        </r>
      </text>
    </comment>
    <comment ref="R495" authorId="0" shapeId="0">
      <text>
        <r>
          <rPr>
            <sz val="10"/>
            <color rgb="FF000000"/>
            <rFont val="Arial"/>
            <scheme val="minor"/>
          </rPr>
          <t>Responder updated this value.</t>
        </r>
      </text>
    </comment>
    <comment ref="P505" authorId="0" shapeId="0">
      <text>
        <r>
          <rPr>
            <sz val="10"/>
            <color rgb="FF000000"/>
            <rFont val="Arial"/>
            <scheme val="minor"/>
          </rPr>
          <t>Responder updated this value.</t>
        </r>
      </text>
    </comment>
    <comment ref="N531" authorId="0" shapeId="0">
      <text>
        <r>
          <rPr>
            <sz val="10"/>
            <color rgb="FF000000"/>
            <rFont val="Arial"/>
            <scheme val="minor"/>
          </rPr>
          <t>Responder updated this value.</t>
        </r>
      </text>
    </comment>
    <comment ref="P531" authorId="0" shapeId="0">
      <text>
        <r>
          <rPr>
            <sz val="10"/>
            <color rgb="FF000000"/>
            <rFont val="Arial"/>
            <scheme val="minor"/>
          </rPr>
          <t>Responder updated this value.</t>
        </r>
      </text>
    </comment>
    <comment ref="N532" authorId="0" shapeId="0">
      <text>
        <r>
          <rPr>
            <sz val="10"/>
            <color rgb="FF000000"/>
            <rFont val="Arial"/>
            <scheme val="minor"/>
          </rPr>
          <t>Responder updated this value.</t>
        </r>
      </text>
    </comment>
    <comment ref="O532" authorId="0" shapeId="0">
      <text>
        <r>
          <rPr>
            <sz val="10"/>
            <color rgb="FF000000"/>
            <rFont val="Arial"/>
            <scheme val="minor"/>
          </rPr>
          <t>Responder updated this value.</t>
        </r>
      </text>
    </comment>
    <comment ref="P532" authorId="0" shapeId="0">
      <text>
        <r>
          <rPr>
            <sz val="10"/>
            <color rgb="FF000000"/>
            <rFont val="Arial"/>
            <scheme val="minor"/>
          </rPr>
          <t>Responder updated this value.</t>
        </r>
      </text>
    </comment>
    <comment ref="Q532" authorId="0" shapeId="0">
      <text>
        <r>
          <rPr>
            <sz val="10"/>
            <color rgb="FF000000"/>
            <rFont val="Arial"/>
            <scheme val="minor"/>
          </rPr>
          <t>Responder updated this value.</t>
        </r>
      </text>
    </comment>
    <comment ref="P538" authorId="0" shapeId="0">
      <text>
        <r>
          <rPr>
            <sz val="10"/>
            <color rgb="FF000000"/>
            <rFont val="Arial"/>
            <scheme val="minor"/>
          </rPr>
          <t>Responder updated this value.</t>
        </r>
      </text>
    </comment>
    <comment ref="P555" authorId="0" shapeId="0">
      <text>
        <r>
          <rPr>
            <sz val="10"/>
            <color rgb="FF000000"/>
            <rFont val="Arial"/>
            <scheme val="minor"/>
          </rPr>
          <t>Responder updated this value.</t>
        </r>
      </text>
    </comment>
    <comment ref="L557" authorId="0" shapeId="0">
      <text>
        <r>
          <rPr>
            <sz val="10"/>
            <color rgb="FF000000"/>
            <rFont val="Arial"/>
            <scheme val="minor"/>
          </rPr>
          <t>Responder updated this value.</t>
        </r>
      </text>
    </comment>
    <comment ref="N558" authorId="0" shapeId="0">
      <text>
        <r>
          <rPr>
            <sz val="10"/>
            <color rgb="FF000000"/>
            <rFont val="Arial"/>
            <scheme val="minor"/>
          </rPr>
          <t>Responder updated this value.</t>
        </r>
      </text>
    </comment>
    <comment ref="O558" authorId="0" shapeId="0">
      <text>
        <r>
          <rPr>
            <sz val="10"/>
            <color rgb="FF000000"/>
            <rFont val="Arial"/>
            <scheme val="minor"/>
          </rPr>
          <t>Responder updated this value.</t>
        </r>
      </text>
    </comment>
    <comment ref="P558" authorId="0" shapeId="0">
      <text>
        <r>
          <rPr>
            <sz val="10"/>
            <color rgb="FF000000"/>
            <rFont val="Arial"/>
            <scheme val="minor"/>
          </rPr>
          <t>Responder updated this value.</t>
        </r>
      </text>
    </comment>
    <comment ref="Q558" authorId="0" shapeId="0">
      <text>
        <r>
          <rPr>
            <sz val="10"/>
            <color rgb="FF000000"/>
            <rFont val="Arial"/>
            <scheme val="minor"/>
          </rPr>
          <t>Responder updated this value.</t>
        </r>
      </text>
    </comment>
    <comment ref="P563" authorId="0" shapeId="0">
      <text>
        <r>
          <rPr>
            <sz val="10"/>
            <color rgb="FF000000"/>
            <rFont val="Arial"/>
            <scheme val="minor"/>
          </rPr>
          <t>Responder updated this value.</t>
        </r>
      </text>
    </comment>
    <comment ref="P575" authorId="0" shapeId="0">
      <text>
        <r>
          <rPr>
            <sz val="10"/>
            <color rgb="FF000000"/>
            <rFont val="Arial"/>
            <scheme val="minor"/>
          </rPr>
          <t>Responder updated this value.</t>
        </r>
      </text>
    </comment>
    <comment ref="P587" authorId="0" shapeId="0">
      <text>
        <r>
          <rPr>
            <sz val="10"/>
            <color rgb="FF000000"/>
            <rFont val="Arial"/>
            <scheme val="minor"/>
          </rPr>
          <t>Responder updated this value.</t>
        </r>
      </text>
    </comment>
    <comment ref="N589" authorId="0" shapeId="0">
      <text>
        <r>
          <rPr>
            <sz val="10"/>
            <color rgb="FF000000"/>
            <rFont val="Arial"/>
            <scheme val="minor"/>
          </rPr>
          <t>Responder updated this value.</t>
        </r>
      </text>
    </comment>
    <comment ref="O589" authorId="0" shapeId="0">
      <text>
        <r>
          <rPr>
            <sz val="10"/>
            <color rgb="FF000000"/>
            <rFont val="Arial"/>
            <scheme val="minor"/>
          </rPr>
          <t>Responder updated this value.</t>
        </r>
      </text>
    </comment>
    <comment ref="L594" authorId="0" shapeId="0">
      <text>
        <r>
          <rPr>
            <sz val="10"/>
            <color rgb="FF000000"/>
            <rFont val="Arial"/>
            <scheme val="minor"/>
          </rPr>
          <t>Responder updated this value.</t>
        </r>
      </text>
    </comment>
    <comment ref="N594" authorId="0" shapeId="0">
      <text>
        <r>
          <rPr>
            <sz val="10"/>
            <color rgb="FF000000"/>
            <rFont val="Arial"/>
            <scheme val="minor"/>
          </rPr>
          <t>Responder updated this value.</t>
        </r>
      </text>
    </comment>
    <comment ref="P594" authorId="0" shapeId="0">
      <text>
        <r>
          <rPr>
            <sz val="10"/>
            <color rgb="FF000000"/>
            <rFont val="Arial"/>
            <scheme val="minor"/>
          </rPr>
          <t>Responder updated this value.</t>
        </r>
      </text>
    </comment>
    <comment ref="N596" authorId="0" shapeId="0">
      <text>
        <r>
          <rPr>
            <sz val="10"/>
            <color rgb="FF000000"/>
            <rFont val="Arial"/>
            <scheme val="minor"/>
          </rPr>
          <t>Responder updated this value.</t>
        </r>
      </text>
    </comment>
    <comment ref="P596" authorId="0" shapeId="0">
      <text>
        <r>
          <rPr>
            <sz val="10"/>
            <color rgb="FF000000"/>
            <rFont val="Arial"/>
            <scheme val="minor"/>
          </rPr>
          <t>Responder updated this value.</t>
        </r>
      </text>
    </comment>
    <comment ref="R596" authorId="0" shapeId="0">
      <text>
        <r>
          <rPr>
            <sz val="10"/>
            <color rgb="FF000000"/>
            <rFont val="Arial"/>
            <scheme val="minor"/>
          </rPr>
          <t>Responder updated this value.</t>
        </r>
      </text>
    </comment>
    <comment ref="Q599" authorId="0" shapeId="0">
      <text>
        <r>
          <rPr>
            <sz val="10"/>
            <color rgb="FF000000"/>
            <rFont val="Arial"/>
            <scheme val="minor"/>
          </rPr>
          <t>Responder updated this value.</t>
        </r>
      </text>
    </comment>
    <comment ref="N602" authorId="0" shapeId="0">
      <text>
        <r>
          <rPr>
            <sz val="10"/>
            <color rgb="FF000000"/>
            <rFont val="Arial"/>
            <scheme val="minor"/>
          </rPr>
          <t>Responder updated this value.</t>
        </r>
      </text>
    </comment>
    <comment ref="P602" authorId="0" shapeId="0">
      <text>
        <r>
          <rPr>
            <sz val="10"/>
            <color rgb="FF000000"/>
            <rFont val="Arial"/>
            <scheme val="minor"/>
          </rPr>
          <t>Responder updated this value.</t>
        </r>
      </text>
    </comment>
    <comment ref="O616" authorId="0" shapeId="0">
      <text>
        <r>
          <rPr>
            <sz val="10"/>
            <color rgb="FF000000"/>
            <rFont val="Arial"/>
            <scheme val="minor"/>
          </rPr>
          <t>Responder updated this value.</t>
        </r>
      </text>
    </comment>
    <comment ref="P616" authorId="0" shapeId="0">
      <text>
        <r>
          <rPr>
            <sz val="10"/>
            <color rgb="FF000000"/>
            <rFont val="Arial"/>
            <scheme val="minor"/>
          </rPr>
          <t>Responder updated this value.</t>
        </r>
      </text>
    </comment>
    <comment ref="P617" authorId="0" shapeId="0">
      <text>
        <r>
          <rPr>
            <sz val="10"/>
            <color rgb="FF000000"/>
            <rFont val="Arial"/>
            <scheme val="minor"/>
          </rPr>
          <t>Responder updated this value.</t>
        </r>
      </text>
    </comment>
    <comment ref="Q618" authorId="0" shapeId="0">
      <text>
        <r>
          <rPr>
            <sz val="10"/>
            <color rgb="FF000000"/>
            <rFont val="Arial"/>
            <scheme val="minor"/>
          </rPr>
          <t>Responder updated this value.</t>
        </r>
      </text>
    </comment>
    <comment ref="P628" authorId="0" shapeId="0">
      <text>
        <r>
          <rPr>
            <sz val="10"/>
            <color rgb="FF000000"/>
            <rFont val="Arial"/>
            <scheme val="minor"/>
          </rPr>
          <t>Responder updated this value.</t>
        </r>
      </text>
    </comment>
    <comment ref="Q631" authorId="0" shapeId="0">
      <text>
        <r>
          <rPr>
            <sz val="10"/>
            <color rgb="FF000000"/>
            <rFont val="Arial"/>
            <scheme val="minor"/>
          </rPr>
          <t>Responder updated this value.</t>
        </r>
      </text>
    </comment>
    <comment ref="O632" authorId="0" shapeId="0">
      <text>
        <r>
          <rPr>
            <sz val="10"/>
            <color rgb="FF000000"/>
            <rFont val="Arial"/>
            <scheme val="minor"/>
          </rPr>
          <t>Responder updated this value.</t>
        </r>
      </text>
    </comment>
    <comment ref="N640" authorId="0" shapeId="0">
      <text>
        <r>
          <rPr>
            <sz val="10"/>
            <color rgb="FF000000"/>
            <rFont val="Arial"/>
            <scheme val="minor"/>
          </rPr>
          <t>Responder updated this value.</t>
        </r>
      </text>
    </comment>
    <comment ref="Q640" authorId="0" shapeId="0">
      <text>
        <r>
          <rPr>
            <sz val="10"/>
            <color rgb="FF000000"/>
            <rFont val="Arial"/>
            <scheme val="minor"/>
          </rPr>
          <t>Responder updated this value.</t>
        </r>
      </text>
    </comment>
    <comment ref="P645" authorId="0" shapeId="0">
      <text>
        <r>
          <rPr>
            <sz val="10"/>
            <color rgb="FF000000"/>
            <rFont val="Arial"/>
            <scheme val="minor"/>
          </rPr>
          <t>Responder updated this value.</t>
        </r>
      </text>
    </comment>
    <comment ref="P646" authorId="0" shapeId="0">
      <text>
        <r>
          <rPr>
            <sz val="10"/>
            <color rgb="FF000000"/>
            <rFont val="Arial"/>
            <scheme val="minor"/>
          </rPr>
          <t>Responder updated this value.</t>
        </r>
      </text>
    </comment>
    <comment ref="N650" authorId="0" shapeId="0">
      <text>
        <r>
          <rPr>
            <sz val="10"/>
            <color rgb="FF000000"/>
            <rFont val="Arial"/>
            <scheme val="minor"/>
          </rPr>
          <t>Responder updated this value.</t>
        </r>
      </text>
    </comment>
    <comment ref="O650" authorId="0" shapeId="0">
      <text>
        <r>
          <rPr>
            <sz val="10"/>
            <color rgb="FF000000"/>
            <rFont val="Arial"/>
            <scheme val="minor"/>
          </rPr>
          <t>Responder updated this value.</t>
        </r>
      </text>
    </comment>
    <comment ref="P650" authorId="0" shapeId="0">
      <text>
        <r>
          <rPr>
            <sz val="10"/>
            <color rgb="FF000000"/>
            <rFont val="Arial"/>
            <scheme val="minor"/>
          </rPr>
          <t>Responder updated this value.</t>
        </r>
      </text>
    </comment>
    <comment ref="P659" authorId="0" shapeId="0">
      <text>
        <r>
          <rPr>
            <sz val="10"/>
            <color rgb="FF000000"/>
            <rFont val="Arial"/>
            <scheme val="minor"/>
          </rPr>
          <t>Responder updated this value.</t>
        </r>
      </text>
    </comment>
    <comment ref="Q659" authorId="0" shapeId="0">
      <text>
        <r>
          <rPr>
            <sz val="10"/>
            <color rgb="FF000000"/>
            <rFont val="Arial"/>
            <scheme val="minor"/>
          </rPr>
          <t>Responder updated this value.</t>
        </r>
      </text>
    </comment>
    <comment ref="N664" authorId="0" shapeId="0">
      <text>
        <r>
          <rPr>
            <sz val="10"/>
            <color rgb="FF000000"/>
            <rFont val="Arial"/>
            <scheme val="minor"/>
          </rPr>
          <t>Responder updated this value.</t>
        </r>
      </text>
    </comment>
    <comment ref="O664" authorId="0" shapeId="0">
      <text>
        <r>
          <rPr>
            <sz val="10"/>
            <color rgb="FF000000"/>
            <rFont val="Arial"/>
            <scheme val="minor"/>
          </rPr>
          <t>Responder updated this value.</t>
        </r>
      </text>
    </comment>
    <comment ref="P664" authorId="0" shapeId="0">
      <text>
        <r>
          <rPr>
            <sz val="10"/>
            <color rgb="FF000000"/>
            <rFont val="Arial"/>
            <scheme val="minor"/>
          </rPr>
          <t>Responder updated this value.</t>
        </r>
      </text>
    </comment>
    <comment ref="Q664" authorId="0" shapeId="0">
      <text>
        <r>
          <rPr>
            <sz val="10"/>
            <color rgb="FF000000"/>
            <rFont val="Arial"/>
            <scheme val="minor"/>
          </rPr>
          <t>Responder updated this value.</t>
        </r>
      </text>
    </comment>
    <comment ref="N665" authorId="0" shapeId="0">
      <text>
        <r>
          <rPr>
            <sz val="10"/>
            <color rgb="FF000000"/>
            <rFont val="Arial"/>
            <scheme val="minor"/>
          </rPr>
          <t>Responder updated this value.</t>
        </r>
      </text>
    </comment>
    <comment ref="O665" authorId="0" shapeId="0">
      <text>
        <r>
          <rPr>
            <sz val="10"/>
            <color rgb="FF000000"/>
            <rFont val="Arial"/>
            <scheme val="minor"/>
          </rPr>
          <t>Responder updated this value.</t>
        </r>
      </text>
    </comment>
    <comment ref="P665" authorId="0" shapeId="0">
      <text>
        <r>
          <rPr>
            <sz val="10"/>
            <color rgb="FF000000"/>
            <rFont val="Arial"/>
            <scheme val="minor"/>
          </rPr>
          <t>Responder updated this value.</t>
        </r>
      </text>
    </comment>
    <comment ref="N667" authorId="0" shapeId="0">
      <text>
        <r>
          <rPr>
            <sz val="10"/>
            <color rgb="FF000000"/>
            <rFont val="Arial"/>
            <scheme val="minor"/>
          </rPr>
          <t>Responder updated this value.</t>
        </r>
      </text>
    </comment>
    <comment ref="P667" authorId="0" shapeId="0">
      <text>
        <r>
          <rPr>
            <sz val="10"/>
            <color rgb="FF000000"/>
            <rFont val="Arial"/>
            <scheme val="minor"/>
          </rPr>
          <t>Responder updated this value.</t>
        </r>
      </text>
    </comment>
    <comment ref="N669" authorId="0" shapeId="0">
      <text>
        <r>
          <rPr>
            <sz val="10"/>
            <color rgb="FF000000"/>
            <rFont val="Arial"/>
            <scheme val="minor"/>
          </rPr>
          <t>Responder updated this value.</t>
        </r>
      </text>
    </comment>
    <comment ref="O669" authorId="0" shapeId="0">
      <text>
        <r>
          <rPr>
            <sz val="10"/>
            <color rgb="FF000000"/>
            <rFont val="Arial"/>
            <scheme val="minor"/>
          </rPr>
          <t>Responder updated this value.</t>
        </r>
      </text>
    </comment>
    <comment ref="P669" authorId="0" shapeId="0">
      <text>
        <r>
          <rPr>
            <sz val="10"/>
            <color rgb="FF000000"/>
            <rFont val="Arial"/>
            <scheme val="minor"/>
          </rPr>
          <t>Responder updated this value.</t>
        </r>
      </text>
    </comment>
    <comment ref="N672" authorId="0" shapeId="0">
      <text>
        <r>
          <rPr>
            <sz val="10"/>
            <color rgb="FF000000"/>
            <rFont val="Arial"/>
            <scheme val="minor"/>
          </rPr>
          <t>Responder updated this value.</t>
        </r>
      </text>
    </comment>
    <comment ref="O672" authorId="0" shapeId="0">
      <text>
        <r>
          <rPr>
            <sz val="10"/>
            <color rgb="FF000000"/>
            <rFont val="Arial"/>
            <scheme val="minor"/>
          </rPr>
          <t>Responder updated this value.</t>
        </r>
      </text>
    </comment>
    <comment ref="P672" authorId="0" shapeId="0">
      <text>
        <r>
          <rPr>
            <sz val="10"/>
            <color rgb="FF000000"/>
            <rFont val="Arial"/>
            <scheme val="minor"/>
          </rPr>
          <t>Responder updated this value.</t>
        </r>
      </text>
    </comment>
    <comment ref="N673" authorId="0" shapeId="0">
      <text>
        <r>
          <rPr>
            <sz val="10"/>
            <color rgb="FF000000"/>
            <rFont val="Arial"/>
            <scheme val="minor"/>
          </rPr>
          <t>Responder updated this value.</t>
        </r>
      </text>
    </comment>
    <comment ref="O673" authorId="0" shapeId="0">
      <text>
        <r>
          <rPr>
            <sz val="10"/>
            <color rgb="FF000000"/>
            <rFont val="Arial"/>
            <scheme val="minor"/>
          </rPr>
          <t>Responder updated this value.</t>
        </r>
      </text>
    </comment>
    <comment ref="R673" authorId="0" shapeId="0">
      <text>
        <r>
          <rPr>
            <sz val="10"/>
            <color rgb="FF000000"/>
            <rFont val="Arial"/>
            <scheme val="minor"/>
          </rPr>
          <t>Responder updated this value.</t>
        </r>
      </text>
    </comment>
    <comment ref="L685" authorId="0" shapeId="0">
      <text>
        <r>
          <rPr>
            <sz val="10"/>
            <color rgb="FF000000"/>
            <rFont val="Arial"/>
            <scheme val="minor"/>
          </rPr>
          <t>Responder updated this value.</t>
        </r>
      </text>
    </comment>
    <comment ref="R689" authorId="0" shapeId="0">
      <text>
        <r>
          <rPr>
            <sz val="10"/>
            <color rgb="FF000000"/>
            <rFont val="Arial"/>
            <scheme val="minor"/>
          </rPr>
          <t>Responder updated this value.</t>
        </r>
      </text>
    </comment>
    <comment ref="P691" authorId="0" shapeId="0">
      <text>
        <r>
          <rPr>
            <sz val="10"/>
            <color rgb="FF000000"/>
            <rFont val="Arial"/>
            <scheme val="minor"/>
          </rPr>
          <t>Responder updated this value.</t>
        </r>
      </text>
    </comment>
    <comment ref="P694" authorId="0" shapeId="0">
      <text>
        <r>
          <rPr>
            <sz val="10"/>
            <color rgb="FF000000"/>
            <rFont val="Arial"/>
            <scheme val="minor"/>
          </rPr>
          <t>Responder updated this value.</t>
        </r>
      </text>
    </comment>
    <comment ref="O699" authorId="0" shapeId="0">
      <text>
        <r>
          <rPr>
            <sz val="10"/>
            <color rgb="FF000000"/>
            <rFont val="Arial"/>
            <scheme val="minor"/>
          </rPr>
          <t>Responder updated this value.</t>
        </r>
      </text>
    </comment>
    <comment ref="O714" authorId="0" shapeId="0">
      <text>
        <r>
          <rPr>
            <sz val="10"/>
            <color rgb="FF000000"/>
            <rFont val="Arial"/>
            <scheme val="minor"/>
          </rPr>
          <t>Responder updated this value.</t>
        </r>
      </text>
    </comment>
    <comment ref="P714" authorId="0" shapeId="0">
      <text>
        <r>
          <rPr>
            <sz val="10"/>
            <color rgb="FF000000"/>
            <rFont val="Arial"/>
            <scheme val="minor"/>
          </rPr>
          <t>Responder updated this value.</t>
        </r>
      </text>
    </comment>
    <comment ref="E717" authorId="0" shapeId="0">
      <text>
        <r>
          <rPr>
            <sz val="10"/>
            <color rgb="FF000000"/>
            <rFont val="Arial"/>
            <scheme val="minor"/>
          </rPr>
          <t>Responder updated this value.</t>
        </r>
      </text>
    </comment>
    <comment ref="P742" authorId="0" shapeId="0">
      <text>
        <r>
          <rPr>
            <sz val="10"/>
            <color rgb="FF000000"/>
            <rFont val="Arial"/>
            <scheme val="minor"/>
          </rPr>
          <t>Responder updated this value.</t>
        </r>
      </text>
    </comment>
    <comment ref="N748" authorId="0" shapeId="0">
      <text>
        <r>
          <rPr>
            <sz val="10"/>
            <color rgb="FF000000"/>
            <rFont val="Arial"/>
            <scheme val="minor"/>
          </rPr>
          <t>Responder updated this value.</t>
        </r>
      </text>
    </comment>
    <comment ref="O748" authorId="0" shapeId="0">
      <text>
        <r>
          <rPr>
            <sz val="10"/>
            <color rgb="FF000000"/>
            <rFont val="Arial"/>
            <scheme val="minor"/>
          </rPr>
          <t>Responder updated this value.</t>
        </r>
      </text>
    </comment>
    <comment ref="P748" authorId="0" shapeId="0">
      <text>
        <r>
          <rPr>
            <sz val="10"/>
            <color rgb="FF000000"/>
            <rFont val="Arial"/>
            <scheme val="minor"/>
          </rPr>
          <t>Responder updated this value.</t>
        </r>
      </text>
    </comment>
    <comment ref="P760" authorId="0" shapeId="0">
      <text>
        <r>
          <rPr>
            <sz val="10"/>
            <color rgb="FF000000"/>
            <rFont val="Arial"/>
            <scheme val="minor"/>
          </rPr>
          <t>Responder updated this value.</t>
        </r>
      </text>
    </comment>
    <comment ref="C800" authorId="0" shapeId="0">
      <text>
        <r>
          <rPr>
            <sz val="10"/>
            <color rgb="FF000000"/>
            <rFont val="Arial"/>
            <scheme val="minor"/>
          </rPr>
          <t>Responder updated this value.</t>
        </r>
      </text>
    </comment>
    <comment ref="D800" authorId="0" shapeId="0">
      <text>
        <r>
          <rPr>
            <sz val="10"/>
            <color rgb="FF000000"/>
            <rFont val="Arial"/>
            <scheme val="minor"/>
          </rPr>
          <t>Responder updated this value.</t>
        </r>
      </text>
    </comment>
    <comment ref="F800" authorId="0" shapeId="0">
      <text>
        <r>
          <rPr>
            <sz val="10"/>
            <color rgb="FF000000"/>
            <rFont val="Arial"/>
            <scheme val="minor"/>
          </rPr>
          <t>Responder updated this value.</t>
        </r>
      </text>
    </comment>
    <comment ref="G800" authorId="0" shapeId="0">
      <text>
        <r>
          <rPr>
            <sz val="10"/>
            <color rgb="FF000000"/>
            <rFont val="Arial"/>
            <scheme val="minor"/>
          </rPr>
          <t>Responder updated this value.</t>
        </r>
      </text>
    </comment>
    <comment ref="I800" authorId="0" shapeId="0">
      <text>
        <r>
          <rPr>
            <sz val="10"/>
            <color rgb="FF000000"/>
            <rFont val="Arial"/>
            <scheme val="minor"/>
          </rPr>
          <t>Responder updated this value.</t>
        </r>
      </text>
    </comment>
    <comment ref="J800" authorId="0" shapeId="0">
      <text>
        <r>
          <rPr>
            <sz val="10"/>
            <color rgb="FF000000"/>
            <rFont val="Arial"/>
            <scheme val="minor"/>
          </rPr>
          <t>Responder updated this value.</t>
        </r>
      </text>
    </comment>
    <comment ref="K800" authorId="0" shapeId="0">
      <text>
        <r>
          <rPr>
            <sz val="10"/>
            <color rgb="FF000000"/>
            <rFont val="Arial"/>
            <scheme val="minor"/>
          </rPr>
          <t>Responder updated this value.</t>
        </r>
      </text>
    </comment>
    <comment ref="L800" authorId="0" shapeId="0">
      <text>
        <r>
          <rPr>
            <sz val="10"/>
            <color rgb="FF000000"/>
            <rFont val="Arial"/>
            <scheme val="minor"/>
          </rPr>
          <t>Responder updated this value.</t>
        </r>
      </text>
    </comment>
    <comment ref="M800" authorId="0" shapeId="0">
      <text>
        <r>
          <rPr>
            <sz val="10"/>
            <color rgb="FF000000"/>
            <rFont val="Arial"/>
            <scheme val="minor"/>
          </rPr>
          <t>Responder updated this value.</t>
        </r>
      </text>
    </comment>
    <comment ref="N800" authorId="0" shapeId="0">
      <text>
        <r>
          <rPr>
            <sz val="10"/>
            <color rgb="FF000000"/>
            <rFont val="Arial"/>
            <scheme val="minor"/>
          </rPr>
          <t>Responder updated this value.</t>
        </r>
      </text>
    </comment>
    <comment ref="O800" authorId="0" shapeId="0">
      <text>
        <r>
          <rPr>
            <sz val="10"/>
            <color rgb="FF000000"/>
            <rFont val="Arial"/>
            <scheme val="minor"/>
          </rPr>
          <t>Responder updated this value.</t>
        </r>
      </text>
    </comment>
    <comment ref="P800" authorId="0" shapeId="0">
      <text>
        <r>
          <rPr>
            <sz val="10"/>
            <color rgb="FF000000"/>
            <rFont val="Arial"/>
            <scheme val="minor"/>
          </rPr>
          <t>Responder updated this value.</t>
        </r>
      </text>
    </comment>
    <comment ref="Q800" authorId="0" shapeId="0">
      <text>
        <r>
          <rPr>
            <sz val="10"/>
            <color rgb="FF000000"/>
            <rFont val="Arial"/>
            <scheme val="minor"/>
          </rPr>
          <t>Responder updated this value.</t>
        </r>
      </text>
    </comment>
    <comment ref="P806" authorId="0" shapeId="0">
      <text>
        <r>
          <rPr>
            <sz val="10"/>
            <color rgb="FF000000"/>
            <rFont val="Arial"/>
            <scheme val="minor"/>
          </rPr>
          <t>Responder updated this value.</t>
        </r>
      </text>
    </comment>
    <comment ref="R809" authorId="0" shapeId="0">
      <text>
        <r>
          <rPr>
            <sz val="10"/>
            <color rgb="FF000000"/>
            <rFont val="Arial"/>
            <scheme val="minor"/>
          </rPr>
          <t>Responder updated this value.</t>
        </r>
      </text>
    </comment>
    <comment ref="P814" authorId="0" shapeId="0">
      <text>
        <r>
          <rPr>
            <sz val="10"/>
            <color rgb="FF000000"/>
            <rFont val="Arial"/>
            <scheme val="minor"/>
          </rPr>
          <t>Responder updated this value.</t>
        </r>
      </text>
    </comment>
    <comment ref="P815" authorId="0" shapeId="0">
      <text>
        <r>
          <rPr>
            <sz val="10"/>
            <color rgb="FF000000"/>
            <rFont val="Arial"/>
            <scheme val="minor"/>
          </rPr>
          <t>Responder updated this value.</t>
        </r>
      </text>
    </comment>
    <comment ref="M831" authorId="0" shapeId="0">
      <text>
        <r>
          <rPr>
            <sz val="10"/>
            <color rgb="FF000000"/>
            <rFont val="Arial"/>
            <scheme val="minor"/>
          </rPr>
          <t>Responder updated this value.</t>
        </r>
      </text>
    </comment>
    <comment ref="P835" authorId="0" shapeId="0">
      <text>
        <r>
          <rPr>
            <sz val="10"/>
            <color rgb="FF000000"/>
            <rFont val="Arial"/>
            <scheme val="minor"/>
          </rPr>
          <t>Responder updated this value.</t>
        </r>
      </text>
    </comment>
    <comment ref="P849" authorId="0" shapeId="0">
      <text>
        <r>
          <rPr>
            <sz val="10"/>
            <color rgb="FF000000"/>
            <rFont val="Arial"/>
            <scheme val="minor"/>
          </rPr>
          <t>Responder updated this value.</t>
        </r>
      </text>
    </comment>
    <comment ref="P913" authorId="0" shapeId="0">
      <text>
        <r>
          <rPr>
            <sz val="10"/>
            <color rgb="FF000000"/>
            <rFont val="Arial"/>
            <scheme val="minor"/>
          </rPr>
          <t>Responder updated this value.</t>
        </r>
      </text>
    </comment>
    <comment ref="I926" authorId="0" shapeId="0">
      <text>
        <r>
          <rPr>
            <sz val="10"/>
            <color rgb="FF000000"/>
            <rFont val="Arial"/>
            <scheme val="minor"/>
          </rPr>
          <t>Responder updated this value.</t>
        </r>
      </text>
    </comment>
    <comment ref="L926" authorId="0" shapeId="0">
      <text>
        <r>
          <rPr>
            <sz val="10"/>
            <color rgb="FF000000"/>
            <rFont val="Arial"/>
            <scheme val="minor"/>
          </rPr>
          <t>Responder updated this value.</t>
        </r>
      </text>
    </comment>
    <comment ref="C933" authorId="0" shapeId="0">
      <text>
        <r>
          <rPr>
            <sz val="10"/>
            <color rgb="FF000000"/>
            <rFont val="Arial"/>
            <scheme val="minor"/>
          </rPr>
          <t>Responder updated this value.</t>
        </r>
      </text>
    </comment>
    <comment ref="P949" authorId="0" shapeId="0">
      <text>
        <r>
          <rPr>
            <sz val="10"/>
            <color rgb="FF000000"/>
            <rFont val="Arial"/>
            <scheme val="minor"/>
          </rPr>
          <t>Responder updated this value.</t>
        </r>
      </text>
    </comment>
    <comment ref="R976" authorId="0" shapeId="0">
      <text>
        <r>
          <rPr>
            <sz val="10"/>
            <color rgb="FF000000"/>
            <rFont val="Arial"/>
            <scheme val="minor"/>
          </rPr>
          <t>Responder updated this value.</t>
        </r>
      </text>
    </comment>
    <comment ref="N985" authorId="0" shapeId="0">
      <text>
        <r>
          <rPr>
            <sz val="10"/>
            <color rgb="FF000000"/>
            <rFont val="Arial"/>
            <scheme val="minor"/>
          </rPr>
          <t>Responder updated this value.</t>
        </r>
      </text>
    </comment>
    <comment ref="P985" authorId="0" shapeId="0">
      <text>
        <r>
          <rPr>
            <sz val="10"/>
            <color rgb="FF000000"/>
            <rFont val="Arial"/>
            <scheme val="minor"/>
          </rPr>
          <t>Responder updated this value.</t>
        </r>
      </text>
    </comment>
    <comment ref="N987" authorId="0" shapeId="0">
      <text>
        <r>
          <rPr>
            <sz val="10"/>
            <color rgb="FF000000"/>
            <rFont val="Arial"/>
            <scheme val="minor"/>
          </rPr>
          <t>Responder updated this value.</t>
        </r>
      </text>
    </comment>
    <comment ref="P987" authorId="0" shapeId="0">
      <text>
        <r>
          <rPr>
            <sz val="10"/>
            <color rgb="FF000000"/>
            <rFont val="Arial"/>
            <scheme val="minor"/>
          </rPr>
          <t>Responder updated this value.</t>
        </r>
      </text>
    </comment>
    <comment ref="R987" authorId="0" shapeId="0">
      <text>
        <r>
          <rPr>
            <sz val="10"/>
            <color rgb="FF000000"/>
            <rFont val="Arial"/>
            <scheme val="minor"/>
          </rPr>
          <t>Responder updated this value.</t>
        </r>
      </text>
    </comment>
    <comment ref="C992" authorId="0" shapeId="0">
      <text>
        <r>
          <rPr>
            <sz val="10"/>
            <color rgb="FF000000"/>
            <rFont val="Arial"/>
            <scheme val="minor"/>
          </rPr>
          <t>Responder updated this value.</t>
        </r>
      </text>
    </comment>
    <comment ref="N1000" authorId="0" shapeId="0">
      <text>
        <r>
          <rPr>
            <sz val="10"/>
            <color rgb="FF000000"/>
            <rFont val="Arial"/>
            <scheme val="minor"/>
          </rPr>
          <t>Responder updated this value.</t>
        </r>
      </text>
    </comment>
    <comment ref="P1000" authorId="0" shapeId="0">
      <text>
        <r>
          <rPr>
            <sz val="10"/>
            <color rgb="FF000000"/>
            <rFont val="Arial"/>
            <scheme val="minor"/>
          </rPr>
          <t>Responder updated this value.</t>
        </r>
      </text>
    </comment>
    <comment ref="G1002" authorId="0" shapeId="0">
      <text>
        <r>
          <rPr>
            <sz val="10"/>
            <color rgb="FF000000"/>
            <rFont val="Arial"/>
            <scheme val="minor"/>
          </rPr>
          <t>Responder updated this value.</t>
        </r>
      </text>
    </comment>
    <comment ref="P1002" authorId="0" shapeId="0">
      <text>
        <r>
          <rPr>
            <sz val="10"/>
            <color rgb="FF000000"/>
            <rFont val="Arial"/>
            <scheme val="minor"/>
          </rPr>
          <t>Responder updated this value.</t>
        </r>
      </text>
    </comment>
    <comment ref="N1003" authorId="0" shapeId="0">
      <text>
        <r>
          <rPr>
            <sz val="10"/>
            <color rgb="FF000000"/>
            <rFont val="Arial"/>
            <scheme val="minor"/>
          </rPr>
          <t>Responder updated this value.</t>
        </r>
      </text>
    </comment>
    <comment ref="P1003" authorId="0" shapeId="0">
      <text>
        <r>
          <rPr>
            <sz val="10"/>
            <color rgb="FF000000"/>
            <rFont val="Arial"/>
            <scheme val="minor"/>
          </rPr>
          <t>Responder updated this value.</t>
        </r>
      </text>
    </comment>
    <comment ref="P1006" authorId="0" shapeId="0">
      <text>
        <r>
          <rPr>
            <sz val="10"/>
            <color rgb="FF000000"/>
            <rFont val="Arial"/>
            <scheme val="minor"/>
          </rPr>
          <t>Responder updated this value.</t>
        </r>
      </text>
    </comment>
    <comment ref="N1008" authorId="0" shapeId="0">
      <text>
        <r>
          <rPr>
            <sz val="10"/>
            <color rgb="FF000000"/>
            <rFont val="Arial"/>
            <scheme val="minor"/>
          </rPr>
          <t>Responder updated this value.</t>
        </r>
      </text>
    </comment>
    <comment ref="P1008" authorId="0" shapeId="0">
      <text>
        <r>
          <rPr>
            <sz val="10"/>
            <color rgb="FF000000"/>
            <rFont val="Arial"/>
            <scheme val="minor"/>
          </rPr>
          <t>Responder updated this value.</t>
        </r>
      </text>
    </comment>
    <comment ref="Q1008" authorId="0" shapeId="0">
      <text>
        <r>
          <rPr>
            <sz val="10"/>
            <color rgb="FF000000"/>
            <rFont val="Arial"/>
            <scheme val="minor"/>
          </rPr>
          <t>Responder updated this value.</t>
        </r>
      </text>
    </comment>
    <comment ref="N1015" authorId="0" shapeId="0">
      <text>
        <r>
          <rPr>
            <sz val="10"/>
            <color rgb="FF000000"/>
            <rFont val="Arial"/>
            <scheme val="minor"/>
          </rPr>
          <t>Responder updated this value.</t>
        </r>
      </text>
    </comment>
    <comment ref="P1015" authorId="0" shapeId="0">
      <text>
        <r>
          <rPr>
            <sz val="10"/>
            <color rgb="FF000000"/>
            <rFont val="Arial"/>
            <scheme val="minor"/>
          </rPr>
          <t>Responder updated this value.</t>
        </r>
      </text>
    </comment>
    <comment ref="Q1015" authorId="0" shapeId="0">
      <text>
        <r>
          <rPr>
            <sz val="10"/>
            <color rgb="FF000000"/>
            <rFont val="Arial"/>
            <scheme val="minor"/>
          </rPr>
          <t>Responder updated this value.</t>
        </r>
      </text>
    </comment>
    <comment ref="N1018" authorId="0" shapeId="0">
      <text>
        <r>
          <rPr>
            <sz val="10"/>
            <color rgb="FF000000"/>
            <rFont val="Arial"/>
            <scheme val="minor"/>
          </rPr>
          <t>Responder updated this value.</t>
        </r>
      </text>
    </comment>
    <comment ref="O1018" authorId="0" shapeId="0">
      <text>
        <r>
          <rPr>
            <sz val="10"/>
            <color rgb="FF000000"/>
            <rFont val="Arial"/>
            <scheme val="minor"/>
          </rPr>
          <t>Responder updated this value.</t>
        </r>
      </text>
    </comment>
    <comment ref="P1018" authorId="0" shapeId="0">
      <text>
        <r>
          <rPr>
            <sz val="10"/>
            <color rgb="FF000000"/>
            <rFont val="Arial"/>
            <scheme val="minor"/>
          </rPr>
          <t>Responder updated this value.</t>
        </r>
      </text>
    </comment>
    <comment ref="Q1018" authorId="0" shapeId="0">
      <text>
        <r>
          <rPr>
            <sz val="10"/>
            <color rgb="FF000000"/>
            <rFont val="Arial"/>
            <scheme val="minor"/>
          </rPr>
          <t>Responder updated this value.</t>
        </r>
      </text>
    </comment>
    <comment ref="Q1022" authorId="0" shapeId="0">
      <text>
        <r>
          <rPr>
            <sz val="10"/>
            <color rgb="FF000000"/>
            <rFont val="Arial"/>
            <scheme val="minor"/>
          </rPr>
          <t>Responder updated this value.</t>
        </r>
      </text>
    </comment>
    <comment ref="M1040" authorId="0" shapeId="0">
      <text>
        <r>
          <rPr>
            <sz val="10"/>
            <color rgb="FF000000"/>
            <rFont val="Arial"/>
            <scheme val="minor"/>
          </rPr>
          <t>Responder updated this value.</t>
        </r>
      </text>
    </comment>
    <comment ref="Q1056" authorId="0" shapeId="0">
      <text>
        <r>
          <rPr>
            <sz val="10"/>
            <color rgb="FF000000"/>
            <rFont val="Arial"/>
            <scheme val="minor"/>
          </rPr>
          <t>Responder updated this value.</t>
        </r>
      </text>
    </comment>
    <comment ref="P1116" authorId="0" shapeId="0">
      <text>
        <r>
          <rPr>
            <sz val="10"/>
            <color rgb="FF000000"/>
            <rFont val="Arial"/>
            <scheme val="minor"/>
          </rPr>
          <t>Responder updated this value.</t>
        </r>
      </text>
    </comment>
    <comment ref="R1116" authorId="0" shapeId="0">
      <text>
        <r>
          <rPr>
            <sz val="10"/>
            <color rgb="FF000000"/>
            <rFont val="Arial"/>
            <scheme val="minor"/>
          </rPr>
          <t>Responder updated this value.</t>
        </r>
      </text>
    </comment>
    <comment ref="P1123" authorId="0" shapeId="0">
      <text>
        <r>
          <rPr>
            <sz val="10"/>
            <color rgb="FF000000"/>
            <rFont val="Arial"/>
            <scheme val="minor"/>
          </rPr>
          <t>Responder updated this value.</t>
        </r>
      </text>
    </comment>
    <comment ref="P1135" authorId="0" shapeId="0">
      <text>
        <r>
          <rPr>
            <sz val="10"/>
            <color rgb="FF000000"/>
            <rFont val="Arial"/>
            <scheme val="minor"/>
          </rPr>
          <t>Responder updated this value.</t>
        </r>
      </text>
    </comment>
    <comment ref="N1137" authorId="0" shapeId="0">
      <text>
        <r>
          <rPr>
            <sz val="10"/>
            <color rgb="FF000000"/>
            <rFont val="Arial"/>
            <scheme val="minor"/>
          </rPr>
          <t>Responder updated this value.</t>
        </r>
      </text>
    </comment>
    <comment ref="O1137" authorId="0" shapeId="0">
      <text>
        <r>
          <rPr>
            <sz val="10"/>
            <color rgb="FF000000"/>
            <rFont val="Arial"/>
            <scheme val="minor"/>
          </rPr>
          <t>Responder updated this value.</t>
        </r>
      </text>
    </comment>
    <comment ref="P1137" authorId="0" shapeId="0">
      <text>
        <r>
          <rPr>
            <sz val="10"/>
            <color rgb="FF000000"/>
            <rFont val="Arial"/>
            <scheme val="minor"/>
          </rPr>
          <t>Responder updated this value.</t>
        </r>
      </text>
    </comment>
    <comment ref="Q1139" authorId="0" shapeId="0">
      <text>
        <r>
          <rPr>
            <sz val="10"/>
            <color rgb="FF000000"/>
            <rFont val="Arial"/>
            <scheme val="minor"/>
          </rPr>
          <t>Responder updated this value.</t>
        </r>
      </text>
    </comment>
    <comment ref="L1140" authorId="0" shapeId="0">
      <text>
        <r>
          <rPr>
            <sz val="10"/>
            <color rgb="FF000000"/>
            <rFont val="Arial"/>
            <scheme val="minor"/>
          </rPr>
          <t>Responder updated this value.</t>
        </r>
      </text>
    </comment>
    <comment ref="M1140" authorId="0" shapeId="0">
      <text>
        <r>
          <rPr>
            <sz val="10"/>
            <color rgb="FF000000"/>
            <rFont val="Arial"/>
            <scheme val="minor"/>
          </rPr>
          <t>Responder updated this value.</t>
        </r>
      </text>
    </comment>
    <comment ref="P1140" authorId="0" shapeId="0">
      <text>
        <r>
          <rPr>
            <sz val="10"/>
            <color rgb="FF000000"/>
            <rFont val="Arial"/>
            <scheme val="minor"/>
          </rPr>
          <t>Responder updated this value.</t>
        </r>
      </text>
    </comment>
    <comment ref="Q1140" authorId="0" shapeId="0">
      <text>
        <r>
          <rPr>
            <sz val="10"/>
            <color rgb="FF000000"/>
            <rFont val="Arial"/>
            <scheme val="minor"/>
          </rPr>
          <t>Responder updated this value.</t>
        </r>
      </text>
    </comment>
    <comment ref="L1141" authorId="0" shapeId="0">
      <text>
        <r>
          <rPr>
            <sz val="10"/>
            <color rgb="FF000000"/>
            <rFont val="Arial"/>
            <scheme val="minor"/>
          </rPr>
          <t>Responder updated this value.</t>
        </r>
      </text>
    </comment>
    <comment ref="M1141" authorId="0" shapeId="0">
      <text>
        <r>
          <rPr>
            <sz val="10"/>
            <color rgb="FF000000"/>
            <rFont val="Arial"/>
            <scheme val="minor"/>
          </rPr>
          <t>Responder updated this value.</t>
        </r>
      </text>
    </comment>
    <comment ref="Q1141" authorId="0" shapeId="0">
      <text>
        <r>
          <rPr>
            <sz val="10"/>
            <color rgb="FF000000"/>
            <rFont val="Arial"/>
            <scheme val="minor"/>
          </rPr>
          <t>Responder updated this value.</t>
        </r>
      </text>
    </comment>
    <comment ref="M1146" authorId="0" shapeId="0">
      <text>
        <r>
          <rPr>
            <sz val="10"/>
            <color rgb="FF000000"/>
            <rFont val="Arial"/>
            <scheme val="minor"/>
          </rPr>
          <t>Responder updated this value.</t>
        </r>
      </text>
    </comment>
    <comment ref="P1148" authorId="0" shapeId="0">
      <text>
        <r>
          <rPr>
            <sz val="10"/>
            <color rgb="FF000000"/>
            <rFont val="Arial"/>
            <scheme val="minor"/>
          </rPr>
          <t>Responder updated this value.</t>
        </r>
      </text>
    </comment>
    <comment ref="R1148" authorId="0" shapeId="0">
      <text>
        <r>
          <rPr>
            <sz val="10"/>
            <color rgb="FF000000"/>
            <rFont val="Arial"/>
            <scheme val="minor"/>
          </rPr>
          <t>Responder updated this value.</t>
        </r>
      </text>
    </comment>
    <comment ref="L1149" authorId="0" shapeId="0">
      <text>
        <r>
          <rPr>
            <sz val="10"/>
            <color rgb="FF000000"/>
            <rFont val="Arial"/>
            <scheme val="minor"/>
          </rPr>
          <t>Responder updated this value.</t>
        </r>
      </text>
    </comment>
    <comment ref="M1149" authorId="0" shapeId="0">
      <text>
        <r>
          <rPr>
            <sz val="10"/>
            <color rgb="FF000000"/>
            <rFont val="Arial"/>
            <scheme val="minor"/>
          </rPr>
          <t>Responder updated this value.</t>
        </r>
      </text>
    </comment>
    <comment ref="P1149" authorId="0" shapeId="0">
      <text>
        <r>
          <rPr>
            <sz val="10"/>
            <color rgb="FF000000"/>
            <rFont val="Arial"/>
            <scheme val="minor"/>
          </rPr>
          <t>Responder updated this value.</t>
        </r>
      </text>
    </comment>
    <comment ref="Q1149" authorId="0" shapeId="0">
      <text>
        <r>
          <rPr>
            <sz val="10"/>
            <color rgb="FF000000"/>
            <rFont val="Arial"/>
            <scheme val="minor"/>
          </rPr>
          <t>Responder updated this value.</t>
        </r>
      </text>
    </comment>
    <comment ref="P1160" authorId="0" shapeId="0">
      <text>
        <r>
          <rPr>
            <sz val="10"/>
            <color rgb="FF000000"/>
            <rFont val="Arial"/>
            <scheme val="minor"/>
          </rPr>
          <t>Responder updated this value.</t>
        </r>
      </text>
    </comment>
    <comment ref="P1165" authorId="0" shapeId="0">
      <text>
        <r>
          <rPr>
            <sz val="10"/>
            <color rgb="FF000000"/>
            <rFont val="Arial"/>
            <scheme val="minor"/>
          </rPr>
          <t>Responder updated this value.</t>
        </r>
      </text>
    </comment>
    <comment ref="C1167" authorId="0" shapeId="0">
      <text>
        <r>
          <rPr>
            <sz val="10"/>
            <color rgb="FF000000"/>
            <rFont val="Arial"/>
            <scheme val="minor"/>
          </rPr>
          <t>Responder updated this value.</t>
        </r>
      </text>
    </comment>
    <comment ref="D1167" authorId="0" shapeId="0">
      <text>
        <r>
          <rPr>
            <sz val="10"/>
            <color rgb="FF000000"/>
            <rFont val="Arial"/>
            <scheme val="minor"/>
          </rPr>
          <t>Responder updated this value.</t>
        </r>
      </text>
    </comment>
    <comment ref="E1167" authorId="0" shapeId="0">
      <text>
        <r>
          <rPr>
            <sz val="10"/>
            <color rgb="FF000000"/>
            <rFont val="Arial"/>
            <scheme val="minor"/>
          </rPr>
          <t>Responder updated this value.</t>
        </r>
      </text>
    </comment>
    <comment ref="F1167" authorId="0" shapeId="0">
      <text>
        <r>
          <rPr>
            <sz val="10"/>
            <color rgb="FF000000"/>
            <rFont val="Arial"/>
            <scheme val="minor"/>
          </rPr>
          <t>Responder updated this value.</t>
        </r>
      </text>
    </comment>
    <comment ref="I1167" authorId="0" shapeId="0">
      <text>
        <r>
          <rPr>
            <sz val="10"/>
            <color rgb="FF000000"/>
            <rFont val="Arial"/>
            <scheme val="minor"/>
          </rPr>
          <t>Responder updated this value.</t>
        </r>
      </text>
    </comment>
    <comment ref="J1167" authorId="0" shapeId="0">
      <text>
        <r>
          <rPr>
            <sz val="10"/>
            <color rgb="FF000000"/>
            <rFont val="Arial"/>
            <scheme val="minor"/>
          </rPr>
          <t>Responder updated this value.</t>
        </r>
      </text>
    </comment>
    <comment ref="K1167" authorId="0" shapeId="0">
      <text>
        <r>
          <rPr>
            <sz val="10"/>
            <color rgb="FF000000"/>
            <rFont val="Arial"/>
            <scheme val="minor"/>
          </rPr>
          <t>Responder updated this value.</t>
        </r>
      </text>
    </comment>
    <comment ref="L1167" authorId="0" shapeId="0">
      <text>
        <r>
          <rPr>
            <sz val="10"/>
            <color rgb="FF000000"/>
            <rFont val="Arial"/>
            <scheme val="minor"/>
          </rPr>
          <t>Responder updated this value.</t>
        </r>
      </text>
    </comment>
    <comment ref="M1167" authorId="0" shapeId="0">
      <text>
        <r>
          <rPr>
            <sz val="10"/>
            <color rgb="FF000000"/>
            <rFont val="Arial"/>
            <scheme val="minor"/>
          </rPr>
          <t>Responder updated this value.</t>
        </r>
      </text>
    </comment>
    <comment ref="N1167" authorId="0" shapeId="0">
      <text>
        <r>
          <rPr>
            <sz val="10"/>
            <color rgb="FF000000"/>
            <rFont val="Arial"/>
            <scheme val="minor"/>
          </rPr>
          <t>Responder updated this value.</t>
        </r>
      </text>
    </comment>
    <comment ref="O1167" authorId="0" shapeId="0">
      <text>
        <r>
          <rPr>
            <sz val="10"/>
            <color rgb="FF000000"/>
            <rFont val="Arial"/>
            <scheme val="minor"/>
          </rPr>
          <t>Responder updated this value.</t>
        </r>
      </text>
    </comment>
    <comment ref="P1167" authorId="0" shapeId="0">
      <text>
        <r>
          <rPr>
            <sz val="10"/>
            <color rgb="FF000000"/>
            <rFont val="Arial"/>
            <scheme val="minor"/>
          </rPr>
          <t>Responder updated this value.</t>
        </r>
      </text>
    </comment>
    <comment ref="R1167" authorId="0" shapeId="0">
      <text>
        <r>
          <rPr>
            <sz val="10"/>
            <color rgb="FF000000"/>
            <rFont val="Arial"/>
            <scheme val="minor"/>
          </rPr>
          <t>Responder updated this value.</t>
        </r>
      </text>
    </comment>
    <comment ref="N1178" authorId="0" shapeId="0">
      <text>
        <r>
          <rPr>
            <sz val="10"/>
            <color rgb="FF000000"/>
            <rFont val="Arial"/>
            <scheme val="minor"/>
          </rPr>
          <t>Responder updated this value.</t>
        </r>
      </text>
    </comment>
    <comment ref="P1178" authorId="0" shapeId="0">
      <text>
        <r>
          <rPr>
            <sz val="10"/>
            <color rgb="FF000000"/>
            <rFont val="Arial"/>
            <scheme val="minor"/>
          </rPr>
          <t>Responder updated this value.</t>
        </r>
      </text>
    </comment>
    <comment ref="P1179" authorId="0" shapeId="0">
      <text>
        <r>
          <rPr>
            <sz val="10"/>
            <color rgb="FF000000"/>
            <rFont val="Arial"/>
            <scheme val="minor"/>
          </rPr>
          <t>Responder updated this value.</t>
        </r>
      </text>
    </comment>
    <comment ref="P1180" authorId="0" shapeId="0">
      <text>
        <r>
          <rPr>
            <sz val="10"/>
            <color rgb="FF000000"/>
            <rFont val="Arial"/>
            <scheme val="minor"/>
          </rPr>
          <t>Responder updated this value.</t>
        </r>
      </text>
    </comment>
    <comment ref="P1181" authorId="0" shapeId="0">
      <text>
        <r>
          <rPr>
            <sz val="10"/>
            <color rgb="FF000000"/>
            <rFont val="Arial"/>
            <scheme val="minor"/>
          </rPr>
          <t>Responder updated this value.</t>
        </r>
      </text>
    </comment>
    <comment ref="P1186" authorId="0" shapeId="0">
      <text>
        <r>
          <rPr>
            <sz val="10"/>
            <color rgb="FF000000"/>
            <rFont val="Arial"/>
            <scheme val="minor"/>
          </rPr>
          <t>Responder updated this value.</t>
        </r>
      </text>
    </comment>
    <comment ref="P1189" authorId="0" shapeId="0">
      <text>
        <r>
          <rPr>
            <sz val="10"/>
            <color rgb="FF000000"/>
            <rFont val="Arial"/>
            <scheme val="minor"/>
          </rPr>
          <t>Responder updated this value.</t>
        </r>
      </text>
    </comment>
    <comment ref="P1192" authorId="0" shapeId="0">
      <text>
        <r>
          <rPr>
            <sz val="10"/>
            <color rgb="FF000000"/>
            <rFont val="Arial"/>
            <scheme val="minor"/>
          </rPr>
          <t>Responder updated this value.</t>
        </r>
      </text>
    </comment>
    <comment ref="R1192" authorId="0" shapeId="0">
      <text>
        <r>
          <rPr>
            <sz val="10"/>
            <color rgb="FF000000"/>
            <rFont val="Arial"/>
            <scheme val="minor"/>
          </rPr>
          <t>Responder updated this value.</t>
        </r>
      </text>
    </comment>
    <comment ref="O1199" authorId="0" shapeId="0">
      <text>
        <r>
          <rPr>
            <sz val="10"/>
            <color rgb="FF000000"/>
            <rFont val="Arial"/>
            <scheme val="minor"/>
          </rPr>
          <t>Responder updated this value.</t>
        </r>
      </text>
    </comment>
    <comment ref="R1199" authorId="0" shapeId="0">
      <text>
        <r>
          <rPr>
            <sz val="10"/>
            <color rgb="FF000000"/>
            <rFont val="Arial"/>
            <scheme val="minor"/>
          </rPr>
          <t>Responder updated this value.</t>
        </r>
      </text>
    </comment>
    <comment ref="P1201" authorId="0" shapeId="0">
      <text>
        <r>
          <rPr>
            <sz val="10"/>
            <color rgb="FF000000"/>
            <rFont val="Arial"/>
            <scheme val="minor"/>
          </rPr>
          <t>Responder updated this value.</t>
        </r>
      </text>
    </comment>
    <comment ref="P1217" authorId="0" shapeId="0">
      <text>
        <r>
          <rPr>
            <sz val="10"/>
            <color rgb="FF000000"/>
            <rFont val="Arial"/>
            <scheme val="minor"/>
          </rPr>
          <t>Responder updated this value.</t>
        </r>
      </text>
    </comment>
    <comment ref="P1228" authorId="0" shapeId="0">
      <text>
        <r>
          <rPr>
            <sz val="10"/>
            <color rgb="FF000000"/>
            <rFont val="Arial"/>
            <scheme val="minor"/>
          </rPr>
          <t>Responder updated this value.</t>
        </r>
      </text>
    </comment>
    <comment ref="P1245" authorId="0" shapeId="0">
      <text>
        <r>
          <rPr>
            <sz val="10"/>
            <color rgb="FF000000"/>
            <rFont val="Arial"/>
            <scheme val="minor"/>
          </rPr>
          <t>Responder updated this value.</t>
        </r>
      </text>
    </comment>
    <comment ref="P1246" authorId="0" shapeId="0">
      <text>
        <r>
          <rPr>
            <sz val="10"/>
            <color rgb="FF000000"/>
            <rFont val="Arial"/>
            <scheme val="minor"/>
          </rPr>
          <t>Responder updated this value.</t>
        </r>
      </text>
    </comment>
    <comment ref="P1256" authorId="0" shapeId="0">
      <text>
        <r>
          <rPr>
            <sz val="10"/>
            <color rgb="FF000000"/>
            <rFont val="Arial"/>
            <scheme val="minor"/>
          </rPr>
          <t>Responder updated this value.</t>
        </r>
      </text>
    </comment>
    <comment ref="Q1256" authorId="0" shapeId="0">
      <text>
        <r>
          <rPr>
            <sz val="10"/>
            <color rgb="FF000000"/>
            <rFont val="Arial"/>
            <scheme val="minor"/>
          </rPr>
          <t>Responder updated this value.</t>
        </r>
      </text>
    </comment>
    <comment ref="R1257" authorId="0" shapeId="0">
      <text>
        <r>
          <rPr>
            <sz val="10"/>
            <color rgb="FF000000"/>
            <rFont val="Arial"/>
            <scheme val="minor"/>
          </rPr>
          <t>Responder updated this value.</t>
        </r>
      </text>
    </comment>
    <comment ref="Q1259" authorId="0" shapeId="0">
      <text>
        <r>
          <rPr>
            <sz val="10"/>
            <color rgb="FF000000"/>
            <rFont val="Arial"/>
            <scheme val="minor"/>
          </rPr>
          <t>Responder updated this value.</t>
        </r>
      </text>
    </comment>
    <comment ref="L1263" authorId="0" shapeId="0">
      <text>
        <r>
          <rPr>
            <sz val="10"/>
            <color rgb="FF000000"/>
            <rFont val="Arial"/>
            <scheme val="minor"/>
          </rPr>
          <t>Responder updated this value.</t>
        </r>
      </text>
    </comment>
    <comment ref="M1263" authorId="0" shapeId="0">
      <text>
        <r>
          <rPr>
            <sz val="10"/>
            <color rgb="FF000000"/>
            <rFont val="Arial"/>
            <scheme val="minor"/>
          </rPr>
          <t>Responder updated this value.</t>
        </r>
      </text>
    </comment>
    <comment ref="P1271" authorId="0" shapeId="0">
      <text>
        <r>
          <rPr>
            <sz val="10"/>
            <color rgb="FF000000"/>
            <rFont val="Arial"/>
            <scheme val="minor"/>
          </rPr>
          <t>Responder updated this value.</t>
        </r>
      </text>
    </comment>
    <comment ref="N1289" authorId="0" shapeId="0">
      <text>
        <r>
          <rPr>
            <sz val="10"/>
            <color rgb="FF000000"/>
            <rFont val="Arial"/>
            <scheme val="minor"/>
          </rPr>
          <t>Responder updated this value.</t>
        </r>
      </text>
    </comment>
    <comment ref="P1292" authorId="0" shapeId="0">
      <text>
        <r>
          <rPr>
            <sz val="10"/>
            <color rgb="FF000000"/>
            <rFont val="Arial"/>
            <scheme val="minor"/>
          </rPr>
          <t>Responder updated this value.</t>
        </r>
      </text>
    </comment>
    <comment ref="L1306" authorId="0" shapeId="0">
      <text>
        <r>
          <rPr>
            <sz val="10"/>
            <color rgb="FF000000"/>
            <rFont val="Arial"/>
            <scheme val="minor"/>
          </rPr>
          <t>Responder updated this value.</t>
        </r>
      </text>
    </comment>
    <comment ref="R1310" authorId="0" shapeId="0">
      <text>
        <r>
          <rPr>
            <sz val="10"/>
            <color rgb="FF000000"/>
            <rFont val="Arial"/>
            <scheme val="minor"/>
          </rPr>
          <t>Responder updated this value.</t>
        </r>
      </text>
    </comment>
    <comment ref="Q1315" authorId="0" shapeId="0">
      <text>
        <r>
          <rPr>
            <sz val="10"/>
            <color rgb="FF000000"/>
            <rFont val="Arial"/>
            <scheme val="minor"/>
          </rPr>
          <t>Responder updated this value.</t>
        </r>
      </text>
    </comment>
    <comment ref="L1318" authorId="0" shapeId="0">
      <text>
        <r>
          <rPr>
            <sz val="10"/>
            <color rgb="FF000000"/>
            <rFont val="Arial"/>
            <scheme val="minor"/>
          </rPr>
          <t>Responder updated this value.</t>
        </r>
      </text>
    </comment>
    <comment ref="M1318" authorId="0" shapeId="0">
      <text>
        <r>
          <rPr>
            <sz val="10"/>
            <color rgb="FF000000"/>
            <rFont val="Arial"/>
            <scheme val="minor"/>
          </rPr>
          <t>Responder updated this value.</t>
        </r>
      </text>
    </comment>
    <comment ref="N1318" authorId="0" shapeId="0">
      <text>
        <r>
          <rPr>
            <sz val="10"/>
            <color rgb="FF000000"/>
            <rFont val="Arial"/>
            <scheme val="minor"/>
          </rPr>
          <t>Responder updated this value.</t>
        </r>
      </text>
    </comment>
    <comment ref="Q1323" authorId="0" shapeId="0">
      <text>
        <r>
          <rPr>
            <sz val="10"/>
            <color rgb="FF000000"/>
            <rFont val="Arial"/>
            <scheme val="minor"/>
          </rPr>
          <t>Responder updated this value.</t>
        </r>
      </text>
    </comment>
    <comment ref="Q1327" authorId="0" shapeId="0">
      <text>
        <r>
          <rPr>
            <sz val="10"/>
            <color rgb="FF000000"/>
            <rFont val="Arial"/>
            <scheme val="minor"/>
          </rPr>
          <t>Responder updated this value.</t>
        </r>
      </text>
    </comment>
    <comment ref="Q1329" authorId="0" shapeId="0">
      <text>
        <r>
          <rPr>
            <sz val="10"/>
            <color rgb="FF000000"/>
            <rFont val="Arial"/>
            <scheme val="minor"/>
          </rPr>
          <t>Responder updated this value.</t>
        </r>
      </text>
    </comment>
    <comment ref="Q1339" authorId="0" shapeId="0">
      <text>
        <r>
          <rPr>
            <sz val="10"/>
            <color rgb="FF000000"/>
            <rFont val="Arial"/>
            <scheme val="minor"/>
          </rPr>
          <t>Responder updated this value.</t>
        </r>
      </text>
    </comment>
    <comment ref="N1347" authorId="0" shapeId="0">
      <text>
        <r>
          <rPr>
            <sz val="10"/>
            <color rgb="FF000000"/>
            <rFont val="Arial"/>
            <scheme val="minor"/>
          </rPr>
          <t>Responder updated this value.</t>
        </r>
      </text>
    </comment>
    <comment ref="O1347" authorId="0" shapeId="0">
      <text>
        <r>
          <rPr>
            <sz val="10"/>
            <color rgb="FF000000"/>
            <rFont val="Arial"/>
            <scheme val="minor"/>
          </rPr>
          <t>Responder updated this value.</t>
        </r>
      </text>
    </comment>
    <comment ref="P1347" authorId="0" shapeId="0">
      <text>
        <r>
          <rPr>
            <sz val="10"/>
            <color rgb="FF000000"/>
            <rFont val="Arial"/>
            <scheme val="minor"/>
          </rPr>
          <t>Responder updated this value.</t>
        </r>
      </text>
    </comment>
    <comment ref="N1356" authorId="0" shapeId="0">
      <text>
        <r>
          <rPr>
            <sz val="10"/>
            <color rgb="FF000000"/>
            <rFont val="Arial"/>
            <scheme val="minor"/>
          </rPr>
          <t>Responder updated this value.</t>
        </r>
      </text>
    </comment>
    <comment ref="P1356" authorId="0" shapeId="0">
      <text>
        <r>
          <rPr>
            <sz val="10"/>
            <color rgb="FF000000"/>
            <rFont val="Arial"/>
            <scheme val="minor"/>
          </rPr>
          <t>Responder updated this value.</t>
        </r>
      </text>
    </comment>
    <comment ref="P1375" authorId="0" shapeId="0">
      <text>
        <r>
          <rPr>
            <sz val="10"/>
            <color rgb="FF000000"/>
            <rFont val="Arial"/>
            <scheme val="minor"/>
          </rPr>
          <t>Responder updated this value.</t>
        </r>
      </text>
    </comment>
    <comment ref="P1379" authorId="0" shapeId="0">
      <text>
        <r>
          <rPr>
            <sz val="10"/>
            <color rgb="FF000000"/>
            <rFont val="Arial"/>
            <scheme val="minor"/>
          </rPr>
          <t>Responder updated this value.</t>
        </r>
      </text>
    </comment>
    <comment ref="P1385" authorId="0" shapeId="0">
      <text>
        <r>
          <rPr>
            <sz val="10"/>
            <color rgb="FF000000"/>
            <rFont val="Arial"/>
            <scheme val="minor"/>
          </rPr>
          <t>Responder updated this value.</t>
        </r>
      </text>
    </comment>
    <comment ref="P1389" authorId="0" shapeId="0">
      <text>
        <r>
          <rPr>
            <sz val="10"/>
            <color rgb="FF000000"/>
            <rFont val="Arial"/>
            <scheme val="minor"/>
          </rPr>
          <t>Responder updated this value.</t>
        </r>
      </text>
    </comment>
    <comment ref="I1396" authorId="0" shapeId="0">
      <text>
        <r>
          <rPr>
            <sz val="10"/>
            <color rgb="FF000000"/>
            <rFont val="Arial"/>
            <scheme val="minor"/>
          </rPr>
          <t>Responder updated this value.</t>
        </r>
      </text>
    </comment>
    <comment ref="P1396" authorId="0" shapeId="0">
      <text>
        <r>
          <rPr>
            <sz val="10"/>
            <color rgb="FF000000"/>
            <rFont val="Arial"/>
            <scheme val="minor"/>
          </rPr>
          <t>Responder updated this value.</t>
        </r>
      </text>
    </comment>
    <comment ref="H1407" authorId="0" shapeId="0">
      <text>
        <r>
          <rPr>
            <sz val="10"/>
            <color rgb="FF000000"/>
            <rFont val="Arial"/>
            <scheme val="minor"/>
          </rPr>
          <t>Responder updated this value.</t>
        </r>
      </text>
    </comment>
    <comment ref="C1412" authorId="0" shapeId="0">
      <text>
        <r>
          <rPr>
            <sz val="10"/>
            <color rgb="FF000000"/>
            <rFont val="Arial"/>
            <scheme val="minor"/>
          </rPr>
          <t>Responder updated this value.</t>
        </r>
      </text>
    </comment>
    <comment ref="N1422" authorId="0" shapeId="0">
      <text>
        <r>
          <rPr>
            <sz val="10"/>
            <color rgb="FF000000"/>
            <rFont val="Arial"/>
            <scheme val="minor"/>
          </rPr>
          <t>Responder updated this value.</t>
        </r>
      </text>
    </comment>
    <comment ref="O1422" authorId="0" shapeId="0">
      <text>
        <r>
          <rPr>
            <sz val="10"/>
            <color rgb="FF000000"/>
            <rFont val="Arial"/>
            <scheme val="minor"/>
          </rPr>
          <t>Responder updated this value.</t>
        </r>
      </text>
    </comment>
    <comment ref="Q1422" authorId="0" shapeId="0">
      <text>
        <r>
          <rPr>
            <sz val="10"/>
            <color rgb="FF000000"/>
            <rFont val="Arial"/>
            <scheme val="minor"/>
          </rPr>
          <t>Responder updated this value.</t>
        </r>
      </text>
    </comment>
    <comment ref="R1422" authorId="0" shapeId="0">
      <text>
        <r>
          <rPr>
            <sz val="10"/>
            <color rgb="FF000000"/>
            <rFont val="Arial"/>
            <scheme val="minor"/>
          </rPr>
          <t>Responder updated this value.</t>
        </r>
      </text>
    </comment>
    <comment ref="P1425" authorId="0" shapeId="0">
      <text>
        <r>
          <rPr>
            <sz val="10"/>
            <color rgb="FF000000"/>
            <rFont val="Arial"/>
            <scheme val="minor"/>
          </rPr>
          <t>Responder updated this value.</t>
        </r>
      </text>
    </comment>
    <comment ref="N1432" authorId="0" shapeId="0">
      <text>
        <r>
          <rPr>
            <sz val="10"/>
            <color rgb="FF000000"/>
            <rFont val="Arial"/>
            <scheme val="minor"/>
          </rPr>
          <t>Responder updated this value.</t>
        </r>
      </text>
    </comment>
    <comment ref="O1432" authorId="0" shapeId="0">
      <text>
        <r>
          <rPr>
            <sz val="10"/>
            <color rgb="FF000000"/>
            <rFont val="Arial"/>
            <scheme val="minor"/>
          </rPr>
          <t>Responder updated this value.</t>
        </r>
      </text>
    </comment>
    <comment ref="P1432" authorId="0" shapeId="0">
      <text>
        <r>
          <rPr>
            <sz val="10"/>
            <color rgb="FF000000"/>
            <rFont val="Arial"/>
            <scheme val="minor"/>
          </rPr>
          <t>Responder updated this value.</t>
        </r>
      </text>
    </comment>
    <comment ref="N1440" authorId="0" shapeId="0">
      <text>
        <r>
          <rPr>
            <sz val="10"/>
            <color rgb="FF000000"/>
            <rFont val="Arial"/>
            <scheme val="minor"/>
          </rPr>
          <t>Responder updated this value.</t>
        </r>
      </text>
    </comment>
    <comment ref="P1440" authorId="0" shapeId="0">
      <text>
        <r>
          <rPr>
            <sz val="10"/>
            <color rgb="FF000000"/>
            <rFont val="Arial"/>
            <scheme val="minor"/>
          </rPr>
          <t>Responder updated this value.</t>
        </r>
      </text>
    </comment>
    <comment ref="I1442" authorId="0" shapeId="0">
      <text>
        <r>
          <rPr>
            <sz val="10"/>
            <color rgb="FF000000"/>
            <rFont val="Arial"/>
            <scheme val="minor"/>
          </rPr>
          <t>Responder updated this value.</t>
        </r>
      </text>
    </comment>
    <comment ref="O1444" authorId="0" shapeId="0">
      <text>
        <r>
          <rPr>
            <sz val="10"/>
            <color rgb="FF000000"/>
            <rFont val="Arial"/>
            <scheme val="minor"/>
          </rPr>
          <t>Responder updated this value.</t>
        </r>
      </text>
    </comment>
    <comment ref="P1444" authorId="0" shapeId="0">
      <text>
        <r>
          <rPr>
            <sz val="10"/>
            <color rgb="FF000000"/>
            <rFont val="Arial"/>
            <scheme val="minor"/>
          </rPr>
          <t>Responder updated this value.</t>
        </r>
      </text>
    </comment>
    <comment ref="N1449" authorId="0" shapeId="0">
      <text>
        <r>
          <rPr>
            <sz val="10"/>
            <color rgb="FF000000"/>
            <rFont val="Arial"/>
            <scheme val="minor"/>
          </rPr>
          <t>Responder updated this value.</t>
        </r>
      </text>
    </comment>
    <comment ref="O1449" authorId="0" shapeId="0">
      <text>
        <r>
          <rPr>
            <sz val="10"/>
            <color rgb="FF000000"/>
            <rFont val="Arial"/>
            <scheme val="minor"/>
          </rPr>
          <t>Responder updated this value.</t>
        </r>
      </text>
    </comment>
    <comment ref="P1449" authorId="0" shapeId="0">
      <text>
        <r>
          <rPr>
            <sz val="10"/>
            <color rgb="FF000000"/>
            <rFont val="Arial"/>
            <scheme val="minor"/>
          </rPr>
          <t>Responder updated this value.</t>
        </r>
      </text>
    </comment>
    <comment ref="R1451" authorId="0" shapeId="0">
      <text>
        <r>
          <rPr>
            <sz val="10"/>
            <color rgb="FF000000"/>
            <rFont val="Arial"/>
            <scheme val="minor"/>
          </rPr>
          <t>Responder updated this value.</t>
        </r>
      </text>
    </comment>
    <comment ref="O1453" authorId="0" shapeId="0">
      <text>
        <r>
          <rPr>
            <sz val="10"/>
            <color rgb="FF000000"/>
            <rFont val="Arial"/>
            <scheme val="minor"/>
          </rPr>
          <t>Responder updated this value.</t>
        </r>
      </text>
    </comment>
    <comment ref="Q1461" authorId="0" shapeId="0">
      <text>
        <r>
          <rPr>
            <sz val="10"/>
            <color rgb="FF000000"/>
            <rFont val="Arial"/>
            <scheme val="minor"/>
          </rPr>
          <t>Responder updated this value.</t>
        </r>
      </text>
    </comment>
    <comment ref="J1472" authorId="0" shapeId="0">
      <text>
        <r>
          <rPr>
            <sz val="10"/>
            <color rgb="FF000000"/>
            <rFont val="Arial"/>
            <scheme val="minor"/>
          </rPr>
          <t>Responder updated this value.</t>
        </r>
      </text>
    </comment>
    <comment ref="P1472" authorId="0" shapeId="0">
      <text>
        <r>
          <rPr>
            <sz val="10"/>
            <color rgb="FF000000"/>
            <rFont val="Arial"/>
            <scheme val="minor"/>
          </rPr>
          <t>Responder updated this value.</t>
        </r>
      </text>
    </comment>
    <comment ref="N1489" authorId="0" shapeId="0">
      <text>
        <r>
          <rPr>
            <sz val="10"/>
            <color rgb="FF000000"/>
            <rFont val="Arial"/>
            <scheme val="minor"/>
          </rPr>
          <t>Responder updated this value.</t>
        </r>
      </text>
    </comment>
    <comment ref="O1489" authorId="0" shapeId="0">
      <text>
        <r>
          <rPr>
            <sz val="10"/>
            <color rgb="FF000000"/>
            <rFont val="Arial"/>
            <scheme val="minor"/>
          </rPr>
          <t>Responder updated this value.</t>
        </r>
      </text>
    </comment>
    <comment ref="P1489" authorId="0" shapeId="0">
      <text>
        <r>
          <rPr>
            <sz val="10"/>
            <color rgb="FF000000"/>
            <rFont val="Arial"/>
            <scheme val="minor"/>
          </rPr>
          <t>Responder updated this value.</t>
        </r>
      </text>
    </comment>
    <comment ref="P1492" authorId="0" shapeId="0">
      <text>
        <r>
          <rPr>
            <sz val="10"/>
            <color rgb="FF000000"/>
            <rFont val="Arial"/>
            <scheme val="minor"/>
          </rPr>
          <t>Responder updated this value.</t>
        </r>
      </text>
    </comment>
    <comment ref="N1494" authorId="0" shapeId="0">
      <text>
        <r>
          <rPr>
            <sz val="10"/>
            <color rgb="FF000000"/>
            <rFont val="Arial"/>
            <scheme val="minor"/>
          </rPr>
          <t>Responder updated this value.</t>
        </r>
      </text>
    </comment>
    <comment ref="O1494" authorId="0" shapeId="0">
      <text>
        <r>
          <rPr>
            <sz val="10"/>
            <color rgb="FF000000"/>
            <rFont val="Arial"/>
            <scheme val="minor"/>
          </rPr>
          <t>Responder updated this value.</t>
        </r>
      </text>
    </comment>
    <comment ref="P1494" authorId="0" shapeId="0">
      <text>
        <r>
          <rPr>
            <sz val="10"/>
            <color rgb="FF000000"/>
            <rFont val="Arial"/>
            <scheme val="minor"/>
          </rPr>
          <t>Responder updated this value.</t>
        </r>
      </text>
    </comment>
    <comment ref="N1495" authorId="0" shapeId="0">
      <text>
        <r>
          <rPr>
            <sz val="10"/>
            <color rgb="FF000000"/>
            <rFont val="Arial"/>
            <scheme val="minor"/>
          </rPr>
          <t>Responder updated this value.</t>
        </r>
      </text>
    </comment>
    <comment ref="O1495" authorId="0" shapeId="0">
      <text>
        <r>
          <rPr>
            <sz val="10"/>
            <color rgb="FF000000"/>
            <rFont val="Arial"/>
            <scheme val="minor"/>
          </rPr>
          <t>Responder updated this value.</t>
        </r>
      </text>
    </comment>
    <comment ref="P1495" authorId="0" shapeId="0">
      <text>
        <r>
          <rPr>
            <sz val="10"/>
            <color rgb="FF000000"/>
            <rFont val="Arial"/>
            <scheme val="minor"/>
          </rPr>
          <t>Responder updated this value.</t>
        </r>
      </text>
    </comment>
    <comment ref="L1499" authorId="0" shapeId="0">
      <text>
        <r>
          <rPr>
            <sz val="10"/>
            <color rgb="FF000000"/>
            <rFont val="Arial"/>
            <scheme val="minor"/>
          </rPr>
          <t>Responder updated this value.</t>
        </r>
      </text>
    </comment>
    <comment ref="P1501" authorId="0" shapeId="0">
      <text>
        <r>
          <rPr>
            <sz val="10"/>
            <color rgb="FF000000"/>
            <rFont val="Arial"/>
            <scheme val="minor"/>
          </rPr>
          <t>Responder updated this value.</t>
        </r>
      </text>
    </comment>
    <comment ref="N1503" authorId="0" shapeId="0">
      <text>
        <r>
          <rPr>
            <sz val="10"/>
            <color rgb="FF000000"/>
            <rFont val="Arial"/>
            <scheme val="minor"/>
          </rPr>
          <t>Responder updated this value.</t>
        </r>
      </text>
    </comment>
    <comment ref="O1503" authorId="0" shapeId="0">
      <text>
        <r>
          <rPr>
            <sz val="10"/>
            <color rgb="FF000000"/>
            <rFont val="Arial"/>
            <scheme val="minor"/>
          </rPr>
          <t>Responder updated this value.</t>
        </r>
      </text>
    </comment>
    <comment ref="P1503" authorId="0" shapeId="0">
      <text>
        <r>
          <rPr>
            <sz val="10"/>
            <color rgb="FF000000"/>
            <rFont val="Arial"/>
            <scheme val="minor"/>
          </rPr>
          <t>Responder updated this value.</t>
        </r>
      </text>
    </comment>
    <comment ref="N1520" authorId="0" shapeId="0">
      <text>
        <r>
          <rPr>
            <sz val="10"/>
            <color rgb="FF000000"/>
            <rFont val="Arial"/>
            <scheme val="minor"/>
          </rPr>
          <t>Responder updated this value.</t>
        </r>
      </text>
    </comment>
    <comment ref="P1520" authorId="0" shapeId="0">
      <text>
        <r>
          <rPr>
            <sz val="10"/>
            <color rgb="FF000000"/>
            <rFont val="Arial"/>
            <scheme val="minor"/>
          </rPr>
          <t>Responder updated this value.</t>
        </r>
      </text>
    </comment>
    <comment ref="O1522" authorId="0" shapeId="0">
      <text>
        <r>
          <rPr>
            <sz val="10"/>
            <color rgb="FF000000"/>
            <rFont val="Arial"/>
            <scheme val="minor"/>
          </rPr>
          <t>Responder updated this value.</t>
        </r>
      </text>
    </comment>
    <comment ref="Q1522" authorId="0" shapeId="0">
      <text>
        <r>
          <rPr>
            <sz val="10"/>
            <color rgb="FF000000"/>
            <rFont val="Arial"/>
            <scheme val="minor"/>
          </rPr>
          <t>Responder updated this value.</t>
        </r>
      </text>
    </comment>
    <comment ref="R1552" authorId="0" shapeId="0">
      <text>
        <r>
          <rPr>
            <sz val="10"/>
            <color rgb="FF000000"/>
            <rFont val="Arial"/>
            <scheme val="minor"/>
          </rPr>
          <t>Responder updated this value.</t>
        </r>
      </text>
    </comment>
    <comment ref="P1569" authorId="0" shapeId="0">
      <text>
        <r>
          <rPr>
            <sz val="10"/>
            <color rgb="FF000000"/>
            <rFont val="Arial"/>
            <scheme val="minor"/>
          </rPr>
          <t>Responder updated this value.</t>
        </r>
      </text>
    </comment>
    <comment ref="R1571" authorId="0" shapeId="0">
      <text>
        <r>
          <rPr>
            <sz val="10"/>
            <color rgb="FF000000"/>
            <rFont val="Arial"/>
            <scheme val="minor"/>
          </rPr>
          <t>Responder updated this value.</t>
        </r>
      </text>
    </comment>
    <comment ref="P1597" authorId="0" shapeId="0">
      <text>
        <r>
          <rPr>
            <sz val="10"/>
            <color rgb="FF000000"/>
            <rFont val="Arial"/>
            <scheme val="minor"/>
          </rPr>
          <t>Responder updated this value.</t>
        </r>
      </text>
    </comment>
    <comment ref="P1600" authorId="0" shapeId="0">
      <text>
        <r>
          <rPr>
            <sz val="10"/>
            <color rgb="FF000000"/>
            <rFont val="Arial"/>
            <scheme val="minor"/>
          </rPr>
          <t>Responder updated this value.</t>
        </r>
      </text>
    </comment>
    <comment ref="Q1600" authorId="0" shapeId="0">
      <text>
        <r>
          <rPr>
            <sz val="10"/>
            <color rgb="FF000000"/>
            <rFont val="Arial"/>
            <scheme val="minor"/>
          </rPr>
          <t>Responder updated this value.</t>
        </r>
      </text>
    </comment>
    <comment ref="P1602" authorId="0" shapeId="0">
      <text>
        <r>
          <rPr>
            <sz val="10"/>
            <color rgb="FF000000"/>
            <rFont val="Arial"/>
            <scheme val="minor"/>
          </rPr>
          <t>Responder updated this value.</t>
        </r>
      </text>
    </comment>
    <comment ref="P1606" authorId="0" shapeId="0">
      <text>
        <r>
          <rPr>
            <sz val="10"/>
            <color rgb="FF000000"/>
            <rFont val="Arial"/>
            <scheme val="minor"/>
          </rPr>
          <t>Responder updated this value.</t>
        </r>
      </text>
    </comment>
    <comment ref="Q1606" authorId="0" shapeId="0">
      <text>
        <r>
          <rPr>
            <sz val="10"/>
            <color rgb="FF000000"/>
            <rFont val="Arial"/>
            <scheme val="minor"/>
          </rPr>
          <t>Responder updated this value.</t>
        </r>
      </text>
    </comment>
    <comment ref="R1612" authorId="0" shapeId="0">
      <text>
        <r>
          <rPr>
            <sz val="10"/>
            <color rgb="FF000000"/>
            <rFont val="Arial"/>
            <scheme val="minor"/>
          </rPr>
          <t>Responder updated this value.</t>
        </r>
      </text>
    </comment>
    <comment ref="R1619" authorId="0" shapeId="0">
      <text>
        <r>
          <rPr>
            <sz val="10"/>
            <color rgb="FF000000"/>
            <rFont val="Arial"/>
            <scheme val="minor"/>
          </rPr>
          <t>Responder updated this value.</t>
        </r>
      </text>
    </comment>
    <comment ref="Q1620" authorId="0" shapeId="0">
      <text>
        <r>
          <rPr>
            <sz val="10"/>
            <color rgb="FF000000"/>
            <rFont val="Arial"/>
            <scheme val="minor"/>
          </rPr>
          <t>Responder updated this value.</t>
        </r>
      </text>
    </comment>
    <comment ref="Q1628" authorId="0" shapeId="0">
      <text>
        <r>
          <rPr>
            <sz val="10"/>
            <color rgb="FF000000"/>
            <rFont val="Arial"/>
            <scheme val="minor"/>
          </rPr>
          <t>Responder updated this value.</t>
        </r>
      </text>
    </comment>
    <comment ref="Q1640" authorId="0" shapeId="0">
      <text>
        <r>
          <rPr>
            <sz val="10"/>
            <color rgb="FF000000"/>
            <rFont val="Arial"/>
            <scheme val="minor"/>
          </rPr>
          <t>Responder updated this value.</t>
        </r>
      </text>
    </comment>
    <comment ref="N1648" authorId="0" shapeId="0">
      <text>
        <r>
          <rPr>
            <sz val="10"/>
            <color rgb="FF000000"/>
            <rFont val="Arial"/>
            <scheme val="minor"/>
          </rPr>
          <t>Responder updated this value.</t>
        </r>
      </text>
    </comment>
    <comment ref="O1648" authorId="0" shapeId="0">
      <text>
        <r>
          <rPr>
            <sz val="10"/>
            <color rgb="FF000000"/>
            <rFont val="Arial"/>
            <scheme val="minor"/>
          </rPr>
          <t>Responder updated this value.</t>
        </r>
      </text>
    </comment>
    <comment ref="P1648" authorId="0" shapeId="0">
      <text>
        <r>
          <rPr>
            <sz val="10"/>
            <color rgb="FF000000"/>
            <rFont val="Arial"/>
            <scheme val="minor"/>
          </rPr>
          <t>Responder updated this value.</t>
        </r>
      </text>
    </comment>
    <comment ref="N1669" authorId="0" shapeId="0">
      <text>
        <r>
          <rPr>
            <sz val="10"/>
            <color rgb="FF000000"/>
            <rFont val="Arial"/>
            <scheme val="minor"/>
          </rPr>
          <t>Responder updated this value.</t>
        </r>
      </text>
    </comment>
    <comment ref="P1669" authorId="0" shapeId="0">
      <text>
        <r>
          <rPr>
            <sz val="10"/>
            <color rgb="FF000000"/>
            <rFont val="Arial"/>
            <scheme val="minor"/>
          </rPr>
          <t>Responder updated this value.</t>
        </r>
      </text>
    </comment>
    <comment ref="N1670" authorId="0" shapeId="0">
      <text>
        <r>
          <rPr>
            <sz val="10"/>
            <color rgb="FF000000"/>
            <rFont val="Arial"/>
            <scheme val="minor"/>
          </rPr>
          <t>Responder updated this value.</t>
        </r>
      </text>
    </comment>
    <comment ref="O1670" authorId="0" shapeId="0">
      <text>
        <r>
          <rPr>
            <sz val="10"/>
            <color rgb="FF000000"/>
            <rFont val="Arial"/>
            <scheme val="minor"/>
          </rPr>
          <t>Responder updated this value.</t>
        </r>
      </text>
    </comment>
    <comment ref="P1670" authorId="0" shapeId="0">
      <text>
        <r>
          <rPr>
            <sz val="10"/>
            <color rgb="FF000000"/>
            <rFont val="Arial"/>
            <scheme val="minor"/>
          </rPr>
          <t>Responder updated this value.</t>
        </r>
      </text>
    </comment>
    <comment ref="N1671" authorId="0" shapeId="0">
      <text>
        <r>
          <rPr>
            <sz val="10"/>
            <color rgb="FF000000"/>
            <rFont val="Arial"/>
            <scheme val="minor"/>
          </rPr>
          <t>Responder updated this value.</t>
        </r>
      </text>
    </comment>
    <comment ref="O1671" authorId="0" shapeId="0">
      <text>
        <r>
          <rPr>
            <sz val="10"/>
            <color rgb="FF000000"/>
            <rFont val="Arial"/>
            <scheme val="minor"/>
          </rPr>
          <t>Responder updated this value.</t>
        </r>
      </text>
    </comment>
    <comment ref="P1671" authorId="0" shapeId="0">
      <text>
        <r>
          <rPr>
            <sz val="10"/>
            <color rgb="FF000000"/>
            <rFont val="Arial"/>
            <scheme val="minor"/>
          </rPr>
          <t>Responder updated this value.</t>
        </r>
      </text>
    </comment>
    <comment ref="R1671" authorId="0" shapeId="0">
      <text>
        <r>
          <rPr>
            <sz val="10"/>
            <color rgb="FF000000"/>
            <rFont val="Arial"/>
            <scheme val="minor"/>
          </rPr>
          <t>Responder updated this value.</t>
        </r>
      </text>
    </comment>
    <comment ref="N1673" authorId="0" shapeId="0">
      <text>
        <r>
          <rPr>
            <sz val="10"/>
            <color rgb="FF000000"/>
            <rFont val="Arial"/>
            <scheme val="minor"/>
          </rPr>
          <t>Responder updated this value.</t>
        </r>
      </text>
    </comment>
    <comment ref="O1673" authorId="0" shapeId="0">
      <text>
        <r>
          <rPr>
            <sz val="10"/>
            <color rgb="FF000000"/>
            <rFont val="Arial"/>
            <scheme val="minor"/>
          </rPr>
          <t>Responder updated this value.</t>
        </r>
      </text>
    </comment>
    <comment ref="P1673" authorId="0" shapeId="0">
      <text>
        <r>
          <rPr>
            <sz val="10"/>
            <color rgb="FF000000"/>
            <rFont val="Arial"/>
            <scheme val="minor"/>
          </rPr>
          <t>Responder updated this value.</t>
        </r>
      </text>
    </comment>
    <comment ref="Q1673" authorId="0" shapeId="0">
      <text>
        <r>
          <rPr>
            <sz val="10"/>
            <color rgb="FF000000"/>
            <rFont val="Arial"/>
            <scheme val="minor"/>
          </rPr>
          <t>Responder updated this value.</t>
        </r>
      </text>
    </comment>
    <comment ref="N1678" authorId="0" shapeId="0">
      <text>
        <r>
          <rPr>
            <sz val="10"/>
            <color rgb="FF000000"/>
            <rFont val="Arial"/>
            <scheme val="minor"/>
          </rPr>
          <t>Responder updated this value.</t>
        </r>
      </text>
    </comment>
    <comment ref="P1678" authorId="0" shapeId="0">
      <text>
        <r>
          <rPr>
            <sz val="10"/>
            <color rgb="FF000000"/>
            <rFont val="Arial"/>
            <scheme val="minor"/>
          </rPr>
          <t>Responder updated this value.</t>
        </r>
      </text>
    </comment>
    <comment ref="H1682" authorId="0" shapeId="0">
      <text>
        <r>
          <rPr>
            <sz val="10"/>
            <color rgb="FF000000"/>
            <rFont val="Arial"/>
            <scheme val="minor"/>
          </rPr>
          <t>Responder updated this value.</t>
        </r>
      </text>
    </comment>
    <comment ref="P1685" authorId="0" shapeId="0">
      <text>
        <r>
          <rPr>
            <sz val="10"/>
            <color rgb="FF000000"/>
            <rFont val="Arial"/>
            <scheme val="minor"/>
          </rPr>
          <t>Responder updated this value.</t>
        </r>
      </text>
    </comment>
    <comment ref="P1686" authorId="0" shapeId="0">
      <text>
        <r>
          <rPr>
            <sz val="10"/>
            <color rgb="FF000000"/>
            <rFont val="Arial"/>
            <scheme val="minor"/>
          </rPr>
          <t>Responder updated this value.</t>
        </r>
      </text>
    </comment>
    <comment ref="H1687" authorId="0" shapeId="0">
      <text>
        <r>
          <rPr>
            <sz val="10"/>
            <color rgb="FF000000"/>
            <rFont val="Arial"/>
            <scheme val="minor"/>
          </rPr>
          <t>Responder updated this value.</t>
        </r>
      </text>
    </comment>
    <comment ref="N1688" authorId="0" shapeId="0">
      <text>
        <r>
          <rPr>
            <sz val="10"/>
            <color rgb="FF000000"/>
            <rFont val="Arial"/>
            <scheme val="minor"/>
          </rPr>
          <t>Responder updated this value.</t>
        </r>
      </text>
    </comment>
    <comment ref="P1688" authorId="0" shapeId="0">
      <text>
        <r>
          <rPr>
            <sz val="10"/>
            <color rgb="FF000000"/>
            <rFont val="Arial"/>
            <scheme val="minor"/>
          </rPr>
          <t>Responder updated this value.</t>
        </r>
      </text>
    </comment>
    <comment ref="P1692" authorId="0" shapeId="0">
      <text>
        <r>
          <rPr>
            <sz val="10"/>
            <color rgb="FF000000"/>
            <rFont val="Arial"/>
            <scheme val="minor"/>
          </rPr>
          <t>Responder updated this value.</t>
        </r>
      </text>
    </comment>
    <comment ref="O1695" authorId="0" shapeId="0">
      <text>
        <r>
          <rPr>
            <sz val="10"/>
            <color rgb="FF000000"/>
            <rFont val="Arial"/>
            <scheme val="minor"/>
          </rPr>
          <t>Responder updated this value.</t>
        </r>
      </text>
    </comment>
    <comment ref="N1696" authorId="0" shapeId="0">
      <text>
        <r>
          <rPr>
            <sz val="10"/>
            <color rgb="FF000000"/>
            <rFont val="Arial"/>
            <scheme val="minor"/>
          </rPr>
          <t>Responder updated this value.</t>
        </r>
      </text>
    </comment>
    <comment ref="O1696" authorId="0" shapeId="0">
      <text>
        <r>
          <rPr>
            <sz val="10"/>
            <color rgb="FF000000"/>
            <rFont val="Arial"/>
            <scheme val="minor"/>
          </rPr>
          <t>Responder updated this value.</t>
        </r>
      </text>
    </comment>
    <comment ref="P1696" authorId="0" shapeId="0">
      <text>
        <r>
          <rPr>
            <sz val="10"/>
            <color rgb="FF000000"/>
            <rFont val="Arial"/>
            <scheme val="minor"/>
          </rPr>
          <t>Responder updated this value.</t>
        </r>
      </text>
    </comment>
    <comment ref="Q1696" authorId="0" shapeId="0">
      <text>
        <r>
          <rPr>
            <sz val="10"/>
            <color rgb="FF000000"/>
            <rFont val="Arial"/>
            <scheme val="minor"/>
          </rPr>
          <t>Responder updated this value.</t>
        </r>
      </text>
    </comment>
    <comment ref="N1699" authorId="0" shapeId="0">
      <text>
        <r>
          <rPr>
            <sz val="10"/>
            <color rgb="FF000000"/>
            <rFont val="Arial"/>
            <scheme val="minor"/>
          </rPr>
          <t>Responder updated this value.</t>
        </r>
      </text>
    </comment>
    <comment ref="O1699" authorId="0" shapeId="0">
      <text>
        <r>
          <rPr>
            <sz val="10"/>
            <color rgb="FF000000"/>
            <rFont val="Arial"/>
            <scheme val="minor"/>
          </rPr>
          <t>Responder updated this value.</t>
        </r>
      </text>
    </comment>
    <comment ref="P1699" authorId="0" shapeId="0">
      <text>
        <r>
          <rPr>
            <sz val="10"/>
            <color rgb="FF000000"/>
            <rFont val="Arial"/>
            <scheme val="minor"/>
          </rPr>
          <t>Responder updated this value.</t>
        </r>
      </text>
    </comment>
    <comment ref="P1700" authorId="0" shapeId="0">
      <text>
        <r>
          <rPr>
            <sz val="10"/>
            <color rgb="FF000000"/>
            <rFont val="Arial"/>
            <scheme val="minor"/>
          </rPr>
          <t>Responder updated this value.</t>
        </r>
      </text>
    </comment>
    <comment ref="N1706" authorId="0" shapeId="0">
      <text>
        <r>
          <rPr>
            <sz val="10"/>
            <color rgb="FF000000"/>
            <rFont val="Arial"/>
            <scheme val="minor"/>
          </rPr>
          <t>Responder updated this value.</t>
        </r>
      </text>
    </comment>
    <comment ref="O1706" authorId="0" shapeId="0">
      <text>
        <r>
          <rPr>
            <sz val="10"/>
            <color rgb="FF000000"/>
            <rFont val="Arial"/>
            <scheme val="minor"/>
          </rPr>
          <t>Responder updated this value.</t>
        </r>
      </text>
    </comment>
    <comment ref="P1706" authorId="0" shapeId="0">
      <text>
        <r>
          <rPr>
            <sz val="10"/>
            <color rgb="FF000000"/>
            <rFont val="Arial"/>
            <scheme val="minor"/>
          </rPr>
          <t>Responder updated this value.</t>
        </r>
      </text>
    </comment>
    <comment ref="C1712" authorId="0" shapeId="0">
      <text>
        <r>
          <rPr>
            <sz val="10"/>
            <color rgb="FF000000"/>
            <rFont val="Arial"/>
            <scheme val="minor"/>
          </rPr>
          <t>Responder updated this value.</t>
        </r>
      </text>
    </comment>
    <comment ref="P1720" authorId="0" shapeId="0">
      <text>
        <r>
          <rPr>
            <sz val="10"/>
            <color rgb="FF000000"/>
            <rFont val="Arial"/>
            <scheme val="minor"/>
          </rPr>
          <t>Responder updated this value.</t>
        </r>
      </text>
    </comment>
    <comment ref="N1722" authorId="0" shapeId="0">
      <text>
        <r>
          <rPr>
            <sz val="10"/>
            <color rgb="FF000000"/>
            <rFont val="Arial"/>
            <scheme val="minor"/>
          </rPr>
          <t>Responder updated this value.</t>
        </r>
      </text>
    </comment>
    <comment ref="O1722" authorId="0" shapeId="0">
      <text>
        <r>
          <rPr>
            <sz val="10"/>
            <color rgb="FF000000"/>
            <rFont val="Arial"/>
            <scheme val="minor"/>
          </rPr>
          <t>Responder updated this value.</t>
        </r>
      </text>
    </comment>
    <comment ref="P1722" authorId="0" shapeId="0">
      <text>
        <r>
          <rPr>
            <sz val="10"/>
            <color rgb="FF000000"/>
            <rFont val="Arial"/>
            <scheme val="minor"/>
          </rPr>
          <t>Responder updated this value.</t>
        </r>
      </text>
    </comment>
    <comment ref="C1727" authorId="0" shapeId="0">
      <text>
        <r>
          <rPr>
            <sz val="10"/>
            <color rgb="FF000000"/>
            <rFont val="Arial"/>
            <scheme val="minor"/>
          </rPr>
          <t>Responder updated this value.</t>
        </r>
      </text>
    </comment>
    <comment ref="P1730" authorId="0" shapeId="0">
      <text>
        <r>
          <rPr>
            <sz val="10"/>
            <color rgb="FF000000"/>
            <rFont val="Arial"/>
            <scheme val="minor"/>
          </rPr>
          <t>Responder updated this value.</t>
        </r>
      </text>
    </comment>
    <comment ref="I1737" authorId="0" shapeId="0">
      <text>
        <r>
          <rPr>
            <sz val="10"/>
            <color rgb="FF000000"/>
            <rFont val="Arial"/>
            <scheme val="minor"/>
          </rPr>
          <t>Responder updated this value.</t>
        </r>
      </text>
    </comment>
    <comment ref="O1741" authorId="0" shapeId="0">
      <text>
        <r>
          <rPr>
            <sz val="10"/>
            <color rgb="FF000000"/>
            <rFont val="Arial"/>
            <scheme val="minor"/>
          </rPr>
          <t>Responder updated this value.</t>
        </r>
      </text>
    </comment>
    <comment ref="N1767" authorId="0" shapeId="0">
      <text>
        <r>
          <rPr>
            <sz val="10"/>
            <color rgb="FF000000"/>
            <rFont val="Arial"/>
            <scheme val="minor"/>
          </rPr>
          <t>Responder updated this value.</t>
        </r>
      </text>
    </comment>
    <comment ref="O1767" authorId="0" shapeId="0">
      <text>
        <r>
          <rPr>
            <sz val="10"/>
            <color rgb="FF000000"/>
            <rFont val="Arial"/>
            <scheme val="minor"/>
          </rPr>
          <t>Responder updated this value.</t>
        </r>
      </text>
    </comment>
    <comment ref="P1767" authorId="0" shapeId="0">
      <text>
        <r>
          <rPr>
            <sz val="10"/>
            <color rgb="FF000000"/>
            <rFont val="Arial"/>
            <scheme val="minor"/>
          </rPr>
          <t>Responder updated this value.</t>
        </r>
      </text>
    </comment>
    <comment ref="O1768" authorId="0" shapeId="0">
      <text>
        <r>
          <rPr>
            <sz val="10"/>
            <color rgb="FF000000"/>
            <rFont val="Arial"/>
            <scheme val="minor"/>
          </rPr>
          <t>Responder updated this value.</t>
        </r>
      </text>
    </comment>
    <comment ref="P1772" authorId="0" shapeId="0">
      <text>
        <r>
          <rPr>
            <sz val="10"/>
            <color rgb="FF000000"/>
            <rFont val="Arial"/>
            <scheme val="minor"/>
          </rPr>
          <t>Responder updated this value.</t>
        </r>
      </text>
    </comment>
    <comment ref="N1780" authorId="0" shapeId="0">
      <text>
        <r>
          <rPr>
            <sz val="10"/>
            <color rgb="FF000000"/>
            <rFont val="Arial"/>
            <scheme val="minor"/>
          </rPr>
          <t>Responder updated this value.</t>
        </r>
      </text>
    </comment>
    <comment ref="P1780" authorId="0" shapeId="0">
      <text>
        <r>
          <rPr>
            <sz val="10"/>
            <color rgb="FF000000"/>
            <rFont val="Arial"/>
            <scheme val="minor"/>
          </rPr>
          <t>Responder updated this value.</t>
        </r>
      </text>
    </comment>
    <comment ref="P1781" authorId="0" shapeId="0">
      <text>
        <r>
          <rPr>
            <sz val="10"/>
            <color rgb="FF000000"/>
            <rFont val="Arial"/>
            <scheme val="minor"/>
          </rPr>
          <t>Responder updated this value.</t>
        </r>
      </text>
    </comment>
    <comment ref="N1785" authorId="0" shapeId="0">
      <text>
        <r>
          <rPr>
            <sz val="10"/>
            <color rgb="FF000000"/>
            <rFont val="Arial"/>
            <scheme val="minor"/>
          </rPr>
          <t>Responder updated this value.</t>
        </r>
      </text>
    </comment>
    <comment ref="O1785" authorId="0" shapeId="0">
      <text>
        <r>
          <rPr>
            <sz val="10"/>
            <color rgb="FF000000"/>
            <rFont val="Arial"/>
            <scheme val="minor"/>
          </rPr>
          <t>Responder updated this value.</t>
        </r>
      </text>
    </comment>
    <comment ref="P1785" authorId="0" shapeId="0">
      <text>
        <r>
          <rPr>
            <sz val="10"/>
            <color rgb="FF000000"/>
            <rFont val="Arial"/>
            <scheme val="minor"/>
          </rPr>
          <t>Responder updated this value.</t>
        </r>
      </text>
    </comment>
    <comment ref="N1787" authorId="0" shapeId="0">
      <text>
        <r>
          <rPr>
            <sz val="10"/>
            <color rgb="FF000000"/>
            <rFont val="Arial"/>
            <scheme val="minor"/>
          </rPr>
          <t>Responder updated this value.</t>
        </r>
      </text>
    </comment>
    <comment ref="O1787" authorId="0" shapeId="0">
      <text>
        <r>
          <rPr>
            <sz val="10"/>
            <color rgb="FF000000"/>
            <rFont val="Arial"/>
            <scheme val="minor"/>
          </rPr>
          <t>Responder updated this value.</t>
        </r>
      </text>
    </comment>
    <comment ref="P1787" authorId="0" shapeId="0">
      <text>
        <r>
          <rPr>
            <sz val="10"/>
            <color rgb="FF000000"/>
            <rFont val="Arial"/>
            <scheme val="minor"/>
          </rPr>
          <t>Responder updated this value.</t>
        </r>
      </text>
    </comment>
    <comment ref="P1795" authorId="0" shapeId="0">
      <text>
        <r>
          <rPr>
            <sz val="10"/>
            <color rgb="FF000000"/>
            <rFont val="Arial"/>
            <scheme val="minor"/>
          </rPr>
          <t>Responder updated this value.</t>
        </r>
      </text>
    </comment>
    <comment ref="P1797" authorId="0" shapeId="0">
      <text>
        <r>
          <rPr>
            <sz val="10"/>
            <color rgb="FF000000"/>
            <rFont val="Arial"/>
            <scheme val="minor"/>
          </rPr>
          <t>Responder updated this value.</t>
        </r>
      </text>
    </comment>
    <comment ref="N1810" authorId="0" shapeId="0">
      <text>
        <r>
          <rPr>
            <sz val="10"/>
            <color rgb="FF000000"/>
            <rFont val="Arial"/>
            <scheme val="minor"/>
          </rPr>
          <t>Responder updated this value.</t>
        </r>
      </text>
    </comment>
    <comment ref="P1810" authorId="0" shapeId="0">
      <text>
        <r>
          <rPr>
            <sz val="10"/>
            <color rgb="FF000000"/>
            <rFont val="Arial"/>
            <scheme val="minor"/>
          </rPr>
          <t>Responder updated this value.</t>
        </r>
      </text>
    </comment>
    <comment ref="Q1810" authorId="0" shapeId="0">
      <text>
        <r>
          <rPr>
            <sz val="10"/>
            <color rgb="FF000000"/>
            <rFont val="Arial"/>
            <scheme val="minor"/>
          </rPr>
          <t>Responder updated this value.</t>
        </r>
      </text>
    </comment>
    <comment ref="Q1820" authorId="0" shapeId="0">
      <text>
        <r>
          <rPr>
            <sz val="10"/>
            <color rgb="FF000000"/>
            <rFont val="Arial"/>
            <scheme val="minor"/>
          </rPr>
          <t>Responder updated this value.</t>
        </r>
      </text>
    </comment>
    <comment ref="N1822" authorId="0" shapeId="0">
      <text>
        <r>
          <rPr>
            <sz val="10"/>
            <color rgb="FF000000"/>
            <rFont val="Arial"/>
            <scheme val="minor"/>
          </rPr>
          <t>Responder updated this value.</t>
        </r>
      </text>
    </comment>
    <comment ref="P1822" authorId="0" shapeId="0">
      <text>
        <r>
          <rPr>
            <sz val="10"/>
            <color rgb="FF000000"/>
            <rFont val="Arial"/>
            <scheme val="minor"/>
          </rPr>
          <t>Responder updated this value.</t>
        </r>
      </text>
    </comment>
    <comment ref="R1822" authorId="0" shapeId="0">
      <text>
        <r>
          <rPr>
            <sz val="10"/>
            <color rgb="FF000000"/>
            <rFont val="Arial"/>
            <scheme val="minor"/>
          </rPr>
          <t>Responder updated this value.</t>
        </r>
      </text>
    </comment>
    <comment ref="Q1825" authorId="0" shapeId="0">
      <text>
        <r>
          <rPr>
            <sz val="10"/>
            <color rgb="FF000000"/>
            <rFont val="Arial"/>
            <scheme val="minor"/>
          </rPr>
          <t>Responder updated this value.</t>
        </r>
      </text>
    </comment>
    <comment ref="I1837" authorId="0" shapeId="0">
      <text>
        <r>
          <rPr>
            <sz val="10"/>
            <color rgb="FF000000"/>
            <rFont val="Arial"/>
            <scheme val="minor"/>
          </rPr>
          <t>Responder updated this value.</t>
        </r>
      </text>
    </comment>
    <comment ref="Q1839" authorId="0" shapeId="0">
      <text>
        <r>
          <rPr>
            <sz val="10"/>
            <color rgb="FF000000"/>
            <rFont val="Arial"/>
            <scheme val="minor"/>
          </rPr>
          <t>Responder updated this value.</t>
        </r>
      </text>
    </comment>
    <comment ref="N1847" authorId="0" shapeId="0">
      <text>
        <r>
          <rPr>
            <sz val="10"/>
            <color rgb="FF000000"/>
            <rFont val="Arial"/>
            <scheme val="minor"/>
          </rPr>
          <t>Responder updated this value.</t>
        </r>
      </text>
    </comment>
    <comment ref="O1847" authorId="0" shapeId="0">
      <text>
        <r>
          <rPr>
            <sz val="10"/>
            <color rgb="FF000000"/>
            <rFont val="Arial"/>
            <scheme val="minor"/>
          </rPr>
          <t>Responder updated this value.</t>
        </r>
      </text>
    </comment>
    <comment ref="L1849" authorId="0" shapeId="0">
      <text>
        <r>
          <rPr>
            <sz val="10"/>
            <color rgb="FF000000"/>
            <rFont val="Arial"/>
            <scheme val="minor"/>
          </rPr>
          <t>Responder updated this value.</t>
        </r>
      </text>
    </comment>
    <comment ref="N1849" authorId="0" shapeId="0">
      <text>
        <r>
          <rPr>
            <sz val="10"/>
            <color rgb="FF000000"/>
            <rFont val="Arial"/>
            <scheme val="minor"/>
          </rPr>
          <t>Responder updated this value.</t>
        </r>
      </text>
    </comment>
    <comment ref="O1849" authorId="0" shapeId="0">
      <text>
        <r>
          <rPr>
            <sz val="10"/>
            <color rgb="FF000000"/>
            <rFont val="Arial"/>
            <scheme val="minor"/>
          </rPr>
          <t>Responder updated this value.</t>
        </r>
      </text>
    </comment>
    <comment ref="P1849" authorId="0" shapeId="0">
      <text>
        <r>
          <rPr>
            <sz val="10"/>
            <color rgb="FF000000"/>
            <rFont val="Arial"/>
            <scheme val="minor"/>
          </rPr>
          <t>Responder updated this value.</t>
        </r>
      </text>
    </comment>
    <comment ref="N1855" authorId="0" shapeId="0">
      <text>
        <r>
          <rPr>
            <sz val="10"/>
            <color rgb="FF000000"/>
            <rFont val="Arial"/>
            <scheme val="minor"/>
          </rPr>
          <t>Responder updated this value.</t>
        </r>
      </text>
    </comment>
    <comment ref="O1855" authorId="0" shapeId="0">
      <text>
        <r>
          <rPr>
            <sz val="10"/>
            <color rgb="FF000000"/>
            <rFont val="Arial"/>
            <scheme val="minor"/>
          </rPr>
          <t>Responder updated this value.</t>
        </r>
      </text>
    </comment>
    <comment ref="P1855" authorId="0" shapeId="0">
      <text>
        <r>
          <rPr>
            <sz val="10"/>
            <color rgb="FF000000"/>
            <rFont val="Arial"/>
            <scheme val="minor"/>
          </rPr>
          <t>Responder updated this value.</t>
        </r>
      </text>
    </comment>
    <comment ref="N1859" authorId="0" shapeId="0">
      <text>
        <r>
          <rPr>
            <sz val="10"/>
            <color rgb="FF000000"/>
            <rFont val="Arial"/>
            <scheme val="minor"/>
          </rPr>
          <t>Responder updated this value.</t>
        </r>
      </text>
    </comment>
    <comment ref="O1859" authorId="0" shapeId="0">
      <text>
        <r>
          <rPr>
            <sz val="10"/>
            <color rgb="FF000000"/>
            <rFont val="Arial"/>
            <scheme val="minor"/>
          </rPr>
          <t>Responder updated this value.</t>
        </r>
      </text>
    </comment>
    <comment ref="P1859" authorId="0" shapeId="0">
      <text>
        <r>
          <rPr>
            <sz val="10"/>
            <color rgb="FF000000"/>
            <rFont val="Arial"/>
            <scheme val="minor"/>
          </rPr>
          <t>Responder updated this value.</t>
        </r>
      </text>
    </comment>
    <comment ref="O1865" authorId="0" shapeId="0">
      <text>
        <r>
          <rPr>
            <sz val="10"/>
            <color rgb="FF000000"/>
            <rFont val="Arial"/>
            <scheme val="minor"/>
          </rPr>
          <t>Responder updated this value.</t>
        </r>
      </text>
    </comment>
    <comment ref="N1869" authorId="0" shapeId="0">
      <text>
        <r>
          <rPr>
            <sz val="10"/>
            <color rgb="FF000000"/>
            <rFont val="Arial"/>
            <scheme val="minor"/>
          </rPr>
          <t>Responder updated this value.</t>
        </r>
      </text>
    </comment>
    <comment ref="O1869" authorId="0" shapeId="0">
      <text>
        <r>
          <rPr>
            <sz val="10"/>
            <color rgb="FF000000"/>
            <rFont val="Arial"/>
            <scheme val="minor"/>
          </rPr>
          <t>Responder updated this value.</t>
        </r>
      </text>
    </comment>
    <comment ref="P1869" authorId="0" shapeId="0">
      <text>
        <r>
          <rPr>
            <sz val="10"/>
            <color rgb="FF000000"/>
            <rFont val="Arial"/>
            <scheme val="minor"/>
          </rPr>
          <t>Responder updated this value.</t>
        </r>
      </text>
    </comment>
    <comment ref="P1873" authorId="0" shapeId="0">
      <text>
        <r>
          <rPr>
            <sz val="10"/>
            <color rgb="FF000000"/>
            <rFont val="Arial"/>
            <scheme val="minor"/>
          </rPr>
          <t>Responder updated this value.</t>
        </r>
      </text>
    </comment>
    <comment ref="N1885" authorId="0" shapeId="0">
      <text>
        <r>
          <rPr>
            <sz val="10"/>
            <color rgb="FF000000"/>
            <rFont val="Arial"/>
            <scheme val="minor"/>
          </rPr>
          <t>Responder updated this value.</t>
        </r>
      </text>
    </comment>
    <comment ref="O1885" authorId="0" shapeId="0">
      <text>
        <r>
          <rPr>
            <sz val="10"/>
            <color rgb="FF000000"/>
            <rFont val="Arial"/>
            <scheme val="minor"/>
          </rPr>
          <t>Responder updated this value.</t>
        </r>
      </text>
    </comment>
    <comment ref="J1886" authorId="0" shapeId="0">
      <text>
        <r>
          <rPr>
            <sz val="10"/>
            <color rgb="FF000000"/>
            <rFont val="Arial"/>
            <scheme val="minor"/>
          </rPr>
          <t>Responder updated this value.</t>
        </r>
      </text>
    </comment>
    <comment ref="P1886" authorId="0" shapeId="0">
      <text>
        <r>
          <rPr>
            <sz val="10"/>
            <color rgb="FF000000"/>
            <rFont val="Arial"/>
            <scheme val="minor"/>
          </rPr>
          <t>Responder updated this value.</t>
        </r>
      </text>
    </comment>
    <comment ref="Q1886" authorId="0" shapeId="0">
      <text>
        <r>
          <rPr>
            <sz val="10"/>
            <color rgb="FF000000"/>
            <rFont val="Arial"/>
            <scheme val="minor"/>
          </rPr>
          <t>Responder updated this value.</t>
        </r>
      </text>
    </comment>
    <comment ref="R1886" authorId="0" shapeId="0">
      <text>
        <r>
          <rPr>
            <sz val="10"/>
            <color rgb="FF000000"/>
            <rFont val="Arial"/>
            <scheme val="minor"/>
          </rPr>
          <t>Responder updated this value.</t>
        </r>
      </text>
    </comment>
    <comment ref="N1888" authorId="0" shapeId="0">
      <text>
        <r>
          <rPr>
            <sz val="10"/>
            <color rgb="FF000000"/>
            <rFont val="Arial"/>
            <scheme val="minor"/>
          </rPr>
          <t>Responder updated this value.</t>
        </r>
      </text>
    </comment>
    <comment ref="O1888" authorId="0" shapeId="0">
      <text>
        <r>
          <rPr>
            <sz val="10"/>
            <color rgb="FF000000"/>
            <rFont val="Arial"/>
            <scheme val="minor"/>
          </rPr>
          <t>Responder updated this value.</t>
        </r>
      </text>
    </comment>
    <comment ref="P1888" authorId="0" shapeId="0">
      <text>
        <r>
          <rPr>
            <sz val="10"/>
            <color rgb="FF000000"/>
            <rFont val="Arial"/>
            <scheme val="minor"/>
          </rPr>
          <t>Responder updated this value.</t>
        </r>
      </text>
    </comment>
    <comment ref="Q1888" authorId="0" shapeId="0">
      <text>
        <r>
          <rPr>
            <sz val="10"/>
            <color rgb="FF000000"/>
            <rFont val="Arial"/>
            <scheme val="minor"/>
          </rPr>
          <t>Responder updated this value.</t>
        </r>
      </text>
    </comment>
    <comment ref="Q1891" authorId="0" shapeId="0">
      <text>
        <r>
          <rPr>
            <sz val="10"/>
            <color rgb="FF000000"/>
            <rFont val="Arial"/>
            <scheme val="minor"/>
          </rPr>
          <t>Responder updated this value.</t>
        </r>
      </text>
    </comment>
    <comment ref="Q1900" authorId="0" shapeId="0">
      <text>
        <r>
          <rPr>
            <sz val="10"/>
            <color rgb="FF000000"/>
            <rFont val="Arial"/>
            <scheme val="minor"/>
          </rPr>
          <t>Responder updated this value.</t>
        </r>
      </text>
    </comment>
    <comment ref="P1904" authorId="0" shapeId="0">
      <text>
        <r>
          <rPr>
            <sz val="10"/>
            <color rgb="FF000000"/>
            <rFont val="Arial"/>
            <scheme val="minor"/>
          </rPr>
          <t>Responder updated this value.</t>
        </r>
      </text>
    </comment>
    <comment ref="P1936" authorId="0" shapeId="0">
      <text>
        <r>
          <rPr>
            <sz val="10"/>
            <color rgb="FF000000"/>
            <rFont val="Arial"/>
            <scheme val="minor"/>
          </rPr>
          <t>Responder updated this value.</t>
        </r>
      </text>
    </comment>
    <comment ref="P1947" authorId="0" shapeId="0">
      <text>
        <r>
          <rPr>
            <sz val="10"/>
            <color rgb="FF000000"/>
            <rFont val="Arial"/>
            <scheme val="minor"/>
          </rPr>
          <t>Responder updated this value.</t>
        </r>
      </text>
    </comment>
    <comment ref="N1952" authorId="0" shapeId="0">
      <text>
        <r>
          <rPr>
            <sz val="10"/>
            <color rgb="FF000000"/>
            <rFont val="Arial"/>
            <scheme val="minor"/>
          </rPr>
          <t>Responder updated this value.</t>
        </r>
      </text>
    </comment>
    <comment ref="P1952" authorId="0" shapeId="0">
      <text>
        <r>
          <rPr>
            <sz val="10"/>
            <color rgb="FF000000"/>
            <rFont val="Arial"/>
            <scheme val="minor"/>
          </rPr>
          <t>Responder updated this value.</t>
        </r>
      </text>
    </comment>
    <comment ref="O1969" authorId="0" shapeId="0">
      <text>
        <r>
          <rPr>
            <sz val="10"/>
            <color rgb="FF000000"/>
            <rFont val="Arial"/>
            <scheme val="minor"/>
          </rPr>
          <t>Responder updated this value.</t>
        </r>
      </text>
    </comment>
    <comment ref="Q1973" authorId="0" shapeId="0">
      <text>
        <r>
          <rPr>
            <sz val="10"/>
            <color rgb="FF000000"/>
            <rFont val="Arial"/>
            <scheme val="minor"/>
          </rPr>
          <t>Responder updated this value.</t>
        </r>
      </text>
    </comment>
    <comment ref="Q1974" authorId="0" shapeId="0">
      <text>
        <r>
          <rPr>
            <sz val="10"/>
            <color rgb="FF000000"/>
            <rFont val="Arial"/>
            <scheme val="minor"/>
          </rPr>
          <t>Responder updated this value.</t>
        </r>
      </text>
    </comment>
    <comment ref="N1985" authorId="0" shapeId="0">
      <text>
        <r>
          <rPr>
            <sz val="10"/>
            <color rgb="FF000000"/>
            <rFont val="Arial"/>
            <scheme val="minor"/>
          </rPr>
          <t>Responder updated this value.</t>
        </r>
      </text>
    </comment>
    <comment ref="O1985" authorId="0" shapeId="0">
      <text>
        <r>
          <rPr>
            <sz val="10"/>
            <color rgb="FF000000"/>
            <rFont val="Arial"/>
            <scheme val="minor"/>
          </rPr>
          <t>Responder updated this value.</t>
        </r>
      </text>
    </comment>
    <comment ref="N1987" authorId="0" shapeId="0">
      <text>
        <r>
          <rPr>
            <sz val="10"/>
            <color rgb="FF000000"/>
            <rFont val="Arial"/>
            <scheme val="minor"/>
          </rPr>
          <t>Responder updated this value.</t>
        </r>
      </text>
    </comment>
    <comment ref="P1987" authorId="0" shapeId="0">
      <text>
        <r>
          <rPr>
            <sz val="10"/>
            <color rgb="FF000000"/>
            <rFont val="Arial"/>
            <scheme val="minor"/>
          </rPr>
          <t>Responder updated this value.</t>
        </r>
      </text>
    </comment>
    <comment ref="C1989" authorId="0" shapeId="0">
      <text>
        <r>
          <rPr>
            <sz val="10"/>
            <color rgb="FF000000"/>
            <rFont val="Arial"/>
            <scheme val="minor"/>
          </rPr>
          <t>Responder updated this value.</t>
        </r>
      </text>
    </comment>
    <comment ref="D1989" authorId="0" shapeId="0">
      <text>
        <r>
          <rPr>
            <sz val="10"/>
            <color rgb="FF000000"/>
            <rFont val="Arial"/>
            <scheme val="minor"/>
          </rPr>
          <t>Responder updated this value.</t>
        </r>
      </text>
    </comment>
    <comment ref="I1989" authorId="0" shapeId="0">
      <text>
        <r>
          <rPr>
            <sz val="10"/>
            <color rgb="FF000000"/>
            <rFont val="Arial"/>
            <scheme val="minor"/>
          </rPr>
          <t>Responder updated this value.</t>
        </r>
      </text>
    </comment>
    <comment ref="J1989" authorId="0" shapeId="0">
      <text>
        <r>
          <rPr>
            <sz val="10"/>
            <color rgb="FF000000"/>
            <rFont val="Arial"/>
            <scheme val="minor"/>
          </rPr>
          <t>Responder updated this value.</t>
        </r>
      </text>
    </comment>
    <comment ref="K1989" authorId="0" shapeId="0">
      <text>
        <r>
          <rPr>
            <sz val="10"/>
            <color rgb="FF000000"/>
            <rFont val="Arial"/>
            <scheme val="minor"/>
          </rPr>
          <t>Responder updated this value.</t>
        </r>
      </text>
    </comment>
    <comment ref="L1989" authorId="0" shapeId="0">
      <text>
        <r>
          <rPr>
            <sz val="10"/>
            <color rgb="FF000000"/>
            <rFont val="Arial"/>
            <scheme val="minor"/>
          </rPr>
          <t>Responder updated this value.</t>
        </r>
      </text>
    </comment>
    <comment ref="M1989" authorId="0" shapeId="0">
      <text>
        <r>
          <rPr>
            <sz val="10"/>
            <color rgb="FF000000"/>
            <rFont val="Arial"/>
            <scheme val="minor"/>
          </rPr>
          <t>Responder updated this value.</t>
        </r>
      </text>
    </comment>
    <comment ref="P1989" authorId="0" shapeId="0">
      <text>
        <r>
          <rPr>
            <sz val="10"/>
            <color rgb="FF000000"/>
            <rFont val="Arial"/>
            <scheme val="minor"/>
          </rPr>
          <t>Responder updated this value.</t>
        </r>
      </text>
    </comment>
    <comment ref="N1993" authorId="0" shapeId="0">
      <text>
        <r>
          <rPr>
            <sz val="10"/>
            <color rgb="FF000000"/>
            <rFont val="Arial"/>
            <scheme val="minor"/>
          </rPr>
          <t>Responder updated this value.</t>
        </r>
      </text>
    </comment>
    <comment ref="O1993" authorId="0" shapeId="0">
      <text>
        <r>
          <rPr>
            <sz val="10"/>
            <color rgb="FF000000"/>
            <rFont val="Arial"/>
            <scheme val="minor"/>
          </rPr>
          <t>Responder updated this value.</t>
        </r>
      </text>
    </comment>
    <comment ref="P1993" authorId="0" shapeId="0">
      <text>
        <r>
          <rPr>
            <sz val="10"/>
            <color rgb="FF000000"/>
            <rFont val="Arial"/>
            <scheme val="minor"/>
          </rPr>
          <t>Responder updated this value.</t>
        </r>
      </text>
    </comment>
    <comment ref="L1996" authorId="0" shapeId="0">
      <text>
        <r>
          <rPr>
            <sz val="10"/>
            <color rgb="FF000000"/>
            <rFont val="Arial"/>
            <scheme val="minor"/>
          </rPr>
          <t>Responder updated this value.</t>
        </r>
      </text>
    </comment>
    <comment ref="P1996" authorId="0" shapeId="0">
      <text>
        <r>
          <rPr>
            <sz val="10"/>
            <color rgb="FF000000"/>
            <rFont val="Arial"/>
            <scheme val="minor"/>
          </rPr>
          <t>Responder updated this value.</t>
        </r>
      </text>
    </comment>
    <comment ref="N2003" authorId="0" shapeId="0">
      <text>
        <r>
          <rPr>
            <sz val="10"/>
            <color rgb="FF000000"/>
            <rFont val="Arial"/>
            <scheme val="minor"/>
          </rPr>
          <t>Responder updated this value.</t>
        </r>
      </text>
    </comment>
    <comment ref="O2003" authorId="0" shapeId="0">
      <text>
        <r>
          <rPr>
            <sz val="10"/>
            <color rgb="FF000000"/>
            <rFont val="Arial"/>
            <scheme val="minor"/>
          </rPr>
          <t>Responder updated this value.</t>
        </r>
      </text>
    </comment>
    <comment ref="P2003" authorId="0" shapeId="0">
      <text>
        <r>
          <rPr>
            <sz val="10"/>
            <color rgb="FF000000"/>
            <rFont val="Arial"/>
            <scheme val="minor"/>
          </rPr>
          <t>Responder updated this value.</t>
        </r>
      </text>
    </comment>
    <comment ref="P2004" authorId="0" shapeId="0">
      <text>
        <r>
          <rPr>
            <sz val="10"/>
            <color rgb="FF000000"/>
            <rFont val="Arial"/>
            <scheme val="minor"/>
          </rPr>
          <t>Responder updated this value.</t>
        </r>
      </text>
    </comment>
    <comment ref="N2014" authorId="0" shapeId="0">
      <text>
        <r>
          <rPr>
            <sz val="10"/>
            <color rgb="FF000000"/>
            <rFont val="Arial"/>
            <scheme val="minor"/>
          </rPr>
          <t>Responder updated this value.</t>
        </r>
      </text>
    </comment>
    <comment ref="O2014" authorId="0" shapeId="0">
      <text>
        <r>
          <rPr>
            <sz val="10"/>
            <color rgb="FF000000"/>
            <rFont val="Arial"/>
            <scheme val="minor"/>
          </rPr>
          <t>Responder updated this value.</t>
        </r>
      </text>
    </comment>
    <comment ref="P2018" authorId="0" shapeId="0">
      <text>
        <r>
          <rPr>
            <sz val="10"/>
            <color rgb="FF000000"/>
            <rFont val="Arial"/>
            <scheme val="minor"/>
          </rPr>
          <t>Responder updated this value.</t>
        </r>
      </text>
    </comment>
    <comment ref="P2032" authorId="0" shapeId="0">
      <text>
        <r>
          <rPr>
            <sz val="10"/>
            <color rgb="FF000000"/>
            <rFont val="Arial"/>
            <scheme val="minor"/>
          </rPr>
          <t>Responder updated this value.</t>
        </r>
      </text>
    </comment>
    <comment ref="P2043" authorId="0" shapeId="0">
      <text>
        <r>
          <rPr>
            <sz val="10"/>
            <color rgb="FF000000"/>
            <rFont val="Arial"/>
            <scheme val="minor"/>
          </rPr>
          <t>Responder updated this value.</t>
        </r>
      </text>
    </comment>
    <comment ref="H2049" authorId="0" shapeId="0">
      <text>
        <r>
          <rPr>
            <sz val="10"/>
            <color rgb="FF000000"/>
            <rFont val="Arial"/>
            <scheme val="minor"/>
          </rPr>
          <t>Responder updated this value.</t>
        </r>
      </text>
    </comment>
    <comment ref="N2058" authorId="0" shapeId="0">
      <text>
        <r>
          <rPr>
            <sz val="10"/>
            <color rgb="FF000000"/>
            <rFont val="Arial"/>
            <scheme val="minor"/>
          </rPr>
          <t>Responder updated this value.</t>
        </r>
      </text>
    </comment>
    <comment ref="O2058" authorId="0" shapeId="0">
      <text>
        <r>
          <rPr>
            <sz val="10"/>
            <color rgb="FF000000"/>
            <rFont val="Arial"/>
            <scheme val="minor"/>
          </rPr>
          <t>Responder updated this value.</t>
        </r>
      </text>
    </comment>
    <comment ref="P2058" authorId="0" shapeId="0">
      <text>
        <r>
          <rPr>
            <sz val="10"/>
            <color rgb="FF000000"/>
            <rFont val="Arial"/>
            <scheme val="minor"/>
          </rPr>
          <t>Responder updated this value.</t>
        </r>
      </text>
    </comment>
    <comment ref="N2078" authorId="0" shapeId="0">
      <text>
        <r>
          <rPr>
            <sz val="10"/>
            <color rgb="FF000000"/>
            <rFont val="Arial"/>
            <scheme val="minor"/>
          </rPr>
          <t>Responder updated this value.</t>
        </r>
      </text>
    </comment>
    <comment ref="P2078" authorId="0" shapeId="0">
      <text>
        <r>
          <rPr>
            <sz val="10"/>
            <color rgb="FF000000"/>
            <rFont val="Arial"/>
            <scheme val="minor"/>
          </rPr>
          <t>Responder updated this value.</t>
        </r>
      </text>
    </comment>
    <comment ref="J2082" authorId="0" shapeId="0">
      <text>
        <r>
          <rPr>
            <sz val="10"/>
            <color rgb="FF000000"/>
            <rFont val="Arial"/>
            <scheme val="minor"/>
          </rPr>
          <t>Responder updated this value.</t>
        </r>
      </text>
    </comment>
    <comment ref="N2082" authorId="0" shapeId="0">
      <text>
        <r>
          <rPr>
            <sz val="10"/>
            <color rgb="FF000000"/>
            <rFont val="Arial"/>
            <scheme val="minor"/>
          </rPr>
          <t>Responder updated this value.</t>
        </r>
      </text>
    </comment>
    <comment ref="P2082" authorId="0" shapeId="0">
      <text>
        <r>
          <rPr>
            <sz val="10"/>
            <color rgb="FF000000"/>
            <rFont val="Arial"/>
            <scheme val="minor"/>
          </rPr>
          <t>Responder updated this value.</t>
        </r>
      </text>
    </comment>
    <comment ref="H2106" authorId="0" shapeId="0">
      <text>
        <r>
          <rPr>
            <sz val="10"/>
            <color rgb="FF000000"/>
            <rFont val="Arial"/>
            <scheme val="minor"/>
          </rPr>
          <t>Responder updated this value.</t>
        </r>
      </text>
    </comment>
    <comment ref="O2106" authorId="0" shapeId="0">
      <text>
        <r>
          <rPr>
            <sz val="10"/>
            <color rgb="FF000000"/>
            <rFont val="Arial"/>
            <scheme val="minor"/>
          </rPr>
          <t>Responder updated this value.</t>
        </r>
      </text>
    </comment>
    <comment ref="Q2107" authorId="0" shapeId="0">
      <text>
        <r>
          <rPr>
            <sz val="10"/>
            <color rgb="FF000000"/>
            <rFont val="Arial"/>
            <scheme val="minor"/>
          </rPr>
          <t>Responder updated this value.</t>
        </r>
      </text>
    </comment>
    <comment ref="K2111" authorId="0" shapeId="0">
      <text>
        <r>
          <rPr>
            <sz val="10"/>
            <color rgb="FF000000"/>
            <rFont val="Arial"/>
            <scheme val="minor"/>
          </rPr>
          <t>Responder updated this value.</t>
        </r>
      </text>
    </comment>
    <comment ref="M2113" authorId="0" shapeId="0">
      <text>
        <r>
          <rPr>
            <sz val="10"/>
            <color rgb="FF000000"/>
            <rFont val="Arial"/>
            <scheme val="minor"/>
          </rPr>
          <t>Responder updated this value.</t>
        </r>
      </text>
    </comment>
    <comment ref="Q2118" authorId="0" shapeId="0">
      <text>
        <r>
          <rPr>
            <sz val="10"/>
            <color rgb="FF000000"/>
            <rFont val="Arial"/>
            <scheme val="minor"/>
          </rPr>
          <t>Responder updated this value.</t>
        </r>
      </text>
    </comment>
    <comment ref="G2120" authorId="0" shapeId="0">
      <text>
        <r>
          <rPr>
            <sz val="10"/>
            <color rgb="FF000000"/>
            <rFont val="Arial"/>
            <scheme val="minor"/>
          </rPr>
          <t>Responder updated this value.</t>
        </r>
      </text>
    </comment>
    <comment ref="P2122" authorId="0" shapeId="0">
      <text>
        <r>
          <rPr>
            <sz val="10"/>
            <color rgb="FF000000"/>
            <rFont val="Arial"/>
            <scheme val="minor"/>
          </rPr>
          <t>Responder updated this value.</t>
        </r>
      </text>
    </comment>
    <comment ref="N2127" authorId="0" shapeId="0">
      <text>
        <r>
          <rPr>
            <sz val="10"/>
            <color rgb="FF000000"/>
            <rFont val="Arial"/>
            <scheme val="minor"/>
          </rPr>
          <t>Responder updated this value.</t>
        </r>
      </text>
    </comment>
    <comment ref="Q2147" authorId="0" shapeId="0">
      <text>
        <r>
          <rPr>
            <sz val="10"/>
            <color rgb="FF000000"/>
            <rFont val="Arial"/>
            <scheme val="minor"/>
          </rPr>
          <t>Responder updated this value.</t>
        </r>
      </text>
    </comment>
    <comment ref="N2193" authorId="0" shapeId="0">
      <text>
        <r>
          <rPr>
            <sz val="10"/>
            <color rgb="FF000000"/>
            <rFont val="Arial"/>
            <scheme val="minor"/>
          </rPr>
          <t>Responder updated this value.</t>
        </r>
      </text>
    </comment>
    <comment ref="O2193" authorId="0" shapeId="0">
      <text>
        <r>
          <rPr>
            <sz val="10"/>
            <color rgb="FF000000"/>
            <rFont val="Arial"/>
            <scheme val="minor"/>
          </rPr>
          <t>Responder updated this value.</t>
        </r>
      </text>
    </comment>
    <comment ref="P2193" authorId="0" shapeId="0">
      <text>
        <r>
          <rPr>
            <sz val="10"/>
            <color rgb="FF000000"/>
            <rFont val="Arial"/>
            <scheme val="minor"/>
          </rPr>
          <t>Responder updated this value.</t>
        </r>
      </text>
    </comment>
    <comment ref="Q2193" authorId="0" shapeId="0">
      <text>
        <r>
          <rPr>
            <sz val="10"/>
            <color rgb="FF000000"/>
            <rFont val="Arial"/>
            <scheme val="minor"/>
          </rPr>
          <t>Responder updated this value.</t>
        </r>
      </text>
    </comment>
    <comment ref="P2202" authorId="0" shapeId="0">
      <text>
        <r>
          <rPr>
            <sz val="10"/>
            <color rgb="FF000000"/>
            <rFont val="Arial"/>
            <scheme val="minor"/>
          </rPr>
          <t>Responder updated this value.</t>
        </r>
      </text>
    </comment>
    <comment ref="Q2202" authorId="0" shapeId="0">
      <text>
        <r>
          <rPr>
            <sz val="10"/>
            <color rgb="FF000000"/>
            <rFont val="Arial"/>
            <scheme val="minor"/>
          </rPr>
          <t>Responder updated this value.</t>
        </r>
      </text>
    </comment>
    <comment ref="D2203" authorId="0" shapeId="0">
      <text>
        <r>
          <rPr>
            <sz val="10"/>
            <color rgb="FF000000"/>
            <rFont val="Arial"/>
            <scheme val="minor"/>
          </rPr>
          <t>Responder updated this value.</t>
        </r>
      </text>
    </comment>
    <comment ref="Q2203" authorId="0" shapeId="0">
      <text>
        <r>
          <rPr>
            <sz val="10"/>
            <color rgb="FF000000"/>
            <rFont val="Arial"/>
            <scheme val="minor"/>
          </rPr>
          <t>Responder updated this value.</t>
        </r>
      </text>
    </comment>
    <comment ref="Q2209" authorId="0" shapeId="0">
      <text>
        <r>
          <rPr>
            <sz val="10"/>
            <color rgb="FF000000"/>
            <rFont val="Arial"/>
            <scheme val="minor"/>
          </rPr>
          <t>Responder updated this value.</t>
        </r>
      </text>
    </comment>
    <comment ref="Q2215" authorId="0" shapeId="0">
      <text>
        <r>
          <rPr>
            <sz val="10"/>
            <color rgb="FF000000"/>
            <rFont val="Arial"/>
            <scheme val="minor"/>
          </rPr>
          <t>Responder updated this value.</t>
        </r>
      </text>
    </comment>
    <comment ref="Q2222" authorId="0" shapeId="0">
      <text>
        <r>
          <rPr>
            <sz val="10"/>
            <color rgb="FF000000"/>
            <rFont val="Arial"/>
            <scheme val="minor"/>
          </rPr>
          <t>Responder updated this value.</t>
        </r>
      </text>
    </comment>
    <comment ref="R2238" authorId="0" shapeId="0">
      <text>
        <r>
          <rPr>
            <sz val="10"/>
            <color rgb="FF000000"/>
            <rFont val="Arial"/>
            <scheme val="minor"/>
          </rPr>
          <t>Responder updated this value.</t>
        </r>
      </text>
    </comment>
    <comment ref="P2242" authorId="0" shapeId="0">
      <text>
        <r>
          <rPr>
            <sz val="10"/>
            <color rgb="FF000000"/>
            <rFont val="Arial"/>
            <scheme val="minor"/>
          </rPr>
          <t>Responder updated this value.</t>
        </r>
      </text>
    </comment>
    <comment ref="Q2265" authorId="0" shapeId="0">
      <text>
        <r>
          <rPr>
            <sz val="10"/>
            <color rgb="FF000000"/>
            <rFont val="Arial"/>
            <scheme val="minor"/>
          </rPr>
          <t>Responder updated this value.</t>
        </r>
      </text>
    </comment>
    <comment ref="O2270" authorId="0" shapeId="0">
      <text>
        <r>
          <rPr>
            <sz val="10"/>
            <color rgb="FF000000"/>
            <rFont val="Arial"/>
            <scheme val="minor"/>
          </rPr>
          <t>Responder updated this value.</t>
        </r>
      </text>
    </comment>
    <comment ref="P2308" authorId="0" shapeId="0">
      <text>
        <r>
          <rPr>
            <sz val="10"/>
            <color rgb="FF000000"/>
            <rFont val="Arial"/>
            <scheme val="minor"/>
          </rPr>
          <t>Responder updated this value.</t>
        </r>
      </text>
    </comment>
    <comment ref="I2319" authorId="0" shapeId="0">
      <text>
        <r>
          <rPr>
            <sz val="10"/>
            <color rgb="FF000000"/>
            <rFont val="Arial"/>
            <scheme val="minor"/>
          </rPr>
          <t>Responder updated this value.</t>
        </r>
      </text>
    </comment>
    <comment ref="N2324" authorId="0" shapeId="0">
      <text>
        <r>
          <rPr>
            <sz val="10"/>
            <color rgb="FF000000"/>
            <rFont val="Arial"/>
            <scheme val="minor"/>
          </rPr>
          <t>Responder updated this value.</t>
        </r>
      </text>
    </comment>
    <comment ref="P2324" authorId="0" shapeId="0">
      <text>
        <r>
          <rPr>
            <sz val="10"/>
            <color rgb="FF000000"/>
            <rFont val="Arial"/>
            <scheme val="minor"/>
          </rPr>
          <t>Responder updated this value.</t>
        </r>
      </text>
    </comment>
    <comment ref="N2330" authorId="0" shapeId="0">
      <text>
        <r>
          <rPr>
            <sz val="10"/>
            <color rgb="FF000000"/>
            <rFont val="Arial"/>
            <scheme val="minor"/>
          </rPr>
          <t>Responder updated this value.</t>
        </r>
      </text>
    </comment>
    <comment ref="O2330" authorId="0" shapeId="0">
      <text>
        <r>
          <rPr>
            <sz val="10"/>
            <color rgb="FF000000"/>
            <rFont val="Arial"/>
            <scheme val="minor"/>
          </rPr>
          <t>Responder updated this value.</t>
        </r>
      </text>
    </comment>
    <comment ref="P2330" authorId="0" shapeId="0">
      <text>
        <r>
          <rPr>
            <sz val="10"/>
            <color rgb="FF000000"/>
            <rFont val="Arial"/>
            <scheme val="minor"/>
          </rPr>
          <t>Responder updated this value.</t>
        </r>
      </text>
    </comment>
    <comment ref="L2332" authorId="0" shapeId="0">
      <text>
        <r>
          <rPr>
            <sz val="10"/>
            <color rgb="FF000000"/>
            <rFont val="Arial"/>
            <scheme val="minor"/>
          </rPr>
          <t>Responder updated this value.</t>
        </r>
      </text>
    </comment>
    <comment ref="M2332" authorId="0" shapeId="0">
      <text>
        <r>
          <rPr>
            <sz val="10"/>
            <color rgb="FF000000"/>
            <rFont val="Arial"/>
            <scheme val="minor"/>
          </rPr>
          <t>Responder updated this value.</t>
        </r>
      </text>
    </comment>
    <comment ref="L2333" authorId="0" shapeId="0">
      <text>
        <r>
          <rPr>
            <sz val="10"/>
            <color rgb="FF000000"/>
            <rFont val="Arial"/>
            <scheme val="minor"/>
          </rPr>
          <t>Responder updated this value.</t>
        </r>
      </text>
    </comment>
    <comment ref="M2333" authorId="0" shapeId="0">
      <text>
        <r>
          <rPr>
            <sz val="10"/>
            <color rgb="FF000000"/>
            <rFont val="Arial"/>
            <scheme val="minor"/>
          </rPr>
          <t>Responder updated this value.</t>
        </r>
      </text>
    </comment>
    <comment ref="L2337" authorId="0" shapeId="0">
      <text>
        <r>
          <rPr>
            <sz val="10"/>
            <color rgb="FF000000"/>
            <rFont val="Arial"/>
            <scheme val="minor"/>
          </rPr>
          <t>Responder updated this value.</t>
        </r>
      </text>
    </comment>
    <comment ref="M2337" authorId="0" shapeId="0">
      <text>
        <r>
          <rPr>
            <sz val="10"/>
            <color rgb="FF000000"/>
            <rFont val="Arial"/>
            <scheme val="minor"/>
          </rPr>
          <t>Responder updated this value.</t>
        </r>
      </text>
    </comment>
    <comment ref="P2337" authorId="0" shapeId="0">
      <text>
        <r>
          <rPr>
            <sz val="10"/>
            <color rgb="FF000000"/>
            <rFont val="Arial"/>
            <scheme val="minor"/>
          </rPr>
          <t>Responder updated this value.</t>
        </r>
      </text>
    </comment>
    <comment ref="R2337" authorId="0" shapeId="0">
      <text>
        <r>
          <rPr>
            <sz val="10"/>
            <color rgb="FF000000"/>
            <rFont val="Arial"/>
            <scheme val="minor"/>
          </rPr>
          <t>Responder updated this value.</t>
        </r>
      </text>
    </comment>
    <comment ref="P2341" authorId="0" shapeId="0">
      <text>
        <r>
          <rPr>
            <sz val="10"/>
            <color rgb="FF000000"/>
            <rFont val="Arial"/>
            <scheme val="minor"/>
          </rPr>
          <t>Responder updated this value.</t>
        </r>
      </text>
    </comment>
    <comment ref="N2345" authorId="0" shapeId="0">
      <text>
        <r>
          <rPr>
            <sz val="10"/>
            <color rgb="FF000000"/>
            <rFont val="Arial"/>
            <scheme val="minor"/>
          </rPr>
          <t>Responder updated this value.</t>
        </r>
      </text>
    </comment>
    <comment ref="P2345" authorId="0" shapeId="0">
      <text>
        <r>
          <rPr>
            <sz val="10"/>
            <color rgb="FF000000"/>
            <rFont val="Arial"/>
            <scheme val="minor"/>
          </rPr>
          <t>Responder updated this value.</t>
        </r>
      </text>
    </comment>
    <comment ref="I2346" authorId="0" shapeId="0">
      <text>
        <r>
          <rPr>
            <sz val="10"/>
            <color rgb="FF000000"/>
            <rFont val="Arial"/>
            <scheme val="minor"/>
          </rPr>
          <t>Responder updated this value.</t>
        </r>
      </text>
    </comment>
    <comment ref="L2346" authorId="0" shapeId="0">
      <text>
        <r>
          <rPr>
            <sz val="10"/>
            <color rgb="FF000000"/>
            <rFont val="Arial"/>
            <scheme val="minor"/>
          </rPr>
          <t>Responder updated this value.</t>
        </r>
      </text>
    </comment>
    <comment ref="M2346" authorId="0" shapeId="0">
      <text>
        <r>
          <rPr>
            <sz val="10"/>
            <color rgb="FF000000"/>
            <rFont val="Arial"/>
            <scheme val="minor"/>
          </rPr>
          <t>Responder updated this value.</t>
        </r>
      </text>
    </comment>
    <comment ref="P2346" authorId="0" shapeId="0">
      <text>
        <r>
          <rPr>
            <sz val="10"/>
            <color rgb="FF000000"/>
            <rFont val="Arial"/>
            <scheme val="minor"/>
          </rPr>
          <t>Responder updated this value.</t>
        </r>
      </text>
    </comment>
    <comment ref="N2348" authorId="0" shapeId="0">
      <text>
        <r>
          <rPr>
            <sz val="10"/>
            <color rgb="FF000000"/>
            <rFont val="Arial"/>
            <scheme val="minor"/>
          </rPr>
          <t>Responder updated this value.</t>
        </r>
      </text>
    </comment>
    <comment ref="O2348" authorId="0" shapeId="0">
      <text>
        <r>
          <rPr>
            <sz val="10"/>
            <color rgb="FF000000"/>
            <rFont val="Arial"/>
            <scheme val="minor"/>
          </rPr>
          <t>Responder updated this value.</t>
        </r>
      </text>
    </comment>
    <comment ref="P2348" authorId="0" shapeId="0">
      <text>
        <r>
          <rPr>
            <sz val="10"/>
            <color rgb="FF000000"/>
            <rFont val="Arial"/>
            <scheme val="minor"/>
          </rPr>
          <t>Responder updated this value.</t>
        </r>
      </text>
    </comment>
    <comment ref="N2354" authorId="0" shapeId="0">
      <text>
        <r>
          <rPr>
            <sz val="10"/>
            <color rgb="FF000000"/>
            <rFont val="Arial"/>
            <scheme val="minor"/>
          </rPr>
          <t>Responder updated this value.</t>
        </r>
      </text>
    </comment>
    <comment ref="O2354" authorId="0" shapeId="0">
      <text>
        <r>
          <rPr>
            <sz val="10"/>
            <color rgb="FF000000"/>
            <rFont val="Arial"/>
            <scheme val="minor"/>
          </rPr>
          <t>Responder updated this value.</t>
        </r>
      </text>
    </comment>
    <comment ref="P2354" authorId="0" shapeId="0">
      <text>
        <r>
          <rPr>
            <sz val="10"/>
            <color rgb="FF000000"/>
            <rFont val="Arial"/>
            <scheme val="minor"/>
          </rPr>
          <t>Responder updated this value.</t>
        </r>
      </text>
    </comment>
    <comment ref="C2373" authorId="0" shapeId="0">
      <text>
        <r>
          <rPr>
            <sz val="10"/>
            <color rgb="FF000000"/>
            <rFont val="Arial"/>
            <scheme val="minor"/>
          </rPr>
          <t>Responder updated this value.</t>
        </r>
      </text>
    </comment>
    <comment ref="L2382" authorId="0" shapeId="0">
      <text>
        <r>
          <rPr>
            <sz val="10"/>
            <color rgb="FF000000"/>
            <rFont val="Arial"/>
            <scheme val="minor"/>
          </rPr>
          <t>Responder updated this value.</t>
        </r>
      </text>
    </comment>
    <comment ref="P2389" authorId="0" shapeId="0">
      <text>
        <r>
          <rPr>
            <sz val="10"/>
            <color rgb="FF000000"/>
            <rFont val="Arial"/>
            <scheme val="minor"/>
          </rPr>
          <t>Responder updated this value.</t>
        </r>
      </text>
    </comment>
    <comment ref="P2391" authorId="0" shapeId="0">
      <text>
        <r>
          <rPr>
            <sz val="10"/>
            <color rgb="FF000000"/>
            <rFont val="Arial"/>
            <scheme val="minor"/>
          </rPr>
          <t>Responder updated this value.</t>
        </r>
      </text>
    </comment>
    <comment ref="Q2391" authorId="0" shapeId="0">
      <text>
        <r>
          <rPr>
            <sz val="10"/>
            <color rgb="FF000000"/>
            <rFont val="Arial"/>
            <scheme val="minor"/>
          </rPr>
          <t>Responder updated this value.</t>
        </r>
      </text>
    </comment>
    <comment ref="P2394" authorId="0" shapeId="0">
      <text>
        <r>
          <rPr>
            <sz val="10"/>
            <color rgb="FF000000"/>
            <rFont val="Arial"/>
            <scheme val="minor"/>
          </rPr>
          <t>Responder updated this value.</t>
        </r>
      </text>
    </comment>
    <comment ref="N2399" authorId="0" shapeId="0">
      <text>
        <r>
          <rPr>
            <sz val="10"/>
            <color rgb="FF000000"/>
            <rFont val="Arial"/>
            <scheme val="minor"/>
          </rPr>
          <t>Responder updated this value.</t>
        </r>
      </text>
    </comment>
    <comment ref="P2400" authorId="0" shapeId="0">
      <text>
        <r>
          <rPr>
            <sz val="10"/>
            <color rgb="FF000000"/>
            <rFont val="Arial"/>
            <scheme val="minor"/>
          </rPr>
          <t>Responder updated this value.</t>
        </r>
      </text>
    </comment>
    <comment ref="R2400" authorId="0" shapeId="0">
      <text>
        <r>
          <rPr>
            <sz val="10"/>
            <color rgb="FF000000"/>
            <rFont val="Arial"/>
            <scheme val="minor"/>
          </rPr>
          <t>Responder updated this value.</t>
        </r>
      </text>
    </comment>
    <comment ref="Q2407" authorId="0" shapeId="0">
      <text>
        <r>
          <rPr>
            <sz val="10"/>
            <color rgb="FF000000"/>
            <rFont val="Arial"/>
            <scheme val="minor"/>
          </rPr>
          <t>Responder updated this value.</t>
        </r>
      </text>
    </comment>
    <comment ref="Q2430" authorId="0" shapeId="0">
      <text>
        <r>
          <rPr>
            <sz val="10"/>
            <color rgb="FF000000"/>
            <rFont val="Arial"/>
            <scheme val="minor"/>
          </rPr>
          <t>Responder updated this value.</t>
        </r>
      </text>
    </comment>
    <comment ref="O2436" authorId="0" shapeId="0">
      <text>
        <r>
          <rPr>
            <sz val="10"/>
            <color rgb="FF000000"/>
            <rFont val="Arial"/>
            <scheme val="minor"/>
          </rPr>
          <t>Responder updated this value.</t>
        </r>
      </text>
    </comment>
    <comment ref="P2436" authorId="0" shapeId="0">
      <text>
        <r>
          <rPr>
            <sz val="10"/>
            <color rgb="FF000000"/>
            <rFont val="Arial"/>
            <scheme val="minor"/>
          </rPr>
          <t>Responder updated this value.</t>
        </r>
      </text>
    </comment>
    <comment ref="P2444" authorId="0" shapeId="0">
      <text>
        <r>
          <rPr>
            <sz val="10"/>
            <color rgb="FF000000"/>
            <rFont val="Arial"/>
            <scheme val="minor"/>
          </rPr>
          <t>Responder updated this value.</t>
        </r>
      </text>
    </comment>
    <comment ref="R2445" authorId="0" shapeId="0">
      <text>
        <r>
          <rPr>
            <sz val="10"/>
            <color rgb="FF000000"/>
            <rFont val="Arial"/>
            <scheme val="minor"/>
          </rPr>
          <t>Responder updated this value.</t>
        </r>
      </text>
    </comment>
    <comment ref="Q2457" authorId="0" shapeId="0">
      <text>
        <r>
          <rPr>
            <sz val="10"/>
            <color rgb="FF000000"/>
            <rFont val="Arial"/>
            <scheme val="minor"/>
          </rPr>
          <t>Responder updated this value.</t>
        </r>
      </text>
    </comment>
    <comment ref="P2463" authorId="0" shapeId="0">
      <text>
        <r>
          <rPr>
            <sz val="10"/>
            <color rgb="FF000000"/>
            <rFont val="Arial"/>
            <scheme val="minor"/>
          </rPr>
          <t>Responder updated this value.</t>
        </r>
      </text>
    </comment>
    <comment ref="F2479" authorId="0" shapeId="0">
      <text>
        <r>
          <rPr>
            <sz val="10"/>
            <color rgb="FF000000"/>
            <rFont val="Arial"/>
            <scheme val="minor"/>
          </rPr>
          <t>Responder updated this value.</t>
        </r>
      </text>
    </comment>
    <comment ref="P2485" authorId="0" shapeId="0">
      <text>
        <r>
          <rPr>
            <sz val="10"/>
            <color rgb="FF000000"/>
            <rFont val="Arial"/>
            <scheme val="minor"/>
          </rPr>
          <t>Responder updated this value.</t>
        </r>
      </text>
    </comment>
    <comment ref="R2485" authorId="0" shapeId="0">
      <text>
        <r>
          <rPr>
            <sz val="10"/>
            <color rgb="FF000000"/>
            <rFont val="Arial"/>
            <scheme val="minor"/>
          </rPr>
          <t>Responder updated this value.</t>
        </r>
      </text>
    </comment>
    <comment ref="P2495" authorId="0" shapeId="0">
      <text>
        <r>
          <rPr>
            <sz val="10"/>
            <color rgb="FF000000"/>
            <rFont val="Arial"/>
            <scheme val="minor"/>
          </rPr>
          <t>Responder updated this value.</t>
        </r>
      </text>
    </comment>
    <comment ref="P2507" authorId="0" shapeId="0">
      <text>
        <r>
          <rPr>
            <sz val="10"/>
            <color rgb="FF000000"/>
            <rFont val="Arial"/>
            <scheme val="minor"/>
          </rPr>
          <t>Responder updated this value.</t>
        </r>
      </text>
    </comment>
    <comment ref="P2510" authorId="0" shapeId="0">
      <text>
        <r>
          <rPr>
            <sz val="10"/>
            <color rgb="FF000000"/>
            <rFont val="Arial"/>
            <scheme val="minor"/>
          </rPr>
          <t>Responder updated this value.</t>
        </r>
      </text>
    </comment>
    <comment ref="P2511" authorId="0" shapeId="0">
      <text>
        <r>
          <rPr>
            <sz val="10"/>
            <color rgb="FF000000"/>
            <rFont val="Arial"/>
            <scheme val="minor"/>
          </rPr>
          <t>Responder updated this value.</t>
        </r>
      </text>
    </comment>
    <comment ref="I2514" authorId="0" shapeId="0">
      <text>
        <r>
          <rPr>
            <sz val="10"/>
            <color rgb="FF000000"/>
            <rFont val="Arial"/>
            <scheme val="minor"/>
          </rPr>
          <t>Responder updated this value.</t>
        </r>
      </text>
    </comment>
    <comment ref="L2518" authorId="0" shapeId="0">
      <text>
        <r>
          <rPr>
            <sz val="10"/>
            <color rgb="FF000000"/>
            <rFont val="Arial"/>
            <scheme val="minor"/>
          </rPr>
          <t>Responder updated this value.</t>
        </r>
      </text>
    </comment>
    <comment ref="M2518" authorId="0" shapeId="0">
      <text>
        <r>
          <rPr>
            <sz val="10"/>
            <color rgb="FF000000"/>
            <rFont val="Arial"/>
            <scheme val="minor"/>
          </rPr>
          <t>Responder updated this value.</t>
        </r>
      </text>
    </comment>
    <comment ref="Q2524" authorId="0" shapeId="0">
      <text>
        <r>
          <rPr>
            <sz val="10"/>
            <color rgb="FF000000"/>
            <rFont val="Arial"/>
            <scheme val="minor"/>
          </rPr>
          <t>Responder updated this value.</t>
        </r>
      </text>
    </comment>
    <comment ref="P2545" authorId="0" shapeId="0">
      <text>
        <r>
          <rPr>
            <sz val="10"/>
            <color rgb="FF000000"/>
            <rFont val="Arial"/>
            <scheme val="minor"/>
          </rPr>
          <t>Responder updated this value.</t>
        </r>
      </text>
    </comment>
    <comment ref="N2558" authorId="0" shapeId="0">
      <text>
        <r>
          <rPr>
            <sz val="10"/>
            <color rgb="FF000000"/>
            <rFont val="Arial"/>
            <scheme val="minor"/>
          </rPr>
          <t>Responder updated this value.</t>
        </r>
      </text>
    </comment>
    <comment ref="P2561" authorId="0" shapeId="0">
      <text>
        <r>
          <rPr>
            <sz val="10"/>
            <color rgb="FF000000"/>
            <rFont val="Arial"/>
            <scheme val="minor"/>
          </rPr>
          <t>Responder updated this value.</t>
        </r>
      </text>
    </comment>
    <comment ref="O2572" authorId="0" shapeId="0">
      <text>
        <r>
          <rPr>
            <sz val="10"/>
            <color rgb="FF000000"/>
            <rFont val="Arial"/>
            <scheme val="minor"/>
          </rPr>
          <t>Responder updated this value.</t>
        </r>
      </text>
    </comment>
    <comment ref="P2572" authorId="0" shapeId="0">
      <text>
        <r>
          <rPr>
            <sz val="10"/>
            <color rgb="FF000000"/>
            <rFont val="Arial"/>
            <scheme val="minor"/>
          </rPr>
          <t>Responder updated this value.</t>
        </r>
      </text>
    </comment>
    <comment ref="P2599" authorId="0" shapeId="0">
      <text>
        <r>
          <rPr>
            <sz val="10"/>
            <color rgb="FF000000"/>
            <rFont val="Arial"/>
            <scheme val="minor"/>
          </rPr>
          <t>Responder updated this value.</t>
        </r>
      </text>
    </comment>
    <comment ref="P2607" authorId="0" shapeId="0">
      <text>
        <r>
          <rPr>
            <sz val="10"/>
            <color rgb="FF000000"/>
            <rFont val="Arial"/>
            <scheme val="minor"/>
          </rPr>
          <t>Responder updated this value.</t>
        </r>
      </text>
    </comment>
    <comment ref="Q2607" authorId="0" shapeId="0">
      <text>
        <r>
          <rPr>
            <sz val="10"/>
            <color rgb="FF000000"/>
            <rFont val="Arial"/>
            <scheme val="minor"/>
          </rPr>
          <t>Responder updated this value.</t>
        </r>
      </text>
    </comment>
    <comment ref="P2609" authorId="0" shapeId="0">
      <text>
        <r>
          <rPr>
            <sz val="10"/>
            <color rgb="FF000000"/>
            <rFont val="Arial"/>
            <scheme val="minor"/>
          </rPr>
          <t>Responder updated this value.</t>
        </r>
      </text>
    </comment>
    <comment ref="P2616" authorId="0" shapeId="0">
      <text>
        <r>
          <rPr>
            <sz val="10"/>
            <color rgb="FF000000"/>
            <rFont val="Arial"/>
            <scheme val="minor"/>
          </rPr>
          <t>Responder updated this value.</t>
        </r>
      </text>
    </comment>
  </commentList>
</comments>
</file>

<file path=xl/sharedStrings.xml><?xml version="1.0" encoding="utf-8"?>
<sst xmlns="http://schemas.openxmlformats.org/spreadsheetml/2006/main" count="31244" uniqueCount="14931">
  <si>
    <t>Total students students filled form till date</t>
  </si>
  <si>
    <t>Total students uploaded certificates so far - Section wise</t>
  </si>
  <si>
    <t>Strength as per AEC</t>
  </si>
  <si>
    <t>Branch</t>
  </si>
  <si>
    <t>Section</t>
  </si>
  <si>
    <t>Yet to submit from 2025</t>
  </si>
  <si>
    <t>Yet to submit from 2026</t>
  </si>
  <si>
    <t>CSE</t>
  </si>
  <si>
    <t>IT</t>
  </si>
  <si>
    <t>AI&amp;DS</t>
  </si>
  <si>
    <t>AI&amp;ML</t>
  </si>
  <si>
    <t>CSE-AIML</t>
  </si>
  <si>
    <t>CSE(CSBCIOT)</t>
  </si>
  <si>
    <t>ECE</t>
  </si>
  <si>
    <t>EEE</t>
  </si>
  <si>
    <t>Biotech</t>
  </si>
  <si>
    <t>Mechanical</t>
  </si>
  <si>
    <t>Chemical</t>
  </si>
  <si>
    <t>Civil</t>
  </si>
  <si>
    <t>Total</t>
  </si>
  <si>
    <t>Still more</t>
  </si>
  <si>
    <t>Timestamp</t>
  </si>
  <si>
    <t>Email Address</t>
  </si>
  <si>
    <t>Roll No (12 digit Roll No; Eg: 160199999999)</t>
  </si>
  <si>
    <t>Name of the Student</t>
  </si>
  <si>
    <t>Gender</t>
  </si>
  <si>
    <t>Programme</t>
  </si>
  <si>
    <t>Year of Graduation</t>
  </si>
  <si>
    <t>Official Email id</t>
  </si>
  <si>
    <t>Personal Email id</t>
  </si>
  <si>
    <t>Contact No</t>
  </si>
  <si>
    <t>Name of the Mentor</t>
  </si>
  <si>
    <t>Contact No. of the Mentor</t>
  </si>
  <si>
    <t>I Choose the below certification(s)</t>
  </si>
  <si>
    <t>Total no. of hours of the certifications that you completed (eg: 15+15+45 = 90 hours)</t>
  </si>
  <si>
    <r>
      <t>Upload Certificate soft copies (Preferably PDF format)</t>
    </r>
    <r>
      <rPr>
        <b/>
        <sz val="10"/>
        <color theme="1"/>
        <rFont val="Arial"/>
      </rPr>
      <t xml:space="preserve">
Please follow naming convention: &lt;rollno&gt;-&lt;Dept&gt;-&lt;Sem&gt;-&lt;certification title&gt; - &lt;organisation&gt; 
Eg: 160121737012-IT-IV-Red hat certificate-Redhat</t>
    </r>
  </si>
  <si>
    <t>Did you submit hard copy of all certificates to your mentor</t>
  </si>
  <si>
    <t>Please provide constructive feedback on winter upskilling</t>
  </si>
  <si>
    <t>vinisharaghumore@gmail.com</t>
  </si>
  <si>
    <t>More Vinisha</t>
  </si>
  <si>
    <t>Female</t>
  </si>
  <si>
    <t>ugs206250_eee.vinisha@cbit.org.in</t>
  </si>
  <si>
    <t>I.Pranav</t>
  </si>
  <si>
    <t>Java Foundation Certification - ISB - 114h.24m</t>
  </si>
  <si>
    <t>114h.24m</t>
  </si>
  <si>
    <t>https://drive.google.com/open?id=1pe2JGHY8ZLQhTYfbbSByHOil6P-nTIpD</t>
  </si>
  <si>
    <t>No</t>
  </si>
  <si>
    <t>Nill</t>
  </si>
  <si>
    <t>ugs206259_eee.kasha@cbit.org.in</t>
  </si>
  <si>
    <t>Malay Kasha</t>
  </si>
  <si>
    <t>Male</t>
  </si>
  <si>
    <t>malayk.mailbox@gmail.com</t>
  </si>
  <si>
    <t>Sri I. Pranav</t>
  </si>
  <si>
    <t>Artificial Intelligence Foundation Certification - ISB - 15h.11m, Artificial Intelligence Primer Certification - ISB - 27h.31m, Machine Learning Foundation Certification - ISB - 18h.7m</t>
  </si>
  <si>
    <t>27.31+15.11+17.7 = 60 hours</t>
  </si>
  <si>
    <t>https://drive.google.com/open?id=1Mc82K1WqkaQnzbVIY2u0IduIdqobebhk, https://drive.google.com/open?id=1kWng2J6sYeeacJfGpJE_TMdJLa1_0Hou, https://drive.google.com/open?id=1FpIn-FJmX2gQwCKQi_KSBYA45aSf0qyU, https://drive.google.com/open?id=1R9wgXCUkO5uX_H4xQhrVixZXw0Xd7lVN, https://drive.google.com/open?id=1Cntiex5qsKc29T0xczbLWfN19f2SyJdC</t>
  </si>
  <si>
    <t>good</t>
  </si>
  <si>
    <t>kothawarsharan@gmail.com</t>
  </si>
  <si>
    <t>K sharan</t>
  </si>
  <si>
    <t>ugs207216_it.kothawar@cbit.org.in</t>
  </si>
  <si>
    <t>Dr Ramu kuchipudi</t>
  </si>
  <si>
    <t>AI Foundations and AI advanced  - Li2 - 100h</t>
  </si>
  <si>
    <t>https://drive.google.com/open?id=1HS4PrjLy2s2_fH6gOJM6HUp7od-cIYES, https://drive.google.com/open?id=1VGS8b9BSNdpfNPXLVAB8tQYO1udER-ax</t>
  </si>
  <si>
    <t>myggl.mrudul@gmail.com</t>
  </si>
  <si>
    <t xml:space="preserve">Mrudul </t>
  </si>
  <si>
    <t>ugs207224_it.mrudul@cbit.org.in</t>
  </si>
  <si>
    <t xml:space="preserve">Ramu Kuchipudi </t>
  </si>
  <si>
    <t>Data Science Foundation Certification - ISB - 75h.52m</t>
  </si>
  <si>
    <t>75hrs52min</t>
  </si>
  <si>
    <t>https://drive.google.com/open?id=1bZcdVXhI7SNOX-OTOY6MCjUEdk6BbWU-</t>
  </si>
  <si>
    <t>Yes</t>
  </si>
  <si>
    <t>Ntg</t>
  </si>
  <si>
    <t>rahulnallala442@gmail.com</t>
  </si>
  <si>
    <t xml:space="preserve">RAHUL </t>
  </si>
  <si>
    <t>ugs21049_eee.rahul@cbit.org.in</t>
  </si>
  <si>
    <t>rahulnallala442gmail.com</t>
  </si>
  <si>
    <t>SRISAILAM</t>
  </si>
  <si>
    <t>Internet of Things Foundation Certification - ISB - 33h</t>
  </si>
  <si>
    <t>https://drive.google.com/open?id=16f2CUrg-a1puZpzevxts_l00abMCBxBI</t>
  </si>
  <si>
    <t xml:space="preserve">It’s very good to learn new subjects </t>
  </si>
  <si>
    <t>ugs21106_eee.vijay@cbit.org.in</t>
  </si>
  <si>
    <t xml:space="preserve">Gugulothu Vijay </t>
  </si>
  <si>
    <t>vijaygugulothu630@gmail.com</t>
  </si>
  <si>
    <t xml:space="preserve">Abhas Khan </t>
  </si>
  <si>
    <t>https://drive.google.com/open?id=11wNqCfGyWrucfCsLS-EdNV4LScBIj-ZU</t>
  </si>
  <si>
    <t>.</t>
  </si>
  <si>
    <t>ruchithareddy@gmail.com</t>
  </si>
  <si>
    <t>Ruchitha Reddy Bavanam</t>
  </si>
  <si>
    <t>ugs21002_aiml.ruchitha@cbit.org.in</t>
  </si>
  <si>
    <t>Mary Sudha</t>
  </si>
  <si>
    <t>https://drive.google.com/open?id=1wn2qJ4G-ptTRidmvvWP9zvuaLsELB44e</t>
  </si>
  <si>
    <t xml:space="preserve">The course was nice, really informative!! </t>
  </si>
  <si>
    <t>bhagyasreebillu@gmail.com</t>
  </si>
  <si>
    <t>Bhagya Sree</t>
  </si>
  <si>
    <t>ugs21003_aiml.bhagya@cbit.org.in</t>
  </si>
  <si>
    <t>Sri A Mohan</t>
  </si>
  <si>
    <t>DevOps Foundation Certification - ISB - 50h.19m, MongoDB Python Developer Path - 15h</t>
  </si>
  <si>
    <t>65h 19 min</t>
  </si>
  <si>
    <t>https://drive.google.com/open?id=1A4_tsZq8u1xHr2OMIoQVIpeNviyg0lvM, https://drive.google.com/open?id=15YPGIrI4dcLe_sMpUFpVbf9eq3NxolTR</t>
  </si>
  <si>
    <t>very informative</t>
  </si>
  <si>
    <t>supriya.bonagiri2240@gmail.com</t>
  </si>
  <si>
    <t>Bonagiri Supriya</t>
  </si>
  <si>
    <t>ugs21004_aiml.supriya@cbit.org.in</t>
  </si>
  <si>
    <t xml:space="preserve">Mary Sudha </t>
  </si>
  <si>
    <t>https://drive.google.com/open?id=1AlH52K2rgE418PHRltXQjJzbBbFjZEdi</t>
  </si>
  <si>
    <t>Winter upskilling program is very productive and made us to explore new courses and technologies</t>
  </si>
  <si>
    <t>anushka.dodla@gmail.com</t>
  </si>
  <si>
    <t>Dodla Anushka</t>
  </si>
  <si>
    <t>ugs21005_aiml.anushka@cbit.org.in</t>
  </si>
  <si>
    <t>Mary sudha Kallukuda</t>
  </si>
  <si>
    <t>75 hours</t>
  </si>
  <si>
    <t>https://drive.google.com/open?id=1lyk0MjHW7GyTzkSwnBGkMgdLBh4VLkES</t>
  </si>
  <si>
    <t>Good</t>
  </si>
  <si>
    <t>rishitta123@gmail.com</t>
  </si>
  <si>
    <t>Rishitta</t>
  </si>
  <si>
    <t>ugs21006_aiml.rishitha@cbit.org.in</t>
  </si>
  <si>
    <t>112+22+6</t>
  </si>
  <si>
    <t>https://drive.google.com/open?id=1X6zp0eGIB9VosF8zsA4ExpWhppkVvGHk</t>
  </si>
  <si>
    <t>ok</t>
  </si>
  <si>
    <t>geddam.amulya06@gmail.com</t>
  </si>
  <si>
    <t>Geddam Amulya</t>
  </si>
  <si>
    <t>Ugs21007_aiml.amulya@cbit.org.in</t>
  </si>
  <si>
    <t>Mary Sudha kallukuda</t>
  </si>
  <si>
    <t>75hrs.52mins</t>
  </si>
  <si>
    <t>https://drive.google.com/open?id=1TvnuSTnsgaUMdorXWECH0s6BHcMdHwFT</t>
  </si>
  <si>
    <t>gyogyasree@gmail.com</t>
  </si>
  <si>
    <t xml:space="preserve">Yogyasree Gurram </t>
  </si>
  <si>
    <t>ugs21008_aiml.sree@cbit.org.in</t>
  </si>
  <si>
    <t>https://drive.google.com/open?id=1sE33VqFYQdPNUAiSr-YCQk0l8HMH21cw</t>
  </si>
  <si>
    <t>It's good</t>
  </si>
  <si>
    <t>sreevaishnavikaripe03@gmail.com</t>
  </si>
  <si>
    <t>Sree Vaishnavi Karipe</t>
  </si>
  <si>
    <t>ugs21009_aiml.vaishnavi@cbit.org.in</t>
  </si>
  <si>
    <t>Mary Sudha Ma'am</t>
  </si>
  <si>
    <t>100h</t>
  </si>
  <si>
    <t>https://drive.google.com/open?id=1FxcqKj2gAUtcjo9AFaPlqcoXQcrJlsnj</t>
  </si>
  <si>
    <t>Course Structure and Content: Ensure that the course structure is well-defined and the content is comprehensive, covering both theoretical concepts and practical applications. Make sure it progresses logically from foundational concepts to more advanced topics.
Engagement and Interactivity: Incorporate interactive elements such as quizzes, assignments, and hands-on projects to engage learners actively. Interactive sessions or workshops can enhance understanding and retention of concepts.
Real-world Applications: Integrate real-world case studies and examples throughout the course to demonstrate how AI is used across various industries. This can help learners understand the practical relevance of the skills they are acquiring.</t>
  </si>
  <si>
    <t>shilpykotturu01@gmail.com</t>
  </si>
  <si>
    <t>Nagashilpy</t>
  </si>
  <si>
    <t>ugs21010_aiml.shilpy@cbit.org.in</t>
  </si>
  <si>
    <t>Marysudha</t>
  </si>
  <si>
    <t>https://drive.google.com/open?id=1uiNUUCHMARVQ4L1ElIuyaaZwBuKtwJgX</t>
  </si>
  <si>
    <t xml:space="preserve">Excellent </t>
  </si>
  <si>
    <t>jonesmahima0531@gmail.com</t>
  </si>
  <si>
    <t>Mahima Isukapatla</t>
  </si>
  <si>
    <t>ugs21011_aiml.mahima@cbit.org.in</t>
  </si>
  <si>
    <t>K. Mary Sudha Rani</t>
  </si>
  <si>
    <t>75h 52m</t>
  </si>
  <si>
    <t>https://drive.google.com/open?id=1LN_uLJ6Uz-21o8FVGvPojiMRxRmSi_sV</t>
  </si>
  <si>
    <t xml:space="preserve"> </t>
  </si>
  <si>
    <t xml:space="preserve">Mahima Isukapatla </t>
  </si>
  <si>
    <t>Mary Sudha Rani</t>
  </si>
  <si>
    <t>https://drive.google.com/open?id=10xxsQJ-5L5oRFj3RByTPJCJarG82Ax16</t>
  </si>
  <si>
    <t>Nice</t>
  </si>
  <si>
    <t>margamharini03@gmail.com</t>
  </si>
  <si>
    <t>Harini Margam</t>
  </si>
  <si>
    <t>ugs21012_aiml.harini@cbit.org.in</t>
  </si>
  <si>
    <t>https://drive.google.com/open?id=1T-G_sNEEvkc7SmqrdTZ6FP3EtBeTdkuS</t>
  </si>
  <si>
    <t>NA</t>
  </si>
  <si>
    <t>snehameruva1483@gmail.com</t>
  </si>
  <si>
    <t>Meruva sneha latha</t>
  </si>
  <si>
    <t>ugs21013_aiml.latha@cbit.org.in</t>
  </si>
  <si>
    <t>0.22+113.2+1=114h.24m</t>
  </si>
  <si>
    <t>https://drive.google.com/open?id=1h54Ai2Kk6t07DZ-XcqF3WkOGwXwyYubV</t>
  </si>
  <si>
    <t>Nothing</t>
  </si>
  <si>
    <t>ushasripalukuri1410@gmail.com</t>
  </si>
  <si>
    <t>Ushasri Palukuri</t>
  </si>
  <si>
    <t>ugs21014_aiml.sri@cbit.org.in</t>
  </si>
  <si>
    <t>mary sudha kallukuda</t>
  </si>
  <si>
    <t>75h.52m</t>
  </si>
  <si>
    <t>https://drive.google.com/open?id=1fMh37afayQlNUiJ6Eh-cM0DAhk40utMa</t>
  </si>
  <si>
    <t>excellent</t>
  </si>
  <si>
    <t>varshitapokala@gmail.com</t>
  </si>
  <si>
    <t xml:space="preserve">Varshita Pokala </t>
  </si>
  <si>
    <t xml:space="preserve">ugs21015_aiml.varshita@cbit.org.in </t>
  </si>
  <si>
    <t xml:space="preserve">varshitapokala@gmail.com </t>
  </si>
  <si>
    <t>https://drive.google.com/open?id=1pZRn8e3-2V8QRxyGUKseWRi3GV-drDfp</t>
  </si>
  <si>
    <t>rithikaveda@gmail.com</t>
  </si>
  <si>
    <t>Rithika Veda</t>
  </si>
  <si>
    <t>ugs21016_aiml.veda@cbit.org.in</t>
  </si>
  <si>
    <t>Mary Sudha rani</t>
  </si>
  <si>
    <t>https://drive.google.com/open?id=1eaCE1gtbNS82T54aUK4umuDQzAL0rikq</t>
  </si>
  <si>
    <t xml:space="preserve">It was very informative </t>
  </si>
  <si>
    <t>uppalabpoojitha@gmail.com</t>
  </si>
  <si>
    <t xml:space="preserve">Uppala B Poojitha </t>
  </si>
  <si>
    <t>ugs21017_aiml.poojitha@cbit.org.in</t>
  </si>
  <si>
    <t>https://drive.google.com/open?id=1pms2IdjFQF0JHuwndzMzPga4NslCPXMG</t>
  </si>
  <si>
    <t>Uppala B Poojitha</t>
  </si>
  <si>
    <t>Mary sudha</t>
  </si>
  <si>
    <t>https://drive.google.com/open?id=1CoQFGzQa1FZ-7lh5l-MlihrM4duqXFEt</t>
  </si>
  <si>
    <t>Excellent</t>
  </si>
  <si>
    <t>charithasri2410@gmail.com</t>
  </si>
  <si>
    <t>Yarramshetty Charitha Sri</t>
  </si>
  <si>
    <t>ugs21018_aiml.charitha@cbit.org.in</t>
  </si>
  <si>
    <t>Ms.Mary Sudha Rani</t>
  </si>
  <si>
    <t>https://drive.google.com/open?id=1F_AT4ywrG5ZYj6t5DmrwOQa8WsFqYLNf</t>
  </si>
  <si>
    <t>It provided the best concept</t>
  </si>
  <si>
    <t>vanapalli.akhil@gmail.com</t>
  </si>
  <si>
    <t>Akhil Vanapalli</t>
  </si>
  <si>
    <t>ugs21019_aiml.akhil@cbit.org.in</t>
  </si>
  <si>
    <t>Smt. Mrs. Mary Sudha</t>
  </si>
  <si>
    <t>https://drive.google.com/open?id=1sQpUALpNv5HSJWbQiEr7oG0qX-xLmjMY</t>
  </si>
  <si>
    <t>N/A</t>
  </si>
  <si>
    <t>ah14hasan@gmail.com</t>
  </si>
  <si>
    <t>Ali Hasan</t>
  </si>
  <si>
    <t>ugs21020_aiml.hasan@cbit.org.in</t>
  </si>
  <si>
    <t>18 Courses by CISCO (Any four related courses from 18 courses available) - Li2 - 60h, AI Foundations and AI advanced  - Li2 - 100h</t>
  </si>
  <si>
    <t>160 hours</t>
  </si>
  <si>
    <t>https://drive.google.com/open?id=18cr9eFNtLby9qfCbn0J-CP56mHCy38rA, https://drive.google.com/open?id=1D31vv3Y1hJXSvjtvTKWhy_BfFTFXA3td, https://drive.google.com/open?id=1Ps9Y5Xn4N98eeeFxKsru25rwJ-zNNVnh, https://drive.google.com/open?id=1zUbiF-KJd56GdkSBgq4eCZB9d_nySckW, https://drive.google.com/open?id=1Iquu5olAgPVf2KvJIbDiIDCGtiEfDW6e</t>
  </si>
  <si>
    <t>None</t>
  </si>
  <si>
    <t>koushik.24.anumula@gmail.com</t>
  </si>
  <si>
    <t>Koushik Reddy Anumula</t>
  </si>
  <si>
    <t xml:space="preserve">Mary Sudha ma'am </t>
  </si>
  <si>
    <t>AWS Certified Cloud Practitioner</t>
  </si>
  <si>
    <t>https://drive.google.com/open?id=19dAU6GCzGgFfMq6QAN1c_07_3CoS9imq</t>
  </si>
  <si>
    <t>aasishbharthepudi@gmail.com</t>
  </si>
  <si>
    <t>Aasish Bharthepudi</t>
  </si>
  <si>
    <t>ugs21022_aiml.aasish@cbit.org.in</t>
  </si>
  <si>
    <t>Mary sudha rani</t>
  </si>
  <si>
    <t>75hr.52min</t>
  </si>
  <si>
    <t>https://drive.google.com/open?id=1MttnA_GlO2A1SW-OfhjkjA-6dKMbx2qu</t>
  </si>
  <si>
    <t xml:space="preserve">Instead of a course certification completion student can be asked to create a project in his interested domain or write a research paper  </t>
  </si>
  <si>
    <t>pranav.chaluvadi@gmail.com</t>
  </si>
  <si>
    <t>Pranav Chaluvadi</t>
  </si>
  <si>
    <t>ugs21023_aiml.pranav@cbit.org.in</t>
  </si>
  <si>
    <t>Mary Sudha Rani mam</t>
  </si>
  <si>
    <t>https://drive.google.com/open?id=1QuR8JOYeh1eZ-9hKNegN1h3kyuQpQs77</t>
  </si>
  <si>
    <t>very good way to upskill</t>
  </si>
  <si>
    <t>raghumaharshi3356@gmail.com</t>
  </si>
  <si>
    <t>Raghu Maharshi</t>
  </si>
  <si>
    <t>60hrs 49 mins</t>
  </si>
  <si>
    <t>https://drive.google.com/open?id=1KqyzPyLebWf9lrsDpKVnEsfkZ0rPebHe</t>
  </si>
  <si>
    <t>Good chance for me to upgrade my skills</t>
  </si>
  <si>
    <t>bharathcbit25@gmail.com</t>
  </si>
  <si>
    <t>Ch Bharath</t>
  </si>
  <si>
    <t>ugs21025_aiml.bharath@cbit.org.in</t>
  </si>
  <si>
    <t>https://drive.google.com/open?id=1hg9i9JpBvf7icTXwYd6AV2QE5pD0ZN_Z</t>
  </si>
  <si>
    <t>rajeshchilivery23@gmail.com</t>
  </si>
  <si>
    <t>Chilivery Rajesh</t>
  </si>
  <si>
    <t>ugs21026_aiml.rajesh@cbit.org.in</t>
  </si>
  <si>
    <t>Asha Kiran</t>
  </si>
  <si>
    <t>https://drive.google.com/open?id=1ntWS9F8iZu_jUxyWgAj4mfrCYosC6jpW, https://drive.google.com/open?id=1SPxjZCSryDAVtwddXfNb-6LHCSUi03SV</t>
  </si>
  <si>
    <t>-</t>
  </si>
  <si>
    <t>manideepchintala4@gmail.com</t>
  </si>
  <si>
    <t>Manideep ch</t>
  </si>
  <si>
    <t>ugs21027_aiml.manideep@cbit.org.in</t>
  </si>
  <si>
    <t xml:space="preserve">Asha Kiran </t>
  </si>
  <si>
    <t>https://drive.google.com/open?id=10Kc4UrzoPiNU3lY36YLO_mXHmDgTeBNN</t>
  </si>
  <si>
    <t>errambelliakshay@gmail.com</t>
  </si>
  <si>
    <t>Errambelli Akshay Kumar Reddy</t>
  </si>
  <si>
    <t>Ugs21028_aiml.akshay@cbit.org.in</t>
  </si>
  <si>
    <t>MongoDB Python Developer Path - 15h, MongoDB Java Developer Path - 15h, MongoDB Node.js Developer Path - 15h, MongoDB PHP Developer Path - 18h</t>
  </si>
  <si>
    <t>92 hours</t>
  </si>
  <si>
    <t>https://drive.google.com/open?id=1StK5xW0Dt0pSvspahRcF8V3QY8yqAbmb</t>
  </si>
  <si>
    <t>It's a very helpful program</t>
  </si>
  <si>
    <t xml:space="preserve">E.Akshay Kumar Reddy </t>
  </si>
  <si>
    <t>Asha kiran</t>
  </si>
  <si>
    <t>https://drive.google.com/open?id=1_fNDH3JqX4jok-2byXfZfVJeji0fQtmS</t>
  </si>
  <si>
    <t xml:space="preserve">Having wonderful experience </t>
  </si>
  <si>
    <t>gvsadarsh5@gmail.com</t>
  </si>
  <si>
    <t>G.Adarsh</t>
  </si>
  <si>
    <t>igs21029_aiml.adarsh@cbit.org.in</t>
  </si>
  <si>
    <t>gvsadarsh@google.com</t>
  </si>
  <si>
    <t>Ashakiran</t>
  </si>
  <si>
    <t>https://drive.google.com/open?id=1ezuG4SRYDcz3m7nehFCgc-lKTHIyjGiN</t>
  </si>
  <si>
    <t>ntg</t>
  </si>
  <si>
    <t>pavankumarr768@gmail.com</t>
  </si>
  <si>
    <t>Gaddam Pavan Kumar Reddy</t>
  </si>
  <si>
    <t>ugs21030_aiml.pavan@cbit.org.in</t>
  </si>
  <si>
    <t>100 hours</t>
  </si>
  <si>
    <t>https://drive.google.com/open?id=1PUcqdxOwe-ABjNxQR8ALKLfzRdHcpCcp</t>
  </si>
  <si>
    <t>It was good</t>
  </si>
  <si>
    <t>hgandavalla@gmail.com</t>
  </si>
  <si>
    <t>G Harshith</t>
  </si>
  <si>
    <t>ugs21031_aiml.harshith@cbit.org.in</t>
  </si>
  <si>
    <t>M Asha  Kiran</t>
  </si>
  <si>
    <t>75hrs 52mins</t>
  </si>
  <si>
    <t>https://drive.google.com/open?id=1ZS5Z0o8rVB9RX4MhRi-6Kyk7eMq2mLbh</t>
  </si>
  <si>
    <t>it was a good upskilling break</t>
  </si>
  <si>
    <t>poojith1903@gmail.com</t>
  </si>
  <si>
    <t>jangam poojith</t>
  </si>
  <si>
    <t>ugs21032_aiml.poojith@cbit.org.in</t>
  </si>
  <si>
    <t>asha kiran</t>
  </si>
  <si>
    <t>Data Science Foundation Certification - ISB - 75h.52m, AI Foundations and AI advanced  - Li2 - 100h</t>
  </si>
  <si>
    <t>75+100=175</t>
  </si>
  <si>
    <t>https://drive.google.com/open?id=16OrshOrCzRY0Y5pK4NlYc1Wdo19VkFlk, https://drive.google.com/open?id=179mBe_2ywb-QJoxh2r2QjSeAdI2Y-2Fx, https://drive.google.com/open?id=1CdNtGktrX-cxFzs5-VWTxShxwIC7QS48</t>
  </si>
  <si>
    <t>by this it is easier to learn my ambitus skills and i have learned the skills that i need in my future to be placed</t>
  </si>
  <si>
    <t>J.poojith</t>
  </si>
  <si>
    <t>https://drive.google.com/open?id=1VRlqYGXQtAmv-wnNA0P9Qj8mf60C71Fx</t>
  </si>
  <si>
    <t>akshayreddy0110@gmail.com</t>
  </si>
  <si>
    <t>Jathotu Naveen Rathod</t>
  </si>
  <si>
    <t>ugs21033_aiml.naveen@cbit.org.in</t>
  </si>
  <si>
    <t>naveenrathod996@gmail.com</t>
  </si>
  <si>
    <t>AshaKiran</t>
  </si>
  <si>
    <t>https://drive.google.com/open?id=1i7eVG95Ll-8Ksj_U0oFeAvKk-iLHo8MP</t>
  </si>
  <si>
    <t>wonderful experience</t>
  </si>
  <si>
    <t>jayadityasp@gmail.com</t>
  </si>
  <si>
    <t xml:space="preserve">Jayaditya Peddisetti </t>
  </si>
  <si>
    <t>ugs21034_aiml.jayaditya@cbit.org.in</t>
  </si>
  <si>
    <t>Jayadityasp@gmail.com</t>
  </si>
  <si>
    <t>https://drive.google.com/open?id=16s40KnhfKIHMsaJ8Lp6YAUrnUt7Kr9hQ, https://drive.google.com/open?id=1GMjswjlJN_AcbiV3696AiCwK4wZrvnhr</t>
  </si>
  <si>
    <t xml:space="preserve">Nothing </t>
  </si>
  <si>
    <t>abhinavjoshi1809@gmail.com</t>
  </si>
  <si>
    <t>Joshi Abhinav Krishna</t>
  </si>
  <si>
    <t>ugs21035_aiml.krishna@cbit.org.in</t>
  </si>
  <si>
    <t>https://drive.google.com/open?id=1Sb6INHvWIwtv5JItp8qubRkWx6RRMkeZ, https://drive.google.com/open?id=1MF951KRo-ZLt7v1vv2DPyhVUIFfp6BUs</t>
  </si>
  <si>
    <t>Very good platform to learn basics of AIML</t>
  </si>
  <si>
    <t>joshuamurray0607@gmail.com</t>
  </si>
  <si>
    <t>Joshua Murray</t>
  </si>
  <si>
    <t>ugs21036_aiml.joshua@cbit.org.in</t>
  </si>
  <si>
    <t>https://drive.google.com/open?id=1VDD2jk8OYFoKMn8rPBSQIDWxa3srFiii</t>
  </si>
  <si>
    <t>I found the course content to be comprehensive and relevant to my goals in data science. The topics covered provided a good balance between theory  which helped solidify my understanding of key concepts. I'm satisfied with the winter upskilling course in data science. It provided me with the knowledge and skills to pursue opportunities in this rapidly evolving field.</t>
  </si>
  <si>
    <t>rithwik.j2002@gmail.com</t>
  </si>
  <si>
    <t xml:space="preserve">Juluru Sai Rithwik </t>
  </si>
  <si>
    <t>ugs21037_aiml.rithwik@cbit.org.in</t>
  </si>
  <si>
    <t>M. Asha Kiran</t>
  </si>
  <si>
    <t>Artificial Intelligence Primer Certification - ISB - 27h.31m, Cyber Security Foundation Certification - ISB - 39h.11m</t>
  </si>
  <si>
    <t>39+27=66</t>
  </si>
  <si>
    <t>https://drive.google.com/open?id=1TSjVyEegZtYu3fT09Eguj7Zar94kAU-9, https://drive.google.com/open?id=14ZzSwCASfM21wjVOLsn8NqEU8hRQqPJ_</t>
  </si>
  <si>
    <t>I Felt very useful for equipping new skills and learning new technologies.</t>
  </si>
  <si>
    <t>kashyapkvh@gmail.com</t>
  </si>
  <si>
    <t>K.V.H. Kashyap</t>
  </si>
  <si>
    <t>ugs21038_aiml.kashyap@cbit.org.in</t>
  </si>
  <si>
    <t>75h 52mins</t>
  </si>
  <si>
    <t>https://drive.google.com/open?id=1Qp0KhDoJeb6AvgWdulw1jfPFf_2Wmz5Q</t>
  </si>
  <si>
    <t>It was helpful. I've gained necessary skills required for Data Science from it.</t>
  </si>
  <si>
    <t>ugs21039_aiml.samith@cbit.org.in</t>
  </si>
  <si>
    <t>K.Samith Reddy</t>
  </si>
  <si>
    <t>samithreddykandala@gmail.com</t>
  </si>
  <si>
    <t>Manoranjini</t>
  </si>
  <si>
    <t>https://drive.google.com/open?id=1Jo70zIiy7nFFZ6n4_hNszX0oAca8AtmG</t>
  </si>
  <si>
    <t>shah</t>
  </si>
  <si>
    <t>ugs21040_aiml.manoj@cbit.org.in</t>
  </si>
  <si>
    <t xml:space="preserve">Karanam Manoj Kumar </t>
  </si>
  <si>
    <t>manojkaranam40@gmail.com</t>
  </si>
  <si>
    <t>0.37+3.30+14.31+16+15.56+24.18 +1=75hours and 52 minutes</t>
  </si>
  <si>
    <t>https://drive.google.com/open?id=13czTDWsm_VYbfCuqz7dRMgeb6X9iC6Dg</t>
  </si>
  <si>
    <t>Very useful for skilling up and very useful for placements.</t>
  </si>
  <si>
    <t>saitejakonam123@gmail.com</t>
  </si>
  <si>
    <t xml:space="preserve">Konam Saiteja </t>
  </si>
  <si>
    <t>ugs21041_aiml.saiteja@cbit.org.in</t>
  </si>
  <si>
    <t>https://drive.google.com/open?id=1pEUDya2WBK1eAQou7vg8wexqwU0_EM_6</t>
  </si>
  <si>
    <t>nithin.koutam45@gmail.com</t>
  </si>
  <si>
    <t>Nithin Koutam</t>
  </si>
  <si>
    <t>Ugs21042_aiml.nithin@cbit.org.in</t>
  </si>
  <si>
    <t>https://drive.google.com/open?id=1iYZJnmXDPNG_n6HMu__IZylsGjvjll0h</t>
  </si>
  <si>
    <t>sharathmaddireddy@gmail.com</t>
  </si>
  <si>
    <t xml:space="preserve">Maddireddy Sharath </t>
  </si>
  <si>
    <t>Ugs21043_aiml.sharath@cbit.org.in</t>
  </si>
  <si>
    <t>Sharathmaddireddy@gmail.com</t>
  </si>
  <si>
    <t xml:space="preserve">Ashakiran Medikonda </t>
  </si>
  <si>
    <t>https://drive.google.com/open?id=1MMj833Q7zWMhH4OIT7ZU03IveGRk5Zmh</t>
  </si>
  <si>
    <t>mslreddy877@gmail.com</t>
  </si>
  <si>
    <t>M Sai Laxman Reddy</t>
  </si>
  <si>
    <t>ugs21044_aiml.sai@cbit.org.in</t>
  </si>
  <si>
    <t>A.Mohan</t>
  </si>
  <si>
    <t>0.22+113.2+1=114.2</t>
  </si>
  <si>
    <t>https://drive.google.com/open?id=1uXwn0aXn1ADtOnqmdV4JZYccg3SgNwtB</t>
  </si>
  <si>
    <t xml:space="preserve">Very helpful </t>
  </si>
  <si>
    <t>saifmd152004@gmail.com</t>
  </si>
  <si>
    <t>Saif Mohammad</t>
  </si>
  <si>
    <t>ugs21045_aiml.saif@cbit.org.in</t>
  </si>
  <si>
    <t>https://drive.google.com/open?id=1XI9ygee9qj6mNejUwEIq5qbTYxh7asWs</t>
  </si>
  <si>
    <t xml:space="preserve">Great experience </t>
  </si>
  <si>
    <t>rafaymohd00@gmail.com</t>
  </si>
  <si>
    <t xml:space="preserve">Mohd Abdul Rafay </t>
  </si>
  <si>
    <t>Ugs21046_aiml.rafay@cbit.org.in</t>
  </si>
  <si>
    <t>M.Ashakiran</t>
  </si>
  <si>
    <t>https://drive.google.com/open?id=1S1k3VnSZGq4c_NItdyoQYi29SIwvmQft</t>
  </si>
  <si>
    <t>no</t>
  </si>
  <si>
    <t>mochinaresh5@gmail.com</t>
  </si>
  <si>
    <t>Naresh M</t>
  </si>
  <si>
    <t>ugs21047_naresh.aiml@cbit.org.in</t>
  </si>
  <si>
    <t>https://drive.google.com/open?id=1yGZ6XHYCLwXspresvygwI9tN3MurEmAv</t>
  </si>
  <si>
    <t>nellisanjay777@gmail.com</t>
  </si>
  <si>
    <t>Nelli Sanjay</t>
  </si>
  <si>
    <t>ugs21048_aiml.sanjay@cbit.org.in</t>
  </si>
  <si>
    <t xml:space="preserve">114hours </t>
  </si>
  <si>
    <t>https://drive.google.com/open?id=15pR5gb6EKXwQ1tqQHPOKpfEmIOF3zX5y</t>
  </si>
  <si>
    <t>pguruprasad777@gmail.com</t>
  </si>
  <si>
    <t>Pannuru Guru Prasad</t>
  </si>
  <si>
    <t>ugs21049_aiml.prasad@cbit.org.in</t>
  </si>
  <si>
    <t>Dr. J. MANORANJINI</t>
  </si>
  <si>
    <t>https://drive.google.com/open?id=1_uvZWTWPOPQdlh_N2NVmXcKuREJGwGEN</t>
  </si>
  <si>
    <t>It is good</t>
  </si>
  <si>
    <t>ugs21050_aiml.pranav@cbit.org.in</t>
  </si>
  <si>
    <t>Pranav Raj Bulus</t>
  </si>
  <si>
    <t>pranavrajb03@outlook.com</t>
  </si>
  <si>
    <t>P. Srikanth</t>
  </si>
  <si>
    <t>https://drive.google.com/open?id=1UdOP_6GzCagWxQ1FQ9jOMBCsqQ5Ac5MQ</t>
  </si>
  <si>
    <t xml:space="preserve">It's good... </t>
  </si>
  <si>
    <t>Sidhartha1729@gmail.com</t>
  </si>
  <si>
    <t>SidharthaPulluri</t>
  </si>
  <si>
    <t>ugs21051_aiml.sidhartha@cbit.org.in</t>
  </si>
  <si>
    <t xml:space="preserve">Manoranjini </t>
  </si>
  <si>
    <t>18 Courses by CISCO (Any four related courses from 18 courses available) - Li2 - 60h, MongoDB Python Developer Path - 15h, MongoDB Java Developer Path - 15h, MongoDB Node.js Developer Path - 15h, MongoDB PHP Developer Path - 18h</t>
  </si>
  <si>
    <t>https://drive.google.com/open?id=16bGJM_b2ipMcg26GqnPfEfiEIkt3176E, https://drive.google.com/open?id=1TBaHSJGyOgqfcmSZYQW3JPCG-ob8X0Td</t>
  </si>
  <si>
    <t>rahulreddyg9939@gmail.com</t>
  </si>
  <si>
    <t>Rahul Reddy Ginnareddy</t>
  </si>
  <si>
    <t>ugs21052_aiml.rahul@cbit.org.in</t>
  </si>
  <si>
    <t>A Mohan</t>
  </si>
  <si>
    <t>https://drive.google.com/open?id=1OvZ5FIRbYk4OCL_D16ZKOmlkLXuxiGBI</t>
  </si>
  <si>
    <t>Okay</t>
  </si>
  <si>
    <t>shivajisadwale53@gmail.com</t>
  </si>
  <si>
    <t>Sadwale Shivaji</t>
  </si>
  <si>
    <t>ugs21053_aiml.shivaji@cbit.org.in</t>
  </si>
  <si>
    <t>Dr.Manoranjini</t>
  </si>
  <si>
    <t>https://drive.google.com/open?id=1YWr_4stSy_qi2ijWWt8r8V1ucicuRP85, https://drive.google.com/open?id=1GN4d9_k4eW24qO56PXrgQF57ldH6q9Bi</t>
  </si>
  <si>
    <t>It helped me upskill myself in AI and AI advance</t>
  </si>
  <si>
    <t>yashwanthraju2003@gmail.com</t>
  </si>
  <si>
    <t>Yashwanth raju</t>
  </si>
  <si>
    <t>ugs21054_aiml.raju@cbit.org.in</t>
  </si>
  <si>
    <t>yashwanthraju2003@cbit.org.in</t>
  </si>
  <si>
    <t>A . Mohan</t>
  </si>
  <si>
    <t>https://drive.google.com/open?id=1GUP00iY-CBzb8WHdSX-Pcn0WfkGOarSZ</t>
  </si>
  <si>
    <t xml:space="preserve">Better results </t>
  </si>
  <si>
    <t>sankalpgoyal1672003@gmail.com</t>
  </si>
  <si>
    <t>Sankalp Goyal</t>
  </si>
  <si>
    <t>ugs21055_aiml.goyal@cbit.org.in</t>
  </si>
  <si>
    <t>srikanth</t>
  </si>
  <si>
    <t>https://drive.google.com/open?id=1K7JEYMFjrYv_8vLPxpTJmbq2BMTTuB_U</t>
  </si>
  <si>
    <t>it was helpful to my career</t>
  </si>
  <si>
    <t>akhileshsomashila@gmail.com</t>
  </si>
  <si>
    <t>Somashila Akhilesh</t>
  </si>
  <si>
    <t>ugs21056_aiml.akhilesh@cbit.org.in</t>
  </si>
  <si>
    <t>Dr. Manoranjini</t>
  </si>
  <si>
    <t>https://drive.google.com/open?id=1NwA7d9etDFWWk7EyxbMWVknDQjSnyPhl</t>
  </si>
  <si>
    <t>rohittanuku03@gmail.com</t>
  </si>
  <si>
    <t>Tanuku Sai Rohit</t>
  </si>
  <si>
    <t>ugs21057_aiml.rohit@cbit.org.in</t>
  </si>
  <si>
    <t>Sri A mohan</t>
  </si>
  <si>
    <t>https://drive.google.com/open?id=19uLQ3BKGlShJt6h0rq4RAJJSPb2dPwy-</t>
  </si>
  <si>
    <t xml:space="preserve">Great opportunity </t>
  </si>
  <si>
    <t>vanaparthisathvik@gmail.com</t>
  </si>
  <si>
    <t>Sathvik Vanaparthi</t>
  </si>
  <si>
    <t>ugs21059_aiml.sathvik@cbit.org.in</t>
  </si>
  <si>
    <t>A mohan</t>
  </si>
  <si>
    <t>https://drive.google.com/open?id=1e3ji3r1P1kGw7l-L2ryQNDbBQDAypW10</t>
  </si>
  <si>
    <t>it is very for upskilling students</t>
  </si>
  <si>
    <t>bhanuchikki2004@gmail.com</t>
  </si>
  <si>
    <t>Bhanu Prakash</t>
  </si>
  <si>
    <t>https://drive.google.com/open?id=1ggLOgWpPBdKADwTV2cQ2xEsPjLZbqgPK</t>
  </si>
  <si>
    <t>bhanusaiveeramallu@gmail.com</t>
  </si>
  <si>
    <t>V. Bhanu sai</t>
  </si>
  <si>
    <t>ugs21061_aiml.sai@cbit.org.in</t>
  </si>
  <si>
    <t>https://drive.google.com/open?id=1GPEpouEp6J5OukYuFPg1QySY-a1HVKfP</t>
  </si>
  <si>
    <t xml:space="preserve">It was really helpful for me. </t>
  </si>
  <si>
    <t>damineni614@gmail.com</t>
  </si>
  <si>
    <t>Venkata Sai Koushik Damineni</t>
  </si>
  <si>
    <t>ugs21062_aiml.venkata@cbit.org.in</t>
  </si>
  <si>
    <t>https://drive.google.com/open?id=1DinGUKCUtOkTc7psp29Zto7yVis8fJKt</t>
  </si>
  <si>
    <t>Ok</t>
  </si>
  <si>
    <t>makkapativiswasrao@gmail.com</t>
  </si>
  <si>
    <t>Makkapati VISWAS rao</t>
  </si>
  <si>
    <t>ugs21064_aiml.viswasrayudu@cbit.org.in</t>
  </si>
  <si>
    <t xml:space="preserve">Srikanth </t>
  </si>
  <si>
    <t>https://drive.google.com/open?id=1-a4hO480KB1jaAk5J6aPsbsccfR-lZeM</t>
  </si>
  <si>
    <t>shyam31419@gmail.com</t>
  </si>
  <si>
    <t>M.Shyam Kumar Reddy</t>
  </si>
  <si>
    <t>ugs21066_aiml.shyam@cbit.org.in</t>
  </si>
  <si>
    <t>75h 11min</t>
  </si>
  <si>
    <t>https://drive.google.com/open?id=1tRpfay2AyCoKnYKnZJgWeskprPPVr--p, https://drive.google.com/open?id=14FXITQxHCpa3V0YOrzCYrPFTj9bVuVGn, https://drive.google.com/open?id=1KpIbAlkrFVQ0SIuyKDuVc3Cna2OlJeGK, https://drive.google.com/open?id=1vH1sXzwYfoTtkw6ZTJfm2XqnAuuuZIIy, https://drive.google.com/open?id=1Dad7p4N7kOVTyzpyj9MjN58IerFmhmK5</t>
  </si>
  <si>
    <t>Winter upskilling  helped me a lot to cover my weak areas and improve coding skills with new courses</t>
  </si>
  <si>
    <t>M Shyam Kumar reddy</t>
  </si>
  <si>
    <t>ugs21066_shyam@cbit.org.in</t>
  </si>
  <si>
    <t>Srikanth</t>
  </si>
  <si>
    <t>https://drive.google.com/open?id=18nxR6IeAeyBJcyUzPmg7HilpJWB_4-64, https://drive.google.com/open?id=1FfZSLzu7dIoucbamB4CnhpcMDlM3og5H</t>
  </si>
  <si>
    <t>It was good for upskilling new concepts</t>
  </si>
  <si>
    <t>koshikamanoj44021@gmail.com</t>
  </si>
  <si>
    <t>Koshika Manoj</t>
  </si>
  <si>
    <t>ugs21301_aiml.manoj@cbit.org.in</t>
  </si>
  <si>
    <t>Dr.Manoranjini mam</t>
  </si>
  <si>
    <t>75 hrs 52 min</t>
  </si>
  <si>
    <t>https://drive.google.com/open?id=1PlYbHqtpzzlGsjVHWcarJdZwvyphajoB</t>
  </si>
  <si>
    <t>I have learned informative content during my course period and gained new skills that could add more to my job prepartion.</t>
  </si>
  <si>
    <t>naveenbudepwar@gmail.com</t>
  </si>
  <si>
    <t xml:space="preserve">Naveen kumar budepwar </t>
  </si>
  <si>
    <t>Ugs21302_aiml.naveen@cbit.org.in</t>
  </si>
  <si>
    <t>Manoranjani</t>
  </si>
  <si>
    <t>15+15+15+18</t>
  </si>
  <si>
    <t>https://drive.google.com/open?id=17D8gzFyZi3bVLauh2ybz7ILF7XxZ5Z6R</t>
  </si>
  <si>
    <t xml:space="preserve">Helped to build our skills </t>
  </si>
  <si>
    <t>meghanareddybellamkonda970@gmail.com</t>
  </si>
  <si>
    <t>BELLAMKONDA MEGHANA</t>
  </si>
  <si>
    <t>ugs21303_aiml.meghana@cbit.org.in</t>
  </si>
  <si>
    <t>Machine Learning Foundation Certification - ISB - 18h.7m, MongoDB Python Developer Path - 15h, MongoDB Java Developer Path - 15h, MongoDB Node.js Developer Path - 15h</t>
  </si>
  <si>
    <t>18.7+15+15+15</t>
  </si>
  <si>
    <t>https://drive.google.com/open?id=1ehS-q49d48u2jRJP3909YkQmDpYXVjwd, https://drive.google.com/open?id=1YmgRp0PG085WapAhdYtyhpVGq4EmtrcJ</t>
  </si>
  <si>
    <t>GOOD</t>
  </si>
  <si>
    <t>ugs21304_aiml.krishna@cbit.org.in</t>
  </si>
  <si>
    <t xml:space="preserve">MURALI KRISHNA POLE </t>
  </si>
  <si>
    <t>muralikrishna52426@gmail.com</t>
  </si>
  <si>
    <t>75.52m</t>
  </si>
  <si>
    <t>https://drive.google.com/open?id=1bDB3n4nzzohGifXsZ4qZ3AV9Cbd6c8WH</t>
  </si>
  <si>
    <t>I have gained some knowledge in datascience</t>
  </si>
  <si>
    <t>chandanavakkala@gmail.com</t>
  </si>
  <si>
    <t>V.Chandana</t>
  </si>
  <si>
    <t>ugs21305_aiml.chandana@cbit.org.in</t>
  </si>
  <si>
    <t>https://drive.google.com/open?id=1JQOXzt08-oN5wWYLZ_NKCJ5WhJK_7rSG</t>
  </si>
  <si>
    <t>helpful</t>
  </si>
  <si>
    <t>siricharana62@gmail.com</t>
  </si>
  <si>
    <t>P Siri Charana</t>
  </si>
  <si>
    <t>ugs21306_aiml.charana@cbit.org.in</t>
  </si>
  <si>
    <t>https://drive.google.com/open?id=1fc0GIvK1fMlkB5kZotJuLVTj5IRaTuzJ</t>
  </si>
  <si>
    <t>It was good and learnt something new with enchanced my knowledge</t>
  </si>
  <si>
    <t>bindhujabadhavath@gmail.com</t>
  </si>
  <si>
    <t>B.Binduja</t>
  </si>
  <si>
    <t>ugs21307_aiml.binduja@cbit.org.in</t>
  </si>
  <si>
    <t>https://drive.google.com/open?id=1evb4jFUpyL6TS81CAgS0pXF6bz4LYj6c</t>
  </si>
  <si>
    <t>lalithaallamraju167@gmail.com</t>
  </si>
  <si>
    <t>Allamraju Lalitha Lakshmeerajyam</t>
  </si>
  <si>
    <t>ugs21001_civil.lalitha@cbit.org.in</t>
  </si>
  <si>
    <t>Kakara Srikanth</t>
  </si>
  <si>
    <t>https://drive.google.com/open?id=1tpH0ycYkq1n80yB3hnyiwhtGvunKUG2a</t>
  </si>
  <si>
    <t>The certification program has been instrumental in enhancing my skills in data analysis, machine learning, and data visualization. I now feel more confident in applying these techniques to real-world problems. The hands-on projects and exercises provided valuable practical experience. They allowed me to apply theoretical concepts to actual data sets, improving my understanding and problem-solving abilities. Receiving feedback on assignments and projects was crucial for my growth. Incorporating feedback helped me refine my work and develop a more structured approach to data science tasks. overall, completing the data science foundation certification has been a fulfilling and transformative experience, setting a solid foundation for my journey in data science.</t>
  </si>
  <si>
    <t>litheeshreddy@gmail.com</t>
  </si>
  <si>
    <t xml:space="preserve">Litheesh Kumar Reddy </t>
  </si>
  <si>
    <t>ugs21046_civil.litheesh@cbit.org.in</t>
  </si>
  <si>
    <t xml:space="preserve">Raghav Aditya </t>
  </si>
  <si>
    <t>https://drive.google.com/open?id=1ldF_ITYZdOs9c8Cx041B2WeACN4YE343</t>
  </si>
  <si>
    <t xml:space="preserve">Very useful for future </t>
  </si>
  <si>
    <t>pravalipravalika2003@gmail.com</t>
  </si>
  <si>
    <t xml:space="preserve">Bachala Pravalika </t>
  </si>
  <si>
    <t>ugs21002_civil.pravalika@cbit.org.in</t>
  </si>
  <si>
    <t>Srikanth kakara</t>
  </si>
  <si>
    <t xml:space="preserve">AI foundation and AI advance </t>
  </si>
  <si>
    <t>https://drive.google.com/open?id=1GjIslqrDmxO0z3ejrNO-fyooXRw8XCzO</t>
  </si>
  <si>
    <t>anushabanoth62@gmail.com</t>
  </si>
  <si>
    <t>B.Anusha</t>
  </si>
  <si>
    <t>ugs21003_civil.anusha@cbit.org.in</t>
  </si>
  <si>
    <t>https://drive.google.com/open?id=17bAYTCFu5P3Oj-xPCM3kRBsupW46zDnM, https://drive.google.com/open?id=1q_ockyUeuj9y0OFtkrEr1Vqy3U2-sDOa</t>
  </si>
  <si>
    <t>Thank you for providing internship</t>
  </si>
  <si>
    <t>75Hrs</t>
  </si>
  <si>
    <t>https://drive.google.com/open?id=18IJ-T6ZRz6kAXpLQ9LLJk8KPNHW7OZwm</t>
  </si>
  <si>
    <t>Thanks for providing winter upskills</t>
  </si>
  <si>
    <t>sahithiedara2004@gmail.com</t>
  </si>
  <si>
    <t xml:space="preserve">E V S S Sahithi </t>
  </si>
  <si>
    <t>ugs21005_civil.sahithi@cbit.org.in</t>
  </si>
  <si>
    <t xml:space="preserve">Dr. Kakara Srikanth </t>
  </si>
  <si>
    <t>75h 52 m</t>
  </si>
  <si>
    <t>https://drive.google.com/open?id=1EVP_o31cDkr3FlbwEYwn-OErnQuRZVWw</t>
  </si>
  <si>
    <t xml:space="preserve">It will help me in future. </t>
  </si>
  <si>
    <t>iruguputeena28@gmail.com</t>
  </si>
  <si>
    <t>IRUGU PUTEENA</t>
  </si>
  <si>
    <t>ugs21006_civil.puteena@cbit.org.in</t>
  </si>
  <si>
    <t>iruguputeena@gmail.com</t>
  </si>
  <si>
    <t>Dr.Kakara Srikanth</t>
  </si>
  <si>
    <t>100hr</t>
  </si>
  <si>
    <t>https://drive.google.com/open?id=1U4GHAmP4Bpr011BrEZ9INGKRaI9soicM, https://drive.google.com/open?id=1Av4bVqfbdiVDyYZysP2RgaxEJ2Zow3UP</t>
  </si>
  <si>
    <t>it was a good experience</t>
  </si>
  <si>
    <t>eshajatling123456@gmail.com</t>
  </si>
  <si>
    <t xml:space="preserve">Jatling Esha </t>
  </si>
  <si>
    <t>ugs21007_civil.esha@cbit.org.in</t>
  </si>
  <si>
    <t>Kakara srikanth</t>
  </si>
  <si>
    <t>https://drive.google.com/open?id=15dS6s9LMo9RA-Xvj4rVZSlGi8RZVMS8C</t>
  </si>
  <si>
    <t>It was great</t>
  </si>
  <si>
    <t>kanchanisaicharan@gmail.com</t>
  </si>
  <si>
    <t xml:space="preserve">K. Sai chandana </t>
  </si>
  <si>
    <t xml:space="preserve">ugs21008_civil.chandana@cbit.org.in </t>
  </si>
  <si>
    <t xml:space="preserve">Saichandana130@gmail.com </t>
  </si>
  <si>
    <t>Srikanth Kakara</t>
  </si>
  <si>
    <t>75hours 52 minutes</t>
  </si>
  <si>
    <t>https://drive.google.com/open?id=1xqPTUKwgAHTCKMOZQmERRajBEBzQ2l-8</t>
  </si>
  <si>
    <t xml:space="preserve">It was a good experience </t>
  </si>
  <si>
    <t>choudharymamata673@gmail.com</t>
  </si>
  <si>
    <t xml:space="preserve">Mamatha Choudhary </t>
  </si>
  <si>
    <t>ugs21009_civil.mamatha@cbit.org.in</t>
  </si>
  <si>
    <t>https://drive.google.com/open?id=1VbZWySVhZ3It2azihEiihoF7PyhcnLa1</t>
  </si>
  <si>
    <t xml:space="preserve">
The courses chosen could be more varied, with options from well-known platforms like Coursera and Udemy, which carry more weight on a resume along with to the expensive courses offered.</t>
  </si>
  <si>
    <t>sreeyar56@gmail.com</t>
  </si>
  <si>
    <t xml:space="preserve">Maredvally  Sreeya </t>
  </si>
  <si>
    <t>ugs21010_civil.sreeya@cbit.org.in</t>
  </si>
  <si>
    <t xml:space="preserve">Kakara Srikanth </t>
  </si>
  <si>
    <t xml:space="preserve">75hours 52 mins </t>
  </si>
  <si>
    <t>https://drive.google.com/open?id=1mo7KFJh8XKjysGHm9hkhZNTzUKRhP7V2</t>
  </si>
  <si>
    <t xml:space="preserve">It was good </t>
  </si>
  <si>
    <t>mannemeghana9@gmail.com</t>
  </si>
  <si>
    <t>Meghana Manne</t>
  </si>
  <si>
    <t>ugs21011_civil.meghana@cbit.org.in</t>
  </si>
  <si>
    <t>https://drive.google.com/open?id=1tk5InM_gkGdDD-xpuPucVSxqBIcVkSyD</t>
  </si>
  <si>
    <t>muthesreeja1@gmail.com</t>
  </si>
  <si>
    <t>Muthe sreeja</t>
  </si>
  <si>
    <t>ugs21012_civil.sreeja@cbit.org.in</t>
  </si>
  <si>
    <t>Kakarla Srikanth</t>
  </si>
  <si>
    <t>https://drive.google.com/open?id=19WSEMoeLq_gMutd_9TWwDdEPCFq7kvUl</t>
  </si>
  <si>
    <t>focusing on foundational concepts such as statistics, programming, and data manipulation will lay a strong groundwork for my  future endeavors in the field.</t>
  </si>
  <si>
    <t>nenavathakhila01@gmail.com</t>
  </si>
  <si>
    <t>N.AKHILA</t>
  </si>
  <si>
    <t>ugs21013_civil akhila@cbit.org.in</t>
  </si>
  <si>
    <t>https://drive.google.com/open?id=1ZM4xnsKGcJ-Da7q7YE7d-rwSS3EfE-y5</t>
  </si>
  <si>
    <t>pallithanmai7937@gmail.com</t>
  </si>
  <si>
    <t>P.thanmai</t>
  </si>
  <si>
    <t>Ugs21014_civil.thanmai@cbit.org.in</t>
  </si>
  <si>
    <t xml:space="preserve">Dr.Lalitha Kumari </t>
  </si>
  <si>
    <t>Artificial Intelligence Primer Certification - ISB - 27h.31m, Internet of Things Foundation Certification - ISB - 33h</t>
  </si>
  <si>
    <t>33h+27h31min=60h31min</t>
  </si>
  <si>
    <t>https://drive.google.com/open?id=167g1SNtilxk8u-dHJJRkHHlmbEMcJp0S</t>
  </si>
  <si>
    <t>cherishmapanditi@gmail.com</t>
  </si>
  <si>
    <t>Panditi Sai Venkata Cherishma</t>
  </si>
  <si>
    <t>ugs21015_civil.venkata@cbit.org.in</t>
  </si>
  <si>
    <t>Cyber Security Foundation Certification - ISB - 39h.11m, Internet of Things Foundation Certification - ISB - 33h</t>
  </si>
  <si>
    <t>39hr 11min + 33hr = 72hr 11min</t>
  </si>
  <si>
    <t>https://drive.google.com/open?id=1UxfW2LdSDVy8B54fXRtXGTAru-BMV_1N, https://drive.google.com/open?id=1Y7qigwoQCjkX0vJ_pgntkVz-ZcmITcrB</t>
  </si>
  <si>
    <t>It was helpful!</t>
  </si>
  <si>
    <t>asritharagam@gmail.com</t>
  </si>
  <si>
    <t>R .Asritha</t>
  </si>
  <si>
    <t>ugs21016_civil.asritha@cbit.org.in</t>
  </si>
  <si>
    <t>Kakara.Srikanth</t>
  </si>
  <si>
    <t xml:space="preserve">100 hours </t>
  </si>
  <si>
    <t>https://drive.google.com/open?id=1_ul8_GT6uPq7vBNS9vt8aTWl3hy1KtJs, https://drive.google.com/open?id=1Dt2QfEnzXTrhY0QwvX4C9VARJhkk6KgN</t>
  </si>
  <si>
    <t>deekshitharagam03@gmail.com</t>
  </si>
  <si>
    <t>R.Deekshitha Yadav</t>
  </si>
  <si>
    <t>ugs21017_civil.deekshitha@cbit.org.in</t>
  </si>
  <si>
    <t xml:space="preserve">75 hours 52 minutes </t>
  </si>
  <si>
    <t>https://drive.google.com/open?id=1J_0dg8WtShiGfidJhPTFtOkHA_5znays</t>
  </si>
  <si>
    <t>afreenfarheen2404@gmail.com</t>
  </si>
  <si>
    <t>SHAIK AFREEN</t>
  </si>
  <si>
    <t>ugs21018_civil.afreen@cbit.org.in</t>
  </si>
  <si>
    <t>Dr. kakara Srikanth</t>
  </si>
  <si>
    <t>72 hr 11 min</t>
  </si>
  <si>
    <t>https://drive.google.com/open?id=1bsgZkIEb1WNy_N145HqOyJx7emmiiUgt, https://drive.google.com/open?id=18efJG1bY1JzEYOe2gV27ZAVUKU0VPbiC</t>
  </si>
  <si>
    <t>shettybhargavi1234@gmail.com</t>
  </si>
  <si>
    <t>Shetty Bhargavi</t>
  </si>
  <si>
    <t>ugs21019_civil.bhargavi@cbit.org.in</t>
  </si>
  <si>
    <t>Kakara  Srikanth</t>
  </si>
  <si>
    <t>75 hr 52 min</t>
  </si>
  <si>
    <t>https://drive.google.com/open?id=12E2PZp7R1bBpDF5fCfKWbk0bj8paV5HQ</t>
  </si>
  <si>
    <t xml:space="preserve">It's a good opportunity for me to learn about data science </t>
  </si>
  <si>
    <t>rafehabdul17@gmail.com</t>
  </si>
  <si>
    <t>Abdul Rafeh Chouhan</t>
  </si>
  <si>
    <t>ugs21020_civil.chouhan@cbit.org.in</t>
  </si>
  <si>
    <t>https://drive.google.com/open?id=1vR9x-b7hXU_qHDETOWdsRrDPy4OsaVwZ</t>
  </si>
  <si>
    <t>it was good</t>
  </si>
  <si>
    <t>nithishadigoppula@gmail.com160121732021</t>
  </si>
  <si>
    <t>Nithish adigoppula</t>
  </si>
  <si>
    <t>ugs21021_civil.nithish@cbit.org.in</t>
  </si>
  <si>
    <t>nithishadigoppula@gmail.com</t>
  </si>
  <si>
    <t>Srikanth sir</t>
  </si>
  <si>
    <t>39hours11mins+ 33hrs</t>
  </si>
  <si>
    <t>https://drive.google.com/open?id=1_4Hi1LeBRUakXazsfOcqevAvfrY2qUZq, https://drive.google.com/open?id=1qPuRA_Wmg5U4p3nk2xj1SK3bKqw2OiZm</t>
  </si>
  <si>
    <t>sushanthpaul258@gmail.com</t>
  </si>
  <si>
    <t xml:space="preserve">A.Sushanth Paul </t>
  </si>
  <si>
    <t>ugs21022_civil.sushanth@cbit.org.in</t>
  </si>
  <si>
    <t>33+39.11=72h11mins</t>
  </si>
  <si>
    <t>https://drive.google.com/open?id=1Z-6Hco2_Wfbb4ppjyaXdomi1xUT9Vj7P, https://drive.google.com/open?id=1so4lY7I4dvhbsB8fOfq7GT0fljuebiKl</t>
  </si>
  <si>
    <t xml:space="preserve">We didn’t got the explanation videos so please try to include some videos </t>
  </si>
  <si>
    <t>shashikanthgoud07@gmail.com</t>
  </si>
  <si>
    <t xml:space="preserve">Shashikanth </t>
  </si>
  <si>
    <t>ugs21023_civil.shashikanth@cbit.org.in</t>
  </si>
  <si>
    <t>39h 11m + 33h = 72h 11m</t>
  </si>
  <si>
    <t>https://drive.google.com/open?id=16cC8NGo_ShGy9fQeBFfwb86UgYwz7fyk</t>
  </si>
  <si>
    <t>It was helpful for learning</t>
  </si>
  <si>
    <t>sharathbhukya333@gmail.com</t>
  </si>
  <si>
    <t xml:space="preserve">Bhukya sharath </t>
  </si>
  <si>
    <t>sharathbhukya45@gmail.com</t>
  </si>
  <si>
    <t>Raghava Adithya sir</t>
  </si>
  <si>
    <t>55 hours</t>
  </si>
  <si>
    <t>https://drive.google.com/open?id=1HmVJDgSkknxm2vN_bb68w5Zb3AI9ZhnV, https://drive.google.com/open?id=1RoaeMpa4T1nMys31AH565lvurAsWDYIN, https://drive.google.com/open?id=1BjEuARm_kEljNZ_yeW-nAJTuEOIql_Ck, https://drive.google.com/open?id=1cNohKfbOuKBaU6Ri4hSubSyt9mS5_DIX</t>
  </si>
  <si>
    <t xml:space="preserve">Its a good internship which helped me to eloborate my knowledge in cyber sec and iot i am thankful to do this type of internship </t>
  </si>
  <si>
    <t>cvk2154@gmail.com</t>
  </si>
  <si>
    <t>Vishruth Krishna</t>
  </si>
  <si>
    <t>ugs21026_civil.krishna@cbit.org.in</t>
  </si>
  <si>
    <t>Dr. Raghava Aditya</t>
  </si>
  <si>
    <t>39h 11m +33h = 72hr 11 min</t>
  </si>
  <si>
    <t>https://drive.google.com/open?id=1EajdXn6wKDbL6FHDUnJfAUinb1Du1bpk, https://drive.google.com/open?id=1kWNvpU_AEaY-SMDLzD0FoCdaHW8gapD3, https://drive.google.com/open?id=1L4RovISwZsco_zyMf0FQAICm5sLReEh7, https://drive.google.com/open?id=1LQTk2lVRm9hm_NOeVJaP1_0qU4oTaBnA</t>
  </si>
  <si>
    <t>ramcharandevasani@gmail.com</t>
  </si>
  <si>
    <t xml:space="preserve">D.Ramcharan </t>
  </si>
  <si>
    <t>+917679609321</t>
  </si>
  <si>
    <t>https://drive.google.com/open?id=1q2hV8pspyNBiIAoGhr0UXEDB2IihqwiX, https://drive.google.com/open?id=1XPN6ywux8DIZRBW6gALavq-nSi57a42S</t>
  </si>
  <si>
    <t>erlashanthikumar14@gmail.com</t>
  </si>
  <si>
    <t>ERLA SHANTHI KUMAR</t>
  </si>
  <si>
    <t>ugs21028_civil.shanthi@cbit.org.in</t>
  </si>
  <si>
    <t>shanthikumare2019@gmail.com</t>
  </si>
  <si>
    <t>RAGAVA ADITHYA</t>
  </si>
  <si>
    <t>72HOURS</t>
  </si>
  <si>
    <t>https://drive.google.com/open?id=141Vq0qTxQDFxZRlguWL-oEczt8-ONYXv, https://drive.google.com/open?id=12WIH_p3x5wTptsBo4NKIhv3WWNuY4rNx</t>
  </si>
  <si>
    <t>It was good experience with winter upskilling programs. we learned lot of things while doing these programs.</t>
  </si>
  <si>
    <t>gandhamsunil29@gmail.com</t>
  </si>
  <si>
    <t>G sunil</t>
  </si>
  <si>
    <t xml:space="preserve">Raghava Aditya </t>
  </si>
  <si>
    <t>39+33=72</t>
  </si>
  <si>
    <t>https://drive.google.com/open?id=1XKMKryWvdjPoPL8fP-GgbvWTUGKHeTkC, https://drive.google.com/open?id=16_x3SiKc1hA5i9YD_upoyNytI-AP6Wpf</t>
  </si>
  <si>
    <t xml:space="preserve">Good </t>
  </si>
  <si>
    <t>gatlavivek54@gmail.com</t>
  </si>
  <si>
    <t xml:space="preserve">Gatla Vivek </t>
  </si>
  <si>
    <t>ugs21030_civil.vivek@cbit.org.in</t>
  </si>
  <si>
    <t>Raghava Aditya</t>
  </si>
  <si>
    <t>15h 11m+ 27h 31m+18h 7m = 60h 45m</t>
  </si>
  <si>
    <t>https://drive.google.com/open?id=1cSXA2mmlFZmO9ktCtqhr97Ev75YjKN6D, https://drive.google.com/open?id=1lWJ4KVmp40nwGCAEuJZQzbBlEYUrPsn4, https://drive.google.com/open?id=18LAYkJCRLfGLxTukBeeX5dYvQi1bBxRz</t>
  </si>
  <si>
    <t xml:space="preserve">It is very productive internship </t>
  </si>
  <si>
    <t>anuraggundla@gmail.com</t>
  </si>
  <si>
    <t>GundlaAnurag</t>
  </si>
  <si>
    <t xml:space="preserve">Ragava Adithya </t>
  </si>
  <si>
    <t>0.37+3.30+14.31+16+15.5+6+24.18+1=75.52 hours</t>
  </si>
  <si>
    <t>https://drive.google.com/open?id=1PJZduQZxkU0938IumhpIHY31T9e9MJSb</t>
  </si>
  <si>
    <t>nitishchinu2486@gmail.com</t>
  </si>
  <si>
    <t>K.Nitish</t>
  </si>
  <si>
    <t>ugs21032_civil.nitish@cbit.org.in</t>
  </si>
  <si>
    <t>Raghav Aditya</t>
  </si>
  <si>
    <t>Python Foundation Certification - ISB (Infosys Springboard) - 2h.18m, Artificial Intelligence Primer Certification - ISB - 27h.31m, Internet of Things Foundation Certification - ISB - 33h</t>
  </si>
  <si>
    <t>33+27.31+2.18=62.49</t>
  </si>
  <si>
    <t>https://drive.google.com/open?id=1tumwiqwnRkaX1qmDElc5RCna7uYCO2lh, https://drive.google.com/open?id=1P70Gas4StidT-ZHGeXhJMkwuZt4pKW2C, https://drive.google.com/open?id=1EIJm6rjuhe9lEoQvtAfK4wZQfc9Jc29D</t>
  </si>
  <si>
    <t xml:space="preserve">very helpful </t>
  </si>
  <si>
    <t>karthik.kasturi55@gmail.com</t>
  </si>
  <si>
    <t>Karthik Kasturi</t>
  </si>
  <si>
    <t>ugs21033_civil.karthik@cbit.org.in</t>
  </si>
  <si>
    <t>Karthik.Kasturi55@gmail.com</t>
  </si>
  <si>
    <t xml:space="preserve">Raghava Adithya </t>
  </si>
  <si>
    <t>73hrs</t>
  </si>
  <si>
    <t>https://drive.google.com/open?id=1Boqnnr_29kvniWTFQQpMrBjykNwdI69A, https://drive.google.com/open?id=1UufFx5P2SPA2MoGd9NzPdFkxwesGYQYZ</t>
  </si>
  <si>
    <t>kmallikarjunmudhiraj@gmail.com</t>
  </si>
  <si>
    <t>K.Mallikarjun</t>
  </si>
  <si>
    <t>ugs21034_civil.mallikarjun@cbit.com</t>
  </si>
  <si>
    <t>Dr.Raghaaditya</t>
  </si>
  <si>
    <t>Artificial Intelligence Foundation Certification - ISB - 15h.11m, Machine Learning Foundation Certification - ISB - 18h.7m, Cyber Security Foundation Certification - ISB - 39h.11m</t>
  </si>
  <si>
    <t xml:space="preserve">72 hours 29 minutes </t>
  </si>
  <si>
    <t>https://drive.google.com/open?id=1EbkVKwO11pKVh6ogppCiLD_JYzFg1VPL</t>
  </si>
  <si>
    <t xml:space="preserve">It's a good opportunity to learn new skills </t>
  </si>
  <si>
    <t>kmukteshchary@gmail.com</t>
  </si>
  <si>
    <t>Kondoju Muktesh</t>
  </si>
  <si>
    <t xml:space="preserve">Dr. Raghava aditya </t>
  </si>
  <si>
    <t>39.11+33=72.11</t>
  </si>
  <si>
    <t>https://drive.google.com/open?id=1rlCeiI5-UwbWmhMeMGy4mLsmHv_ggvB-</t>
  </si>
  <si>
    <t>harshareddy2504@gmail.com</t>
  </si>
  <si>
    <t>K.Sri Harshith Reddy</t>
  </si>
  <si>
    <t>ugs21036_civil.harshith@cbit.org.in</t>
  </si>
  <si>
    <t>Dr.Raghava Aditya</t>
  </si>
  <si>
    <t>https://drive.google.com/open?id=1aspRCygl35NHnWfDfJTFnpmiEKk690tk, https://drive.google.com/open?id=1BXSsMrVl4EB1JbSgbJcSEX2XjFR01EJ2</t>
  </si>
  <si>
    <t>gunacharanreddy19@gmail.com</t>
  </si>
  <si>
    <t xml:space="preserve">L GunaCharanReddy </t>
  </si>
  <si>
    <t>ugs21037_civil.charan@cbit.org.in</t>
  </si>
  <si>
    <t xml:space="preserve">Raghav Adithya </t>
  </si>
  <si>
    <t>15+18+39=72</t>
  </si>
  <si>
    <t>https://drive.google.com/open?id=153L-8B1np9M9TbgXqWJp6UW4ohmyMrdC, https://drive.google.com/open?id=1t30u3yOeWk0ZW_ZjIod0TEtkpIYk8bQh, https://drive.google.com/open?id=1_hecvLj53QU9UL8ya3ZXexUiHLk5NnDj</t>
  </si>
  <si>
    <t>Very useful</t>
  </si>
  <si>
    <t>srinivas10399@gmail.com</t>
  </si>
  <si>
    <t xml:space="preserve">M.Srinivas </t>
  </si>
  <si>
    <t xml:space="preserve">ugs21038_civil.srinivas@cbit.org.in </t>
  </si>
  <si>
    <t xml:space="preserve">srinivas10399@gmail.com </t>
  </si>
  <si>
    <t xml:space="preserve">Dr . B.Raghava Aditya </t>
  </si>
  <si>
    <t xml:space="preserve">39h11m + 33h = 72h. 11 m </t>
  </si>
  <si>
    <t>https://drive.google.com/open?id=1u5K1UtaecEBZVY4SyWf3zcN6Ph8p8rJ4, https://drive.google.com/open?id=198aECSbvxby53WuD5Dy_QMOIg5yNTv8v</t>
  </si>
  <si>
    <t xml:space="preserve">Good Experience </t>
  </si>
  <si>
    <t>sravankumarmaggidi148@gmail.com</t>
  </si>
  <si>
    <t>MAGGIDI SRAVAN KUMAR</t>
  </si>
  <si>
    <t>ugs21039_civil.sravan@cbit.org.in</t>
  </si>
  <si>
    <t xml:space="preserve">Raghava aditya </t>
  </si>
  <si>
    <t>15h.11m+18h.7m+39h.11m=72h.28m</t>
  </si>
  <si>
    <t>https://drive.google.com/open?id=1BCzapCrBvDkXw6s8trIqpNRPZFgTeEPz</t>
  </si>
  <si>
    <t xml:space="preserve">While writing the exam,there is a problem of detecting the face. Please resolve that problem. </t>
  </si>
  <si>
    <t>udaykumarjnvp@gmail.com</t>
  </si>
  <si>
    <t>M Uday kumar</t>
  </si>
  <si>
    <t>Ugs21040_civil.udaykumar.cbit.org.in</t>
  </si>
  <si>
    <t>Dr k Raghava aditya</t>
  </si>
  <si>
    <t>https://drive.google.com/open?id=1S6aCXTbASVQjraDl1E7_hDhv3Sks4kbp, https://drive.google.com/open?id=1uhCevnD9UI6RMmRVVqPCKut-nbRGdQEI</t>
  </si>
  <si>
    <t xml:space="preserve">Thanks for the opportunity to learn the IT related things </t>
  </si>
  <si>
    <t>pranay.sai123451@gmail.com</t>
  </si>
  <si>
    <t xml:space="preserve">MEKA SAI PRANAY </t>
  </si>
  <si>
    <t>ugs21041_civil.pranay@cbit.org.in</t>
  </si>
  <si>
    <t>Artificial Intelligence Foundation Certification - ISB - 15h.11m, Machine Learning Foundation Certification - ISB - 18h.7m, Internet of Things Foundation Certification - ISB - 33h</t>
  </si>
  <si>
    <t>15.11+18.7+33=66.81 hours</t>
  </si>
  <si>
    <t>https://drive.google.com/open?id=1YfMprxLjnCFMweWeATf53MKSO1qSWy3o, https://drive.google.com/open?id=1Sooza3-nvOa64ujl4SNPcGv2AbjNX63Z, https://drive.google.com/open?id=1moJCvWYIXuk2S2y0-0TNk9HDkWDi_76w</t>
  </si>
  <si>
    <t>I am very thankful to Infosys for giving the opportunity to learn and earn courses</t>
  </si>
  <si>
    <t>MEKA SAI PRANAY</t>
  </si>
  <si>
    <t>15.11+18.7+33=66.87hours</t>
  </si>
  <si>
    <t>https://drive.google.com/open?id=1d0j5kVrCpwpVTDbmnSexxxR7i1Ah3tQ_, https://drive.google.com/open?id=1CuxutGU1JzUh5b-3gz6ueT7lNUw_MWgr, https://drive.google.com/open?id=1jJvXHpr7oXH9gY-x-Je-GC_sSyKINsIB</t>
  </si>
  <si>
    <t>Thank you Infosys for giving me a opportunity to learn and earn the knowledge.</t>
  </si>
  <si>
    <t>aarmeenasfin@gmail.com</t>
  </si>
  <si>
    <t xml:space="preserve">Mohammad Saifuddin </t>
  </si>
  <si>
    <t>ugs21043_civil.saifuddin@cbit.org.in</t>
  </si>
  <si>
    <t>72h.11m</t>
  </si>
  <si>
    <t>https://drive.google.com/open?id=1-jR8CBssTBFFmKuIRPCowRPbQJMzLb9u</t>
  </si>
  <si>
    <t xml:space="preserve">It was great experience </t>
  </si>
  <si>
    <t>m.d.noumanpasha12328@gmail.com</t>
  </si>
  <si>
    <t>Mohammed Nouman</t>
  </si>
  <si>
    <t>ugs21044_civil.numan@cbit.org.in</t>
  </si>
  <si>
    <t>Dr.B.Raghav Aditya</t>
  </si>
  <si>
    <t>https://drive.google.com/open?id=14BoO32JeQRSpxz50m0xe6VvVEup3LTQu</t>
  </si>
  <si>
    <t>N litheesh kumar reddy</t>
  </si>
  <si>
    <t>B raghava aditya</t>
  </si>
  <si>
    <t>75hours</t>
  </si>
  <si>
    <t>https://drive.google.com/open?id=1I4ec2SbDGcUHw-tDZ2iim_JsC5Xi3ajL</t>
  </si>
  <si>
    <t xml:space="preserve">Very useful for future. </t>
  </si>
  <si>
    <t>nadimpallisubhavan@gmail.com</t>
  </si>
  <si>
    <t>N.Subhavan Varma</t>
  </si>
  <si>
    <t>Ugs21047_civil.varma@cbit.org.in</t>
  </si>
  <si>
    <t>DR.Raghav Adithya</t>
  </si>
  <si>
    <t>39hours 11minutes+33hours=72 hours 11 minutes</t>
  </si>
  <si>
    <t>https://drive.google.com/open?id=1rDcjWWAzQIR6QOv2objLcelXRknJJS5w, https://drive.google.com/open?id=1tAoqiJhY0Ml1YtMUzAOoTAXIWYBKaeDP</t>
  </si>
  <si>
    <t>saikumarn2002@gmail.com</t>
  </si>
  <si>
    <t xml:space="preserve">Nagulapally Sai Kumar </t>
  </si>
  <si>
    <t>ugs21048_civil.saikumar@cbit.org.in</t>
  </si>
  <si>
    <t xml:space="preserve">Mr.Ranga reddy </t>
  </si>
  <si>
    <t>https://drive.google.com/open?id=1KjPDzKLtqVwNHuF2ksPgEaEVQf6jY6QS, https://drive.google.com/open?id=1YUbpTUfgGcGmchnrJwilqn-KI9sUrWsC</t>
  </si>
  <si>
    <t>harinattuva15096@gmail.com</t>
  </si>
  <si>
    <t xml:space="preserve">N Hari Raghavendra Prasad </t>
  </si>
  <si>
    <t>Ugs21049_civil. Prasad@Cbit.org.in</t>
  </si>
  <si>
    <t>Ranga reddy sir</t>
  </si>
  <si>
    <t>75hr 52min</t>
  </si>
  <si>
    <t>https://drive.google.com/open?id=1_eGjhS1ONyUBqIEjX-nKNPjzeHP729_A</t>
  </si>
  <si>
    <t>Could be easier as data science foundation certification was harder than I expected.</t>
  </si>
  <si>
    <t>orsusaikumar8@gmail.com</t>
  </si>
  <si>
    <t xml:space="preserve">Orsu saikumar </t>
  </si>
  <si>
    <t>Ugs21050_civil.sai@cbit.org.in</t>
  </si>
  <si>
    <t xml:space="preserve">R Ranga Reddy </t>
  </si>
  <si>
    <t>39.11+33</t>
  </si>
  <si>
    <t>https://drive.google.com/open?id=1yq1I-xE9Ul3QLjRXZ_qQOfdeQB6wHRzC, https://drive.google.com/open?id=1tbmKU2SptJgIjF7xJ-6Wt-zeCkujHEXt</t>
  </si>
  <si>
    <t>gopipalleboina@gmail.com</t>
  </si>
  <si>
    <t xml:space="preserve">Palleboina gopichand </t>
  </si>
  <si>
    <t xml:space="preserve">Ranga reddy </t>
  </si>
  <si>
    <t>33+39=72</t>
  </si>
  <si>
    <t>https://drive.google.com/open?id=1wKqWVmzFaHZ-fSIhdqAcBRWMV-xWWlxN, https://drive.google.com/open?id=1cKsXNw5MHYiLE9DmXQhKqMEup_GwTkBV</t>
  </si>
  <si>
    <t>_</t>
  </si>
  <si>
    <t>dattasantosh2003@gmail.com</t>
  </si>
  <si>
    <t>P Santosh Reddy</t>
  </si>
  <si>
    <t>ugs21052_civil.santosh@cbit.org.in</t>
  </si>
  <si>
    <t>Dr. R Ranga Reddy</t>
  </si>
  <si>
    <t>https://drive.google.com/open?id=1_RKUnYa33afyCEb6qavf9xFq7Kw7Wn8c, https://drive.google.com/open?id=13tRchVexvGriI5on4Mflf73IVDfJMoth</t>
  </si>
  <si>
    <t xml:space="preserve">I have successfully completed the 72hr programme </t>
  </si>
  <si>
    <t>puttap876@gmail.com</t>
  </si>
  <si>
    <t>P.Pavan</t>
  </si>
  <si>
    <t>Ranga Reddy</t>
  </si>
  <si>
    <t>https://drive.google.com/open?id=1FAfpLUd3CsMYpQgDEwTtjOb4_o0so9_o, https://drive.google.com/open?id=1BXgrEgXu8h2AP_iGlxQ573BRw5zFUmYG</t>
  </si>
  <si>
    <t>vivekreddyputtha@gmail.com</t>
  </si>
  <si>
    <t>Vivek Reddy Puttha</t>
  </si>
  <si>
    <t>Ugs21055_civil.vivek@cbit.org.in</t>
  </si>
  <si>
    <t>R.Ranga Reddy</t>
  </si>
  <si>
    <t>40+33 = 73 hours</t>
  </si>
  <si>
    <t>https://drive.google.com/open?id=1GfeGjgjVSaRtr_QKQ1ULlHNYEKdtdGAV, https://drive.google.com/open?id=13ArBgkwfcK1EzRZUz6Bph7IJBAiqtqUy</t>
  </si>
  <si>
    <t>One of the best platform for internships, very knowledgeable.</t>
  </si>
  <si>
    <t>ajayreddy2506@gmail.com</t>
  </si>
  <si>
    <t>S.Ajay Reddy</t>
  </si>
  <si>
    <t>sangireddyajayreddy@gmail.com</t>
  </si>
  <si>
    <t>Python Foundation Certification - ISB (Infosys Springboard) - 2h.18m, Data Science Foundation Certification - ISB - 75h.52m</t>
  </si>
  <si>
    <t>https://drive.google.com/open?id=1IxE5iEzTQsauA10caPXnMCoiwnNGrBMY</t>
  </si>
  <si>
    <t xml:space="preserve">Usefull for basic knowledge on programming languages </t>
  </si>
  <si>
    <t>naveenkumarsabavath21@gmail.com</t>
  </si>
  <si>
    <t>Sabavath Naveenkumar</t>
  </si>
  <si>
    <t>Ugs21057_civil.naveen@cbit.org.in</t>
  </si>
  <si>
    <t>39+33=72hours</t>
  </si>
  <si>
    <t>https://drive.google.com/open?id=1h9MqCuEW59BnfywTyUib7-Xj6pmxCf22, https://drive.google.com/open?id=18I-buOKSscX5SFMcquwWabVlhNUhFV6J</t>
  </si>
  <si>
    <t xml:space="preserve">It's was nice experience while learning new things I got more excited and i developed myself towards my courses. </t>
  </si>
  <si>
    <t>ugs21058_civil.saifullah@cbit.org.in</t>
  </si>
  <si>
    <t>SHAIK ABDUL SAIFULLAH</t>
  </si>
  <si>
    <t>shaikabdulsaifullah190504@gmail.com</t>
  </si>
  <si>
    <t>R. Ranga Reddy</t>
  </si>
  <si>
    <t>https://drive.google.com/open?id=1mYQC1TenYqgNFDrW20yxsjoLXFgqIK91, https://drive.google.com/open?id=1ybgn8Ou2S7_bRR70oSE_zP6HYTSuZrBg</t>
  </si>
  <si>
    <t>It was great to learn new information about the program</t>
  </si>
  <si>
    <t>sheritejeshwarreddy@gmail.com</t>
  </si>
  <si>
    <t xml:space="preserve">Sheri Tejeshwar Reddy </t>
  </si>
  <si>
    <t>ugs21060_civil.tejeshwar@cbit.org.in</t>
  </si>
  <si>
    <t>R Ranga reddy</t>
  </si>
  <si>
    <t>72 hrs and 11 min</t>
  </si>
  <si>
    <t>https://drive.google.com/open?id=19FJUnpDHGy5aIe3WtmbMwDebAM_49Ow9, https://drive.google.com/open?id=1BvLEDcN6e5famNM3zgyLvckk325g8Q-m</t>
  </si>
  <si>
    <t xml:space="preserve">Its a good opportunity to learn this courses. </t>
  </si>
  <si>
    <t>ashrith1449@gmail.com</t>
  </si>
  <si>
    <t xml:space="preserve">Ashrith Raj </t>
  </si>
  <si>
    <t>ugs21061_civil.raj@cbit.org.in</t>
  </si>
  <si>
    <t xml:space="preserve">Ranga Reddy </t>
  </si>
  <si>
    <t>39.11hr+33hr=72.11 hours</t>
  </si>
  <si>
    <t>https://drive.google.com/open?id=1cf3gZBfFlsJblLsLK_tBvWZg2MOGmXIc, https://drive.google.com/open?id=1Q9smgnWKht3biFJWsiRHXgUQ2N2w38YG</t>
  </si>
  <si>
    <t>vmaheshnayak287@gmail.com</t>
  </si>
  <si>
    <t>V.mahesh nayak</t>
  </si>
  <si>
    <t>ugs21062_civil.mahesh@cbit.org.in</t>
  </si>
  <si>
    <t>DR.Ranga reddy</t>
  </si>
  <si>
    <t>72H.11m</t>
  </si>
  <si>
    <t>https://drive.google.com/open?id=1V4RaHYySjWtzU80-eLim5r4_VakgYvL2, https://drive.google.com/open?id=1uIiGA4IpGcVMBnC8QLm7B3FTbquqjLJE</t>
  </si>
  <si>
    <t>Good experience and had good time</t>
  </si>
  <si>
    <t>V.Mahesh Nayak</t>
  </si>
  <si>
    <t>https://drive.google.com/open?id=1F6bpvfDOWpWZe9fKQmHYnwILQCFObaYj, https://drive.google.com/open?id=1_bBrD2n61mBnsSsI_tJyDCSC-iA-qNgA</t>
  </si>
  <si>
    <t>abhiram.vandanapu1@gmail.com</t>
  </si>
  <si>
    <t xml:space="preserve">Vandanapu Abhiram </t>
  </si>
  <si>
    <t>Ugs21063_civil.abhiram@cbit.org.in</t>
  </si>
  <si>
    <t xml:space="preserve">R.Ranga Reddy </t>
  </si>
  <si>
    <t>72 h.11 m</t>
  </si>
  <si>
    <t>https://drive.google.com/open?id=1UaB6WZYCcNKDbRU3iYFxoJW1HB1-NmPt, https://drive.google.com/open?id=1skhRxpUwFe5xShjnUv_n5Y4vH6shTCKN</t>
  </si>
  <si>
    <t xml:space="preserve">Good experience </t>
  </si>
  <si>
    <t>krishnatejayirrinki@gmail.com</t>
  </si>
  <si>
    <t>YIRRINKI KRISHNA TEJA</t>
  </si>
  <si>
    <t>ugs21064_civil.teja@cbit.org.in</t>
  </si>
  <si>
    <t>R.Ranga reddy</t>
  </si>
  <si>
    <t>72h.11min</t>
  </si>
  <si>
    <t>https://drive.google.com/open?id=16Tpv-W_r_K4HPqw7mj979Tmvjt52eiVZ, https://drive.google.com/open?id=1yB582qKPOZS-E3b-jSjMMwwyGYTq6syt</t>
  </si>
  <si>
    <t>It was a great opportunity for us to learn the technical courses in our free time</t>
  </si>
  <si>
    <t>azmeerapavani2311@gmail.com</t>
  </si>
  <si>
    <t xml:space="preserve">Azmeera Pavani </t>
  </si>
  <si>
    <t>ugs21071_civil.pavani@cbit.org.in</t>
  </si>
  <si>
    <t>Dr.Kamalini Devi</t>
  </si>
  <si>
    <t>https://drive.google.com/open?id=1U5-VxFgVZ1TIWm7l218XesXqPdhTKF1E, https://drive.google.com/open?id=1NJ-UY2g35G-ZZwUhHhxeGkTI1QqSJgpA</t>
  </si>
  <si>
    <t xml:space="preserve">Just impformetive </t>
  </si>
  <si>
    <t>chidruppavishwa@gmail.com</t>
  </si>
  <si>
    <t>Chidruppa Vishwa</t>
  </si>
  <si>
    <t>ugs21072_civil.vishwa@cbit.org.in</t>
  </si>
  <si>
    <t xml:space="preserve">Dr.Kamalini Devi </t>
  </si>
  <si>
    <t>https://drive.google.com/open?id=1-I4YzsDo_VWiP_lCGkoAs49sKczBLE9G</t>
  </si>
  <si>
    <t>O</t>
  </si>
  <si>
    <t>sreejachikkulla14@gmail.com</t>
  </si>
  <si>
    <t>Sreeja ch</t>
  </si>
  <si>
    <t>Ugs21073_civil.sreeja@cbit.org.in</t>
  </si>
  <si>
    <t>Dr. Kamalini Devi</t>
  </si>
  <si>
    <t>75 hrs 52 mins</t>
  </si>
  <si>
    <t>https://drive.google.com/open?id=1z4QHf7QdMWx3hEMAzJkWKpdR2tFD1nBm</t>
  </si>
  <si>
    <t xml:space="preserve">Overall it's good </t>
  </si>
  <si>
    <t>nanditharaonanditharao1@gmail.com</t>
  </si>
  <si>
    <t>Nanditha</t>
  </si>
  <si>
    <t>ugs21074_civil.nanditha@cbit.org.in</t>
  </si>
  <si>
    <t>Dr.kamalini Devi</t>
  </si>
  <si>
    <t>75h52mins</t>
  </si>
  <si>
    <t>https://drive.google.com/open?id=1afIB0N3MSSCtNbfRq4X4PwPEdF3H5Juf</t>
  </si>
  <si>
    <t>sunaiinagudibandla13@gmail.com</t>
  </si>
  <si>
    <t>G.Sunaiina</t>
  </si>
  <si>
    <t>ugs21075_civil.sunaiina@cbit.org.in</t>
  </si>
  <si>
    <t xml:space="preserve">75hrs </t>
  </si>
  <si>
    <t>https://drive.google.com/open?id=1xETAGGa8y9DE7PQa3-X4S1rcfXhN6j08</t>
  </si>
  <si>
    <t xml:space="preserve">It is very useful </t>
  </si>
  <si>
    <t>sonalguguloth23@gmail.com</t>
  </si>
  <si>
    <t>Sonal G</t>
  </si>
  <si>
    <t>ugs21076_civil.sonal@cbit.org.in</t>
  </si>
  <si>
    <t>76 hours</t>
  </si>
  <si>
    <t>https://drive.google.com/open?id=1ryyzaTtgKgRcGUuX4f_Pg02avUE7WCZ_, https://drive.google.com/open?id=1_K_DxntqcscElPMoLoKRhoukKnZFK9kW</t>
  </si>
  <si>
    <t>Good opportunity</t>
  </si>
  <si>
    <t>niharikakamisetty1743@gmail.com</t>
  </si>
  <si>
    <t xml:space="preserve">Niharika kamisetty </t>
  </si>
  <si>
    <t>ugs21078_civil.niharika@cbit.org.in</t>
  </si>
  <si>
    <t xml:space="preserve">Dr. Kamalini Devi </t>
  </si>
  <si>
    <t>15+27+18</t>
  </si>
  <si>
    <t>https://drive.google.com/open?id=1uv6RaLdSIM92g_V8WTuTZ9bd9a7rjdmG, https://drive.google.com/open?id=1uUA3opRPrPBbEZAC87WXt2hDpIgUpMby, https://drive.google.com/open?id=1UyxAsbRaVp2nx9OSUbSn24LaDXZgagvN</t>
  </si>
  <si>
    <t xml:space="preserve">Average </t>
  </si>
  <si>
    <t>Dr.kamalini devi</t>
  </si>
  <si>
    <t>15+18+27</t>
  </si>
  <si>
    <t>https://drive.google.com/open?id=1M7G-2mQZ9gYZyRq6wtnSlGEwZglurDn2, https://drive.google.com/open?id=1QSaI_i_LY95fyHZeM-7rVlJ6t0r95xLZ, https://drive.google.com/open?id=1tn7nhHCrq_EOZHrpnmTWTAiB_3t4yodO</t>
  </si>
  <si>
    <t>prathyushayadav2532@gmail.com</t>
  </si>
  <si>
    <t>K.Prathyusha</t>
  </si>
  <si>
    <t>ugs21079_prathyusha@cbit.org.in</t>
  </si>
  <si>
    <t>Kamalini mam</t>
  </si>
  <si>
    <t>https://drive.google.com/open?id=1Fch7I4s4SDQHDm6jcUxlbmc2Zyl5Q5ev</t>
  </si>
  <si>
    <t>kusumitha.p6@gmail.com</t>
  </si>
  <si>
    <t xml:space="preserve">Kusumitha </t>
  </si>
  <si>
    <t>ugs21080_civil.kusumitha@cbit.org.in</t>
  </si>
  <si>
    <t>kusumitha01@gmail.com</t>
  </si>
  <si>
    <t xml:space="preserve">Kamlini devi </t>
  </si>
  <si>
    <t>https://drive.google.com/open?id=1x7-bVP7juljIVM-omNSPETXJkufeNuDn</t>
  </si>
  <si>
    <t xml:space="preserve">It's good experience </t>
  </si>
  <si>
    <t>pidikillamanvitha@gmail.com</t>
  </si>
  <si>
    <t xml:space="preserve">P.Manvitha </t>
  </si>
  <si>
    <t>ugs21081_civil.manvitha@cbit.org.in</t>
  </si>
  <si>
    <t xml:space="preserve">Kamalini Devi Mam </t>
  </si>
  <si>
    <t>75h52min</t>
  </si>
  <si>
    <t>https://drive.google.com/open?id=1cn_mNRlZDmITI5GA9DR1U8DKInFHVbTc</t>
  </si>
  <si>
    <t>sreevatti9@gmail.com</t>
  </si>
  <si>
    <t>Sree satya naga Anjani .Vatti</t>
  </si>
  <si>
    <t>ugs21085_civil.anjani@cbit.org.in</t>
  </si>
  <si>
    <t xml:space="preserve">Kamalini devi </t>
  </si>
  <si>
    <t>https://drive.google.com/open?id=1PTwLVTPwONN9979mcbHKrLmDByXPRn4k</t>
  </si>
  <si>
    <t>It’s a good experiance</t>
  </si>
  <si>
    <t>reethu01v@gmail.com</t>
  </si>
  <si>
    <t>Vujjini Reethu</t>
  </si>
  <si>
    <t>ugs21086_civil.reethu@cbit.org.in</t>
  </si>
  <si>
    <t xml:space="preserve">reethu01v@gmail.com </t>
  </si>
  <si>
    <t>75hours 52minutes</t>
  </si>
  <si>
    <t>https://drive.google.com/open?id=1MreOewkN3Zocb_4vcOz5v4kUsb5hCK9L</t>
  </si>
  <si>
    <t>not required</t>
  </si>
  <si>
    <t>athotasubhushan@gmail.com</t>
  </si>
  <si>
    <t>Subhushan Athota</t>
  </si>
  <si>
    <t>ugs21087_civil.subhushan@cbit.org.in</t>
  </si>
  <si>
    <t>https://drive.google.com/open?id=17Vbot5bTeHrm1eSq6IHkyvMRnan6yVlk</t>
  </si>
  <si>
    <t xml:space="preserve">Good opportunity </t>
  </si>
  <si>
    <t>aryanbandari@gmail.com</t>
  </si>
  <si>
    <t>Bandari Aryan Reddy</t>
  </si>
  <si>
    <t>ugs21089_civil.aryan@cbit.org.in</t>
  </si>
  <si>
    <t xml:space="preserve">75  hours </t>
  </si>
  <si>
    <t>https://drive.google.com/open?id=1dXSa3PlZSxUy7-ga21elgfO03YLjP-c-</t>
  </si>
  <si>
    <t xml:space="preserve">Its was good to learn  and easy understanding </t>
  </si>
  <si>
    <t>saitejabandari18@gmail.com</t>
  </si>
  <si>
    <t xml:space="preserve">Saiteja Bandari </t>
  </si>
  <si>
    <t>ugs21090_civil.saiteja@cbit.org.in</t>
  </si>
  <si>
    <t xml:space="preserve">saitejabandari18@gmail.com </t>
  </si>
  <si>
    <t xml:space="preserve">Dr.kamalini Devi </t>
  </si>
  <si>
    <t>15.11+27.31+18.7=60.49</t>
  </si>
  <si>
    <t>https://drive.google.com/open?id=14F9K_gUBOjHteB6O6X_7zF2U0A8TthP8, https://drive.google.com/open?id=1CEb5Xvnyc86MwPVo0O2le5nKU-vYPac5, https://drive.google.com/open?id=189W4cxBUK1PlA4LLakKKc2YWqw49zp4h</t>
  </si>
  <si>
    <t>prashanthbegari85@gmail.com</t>
  </si>
  <si>
    <t>Begari prashanth</t>
  </si>
  <si>
    <t xml:space="preserve">ugs21091_civil.prashanth@cbit.org.in </t>
  </si>
  <si>
    <t xml:space="preserve">prashanthbegari85@gmail.com </t>
  </si>
  <si>
    <t>Dr. Kamalini devi</t>
  </si>
  <si>
    <t>https://drive.google.com/open?id=1GIZfcc-Cp6cCsw204iXS6fbFouZVkE9K, https://drive.google.com/open?id=1XDU0cpxrpAaon5Av06EGQgKdH25AG6tQ</t>
  </si>
  <si>
    <t xml:space="preserve">It's more helpful </t>
  </si>
  <si>
    <t>aakashnaikbhukya2002@gmail.com</t>
  </si>
  <si>
    <t xml:space="preserve">Aakash Naik Bhukya </t>
  </si>
  <si>
    <t>ugs21092_civil.aakash@cbit.org.in</t>
  </si>
  <si>
    <t>75hr.52m</t>
  </si>
  <si>
    <t>https://drive.google.com/open?id=1xt8F_z6Tqu3mWoGde3aWXmJJpuutgc71</t>
  </si>
  <si>
    <t>aryan135756@gmail.com</t>
  </si>
  <si>
    <t xml:space="preserve">Dadvai Aryan </t>
  </si>
  <si>
    <t>Ugs21093_civil.aryan@cbit.org.in</t>
  </si>
  <si>
    <t>Aryan135756@gmail.com</t>
  </si>
  <si>
    <t>75 Hours</t>
  </si>
  <si>
    <t>https://drive.google.com/open?id=1esmClplbdfBdK-BRVmCdEp_ic5TQtnjS</t>
  </si>
  <si>
    <t xml:space="preserve">Great initiative </t>
  </si>
  <si>
    <t>devarakondasaketh456@gmail.com</t>
  </si>
  <si>
    <t xml:space="preserve">Devarakonda Saketh </t>
  </si>
  <si>
    <t xml:space="preserve">ugs21094_civil.saketh@cbit.org.in </t>
  </si>
  <si>
    <t xml:space="preserve">Dr. D. Bharath kumar </t>
  </si>
  <si>
    <t>72hours 52mins</t>
  </si>
  <si>
    <t>https://drive.google.com/open?id=1t7g1CB_CLSSFw_yGKmM5FFphHA1dmgUG</t>
  </si>
  <si>
    <t>It's great opportunity to get knowledge from it</t>
  </si>
  <si>
    <t>ugs21097_civil.saketh@cbit.org.in</t>
  </si>
  <si>
    <t xml:space="preserve">Saketh Dubala </t>
  </si>
  <si>
    <t>sakethdubala866@gmail.com</t>
  </si>
  <si>
    <t>Dr. Bharth Kumar Dudam</t>
  </si>
  <si>
    <t>75h52m</t>
  </si>
  <si>
    <t>https://drive.google.com/open?id=1CTMAxlsr1hb25eLX-uZghP4vwtuj12nZ</t>
  </si>
  <si>
    <t>Less opportunities for core section.
Even mentors are advised us to pick a software course.</t>
  </si>
  <si>
    <t>saikiranreddyg555@gmail.com</t>
  </si>
  <si>
    <t>Gopu Sai Kiran Reddy</t>
  </si>
  <si>
    <t>ugs21099_civil.kiran@cbit.org.in</t>
  </si>
  <si>
    <t>Dr.D.Bharath Kumar</t>
  </si>
  <si>
    <t>https://drive.google.com/open?id=18AX6c1a1ea9cauADojGnthx3ez9xS6qO</t>
  </si>
  <si>
    <t xml:space="preserve">It's a Good experience </t>
  </si>
  <si>
    <t>ugs21100_civil.harsha@cbit.org.in</t>
  </si>
  <si>
    <t xml:space="preserve">G HARSHA SRI YOGENDRA KUMAR </t>
  </si>
  <si>
    <t>Ugs21100_civil.harsha@cbit.org.in</t>
  </si>
  <si>
    <t>gharshasriyogendrakumar@gmail.com</t>
  </si>
  <si>
    <t xml:space="preserve">D.Bharath Kumar </t>
  </si>
  <si>
    <t>+918917297989</t>
  </si>
  <si>
    <t xml:space="preserve">75hr 52 min </t>
  </si>
  <si>
    <t>https://drive.google.com/open?id=1_CBddDP52Yio-2kbFWtWoCqEufAOxHti</t>
  </si>
  <si>
    <t xml:space="preserve">Heartfelt Thanks for the Winter Upskilling Program in Data Science Foundation Course
I hope this message finds you well. I wanted to take a moment to express my deepest gratitude for the incredible opportunity to participate in the Winter Upskilling Program for the Data Science Foundation Course. This experience has been truly transformative for me, and I am immensely thankful for the knowledge, skills, and support I have received throughout the duration of the program.
First and foremost, I want to commend the organizers for their exceptional planning and execution of the course. From the comprehensive curriculum to the engaging instructional materials, every aspect of the program was meticulously designed to facilitate effective learning and skill development. I particularly appreciated the structured approach to learning, which enabled me to grasp complex concepts progressively and build a solid foundation in data science.
Moreover, I am deeply grateful to the instructors for their dedication, expertise, and unwavering support. Their passion for data science was palpable in every session, and their willingness to go above and beyond to assist students in understanding difficult concepts was truly commendable. Their real-world examples and practical insights not only enhanced my understanding of the subject matter but also inspired me to explore new avenues within the field of data science.
Additionally, I want to extend my sincere appreciation to my fellow participants for their collaboration, camaraderie, and invaluable contributions. The opportunity to engage with like-minded individuals from diverse backgrounds enriched my learning experience and fostered a sense of community that I will cherish long after the program concludes.
As I reflect on my journey in the Winter Upskilling Program, I am filled with a profound sense of accomplishment and optimism for the future. The knowledge and skills I have acquired are not only applicable to my current role but also provide a solid foundation for further growth and advancement in the field of data science.
In conclusion, I want to express my heartfelt thanks to everyone involved in making this program a resounding success. Your dedication, expertise, and commitment to excellence have made a lasting impact on my personal and professional development, and for that, I am truly grateful.
Thank you once again for this incredible opportunity. I look forward to applying my newfound skills and knowledge to make meaningful contributions in the field of data science.
</t>
  </si>
  <si>
    <t>govardhandattaj@gmail.com</t>
  </si>
  <si>
    <t xml:space="preserve">Govardhan Datta </t>
  </si>
  <si>
    <t>ugs21102_civil.datta@cbit.org.in</t>
  </si>
  <si>
    <t>Dr. Bharath Kumar Dudam</t>
  </si>
  <si>
    <t xml:space="preserve">0.37+3.30+14.31+16+15.56+24.18 +1=75h.52m </t>
  </si>
  <si>
    <t>https://drive.google.com/open?id=1TKHlrXuTUiYzIs8ktPTF9AwuNbA7-AO7</t>
  </si>
  <si>
    <t>It helped to gain knowledge in Data science foundation.</t>
  </si>
  <si>
    <t>ugs21103_civil.saketh@cbit.org.in</t>
  </si>
  <si>
    <t>J.Saketh</t>
  </si>
  <si>
    <t xml:space="preserve">ugs21103_civil.saketh@cbit.org.in </t>
  </si>
  <si>
    <t>sakethj.2003@gmail.com</t>
  </si>
  <si>
    <t>D.Bharath kumar</t>
  </si>
  <si>
    <t>https://drive.google.com/open?id=1wy6NL1T3MmljG8Gjh7HSxhgWml5XV_T0</t>
  </si>
  <si>
    <t xml:space="preserve">Great </t>
  </si>
  <si>
    <t>chinnuofficial777@gmail.com</t>
  </si>
  <si>
    <t>K.Abhiram</t>
  </si>
  <si>
    <t>ugs21106_civil.abhiram@cbit.org.in</t>
  </si>
  <si>
    <t>Bharath kumar</t>
  </si>
  <si>
    <t>75.52Hours</t>
  </si>
  <si>
    <t>https://drive.google.com/open?id=10Kr6FtCJINL_frJxpEHjZoYv1Wy4BC_y</t>
  </si>
  <si>
    <t>saikarukonda224@gmail.com</t>
  </si>
  <si>
    <t xml:space="preserve">K.Sai kiran </t>
  </si>
  <si>
    <t>Ugs21107_civil.kiran@cbit.org.in</t>
  </si>
  <si>
    <t>Saikarukonda224@gmail.com</t>
  </si>
  <si>
    <t xml:space="preserve">Dr D.Bharath Kumar </t>
  </si>
  <si>
    <t>https://drive.google.com/open?id=1XfOArFQ3RBhnLojsSY991ewfVZMb71_D</t>
  </si>
  <si>
    <t>Very Useful..</t>
  </si>
  <si>
    <t>k.manimonti1969@gmail.com</t>
  </si>
  <si>
    <t>Manikanta kontham</t>
  </si>
  <si>
    <t>ugs21109_civil.manikanta@cbit.org.in</t>
  </si>
  <si>
    <t>Bharat kumar dhudam</t>
  </si>
  <si>
    <t>https://drive.google.com/open?id=1spE7gr4jRt9Yxz06chuWWGOIGEk0BiyU</t>
  </si>
  <si>
    <t>manideep14062003@gmail.com</t>
  </si>
  <si>
    <t>L Manideep Reddy</t>
  </si>
  <si>
    <t>ugs21110_civil.manideep@cbit.org.in</t>
  </si>
  <si>
    <t>cbit.onlineclasses@gmail.com</t>
  </si>
  <si>
    <t>D Bharath Kumar</t>
  </si>
  <si>
    <t>0.37+3.30+14.31+16+15.56+24.18 +1=75h.52m</t>
  </si>
  <si>
    <t>https://drive.google.com/open?id=1RIUZV58tgLFM_gwQVjqXeEBOaln80oBZ</t>
  </si>
  <si>
    <t xml:space="preserve">Good and knowledgeable </t>
  </si>
  <si>
    <t>marupakavarun@gmail.com</t>
  </si>
  <si>
    <t xml:space="preserve">M.Shankar Varun </t>
  </si>
  <si>
    <t>ugs21111_civil.varun@cbit.org.in</t>
  </si>
  <si>
    <t xml:space="preserve">Dr. D.Bharath Kumar  </t>
  </si>
  <si>
    <t>https://drive.google.com/open?id=1siSi0FmW4slgZRMQjA0DTrMyLis5cVEk</t>
  </si>
  <si>
    <t xml:space="preserve">It is good </t>
  </si>
  <si>
    <t>macherla.vaishnav@gmail.com</t>
  </si>
  <si>
    <t xml:space="preserve">Macherla Vaishnav Ganesh </t>
  </si>
  <si>
    <t>ugs21112_civil.ganesh@cbit.org.in</t>
  </si>
  <si>
    <t xml:space="preserve">D Bharat Kumar </t>
  </si>
  <si>
    <t>https://drive.google.com/open?id=14hN08sm54XcM0y7m00sbagcV6uBTyOpC</t>
  </si>
  <si>
    <t>Done</t>
  </si>
  <si>
    <t>mokshgoud317@gmail.com</t>
  </si>
  <si>
    <t xml:space="preserve">M Shri Mokshagna Goud </t>
  </si>
  <si>
    <t>ugs21113_civil.madu@cbit.org.in</t>
  </si>
  <si>
    <t>D.Bharat Kumar</t>
  </si>
  <si>
    <t>https://drive.google.com/open?id=1Sik-XHbSxY0f7IZEIVxAxB6aWPnESXAO</t>
  </si>
  <si>
    <t xml:space="preserve">This course was helpful </t>
  </si>
  <si>
    <t>shanmukhreddy1234@gmail.com</t>
  </si>
  <si>
    <t>M Shanmukh Reddy</t>
  </si>
  <si>
    <t>ugs21114_civil.shanmukh@cbit.org.in</t>
  </si>
  <si>
    <t>Dr. Dudam Bharath Kumar</t>
  </si>
  <si>
    <t xml:space="preserve">75 hours </t>
  </si>
  <si>
    <t>https://drive.google.com/open?id=1di2kne_BCnMpIhyuD594iSsxKWzK9lAY</t>
  </si>
  <si>
    <t>This helped me utilise my time by learning new skills.</t>
  </si>
  <si>
    <t>saisnohith@gmail.com</t>
  </si>
  <si>
    <t xml:space="preserve">M sai snohith sagar </t>
  </si>
  <si>
    <t>ugs21116_civil.sagar@cbit.org.in</t>
  </si>
  <si>
    <t>Bharath kumar dudam sir</t>
  </si>
  <si>
    <t>75.62 hrs</t>
  </si>
  <si>
    <t>https://drive.google.com/open?id=1VRTTOGUENEYMy4J3bWpT7Ss7nQiHuKaw</t>
  </si>
  <si>
    <t xml:space="preserve">It was very helpful for my career </t>
  </si>
  <si>
    <t>patwari69uday@gmail.com</t>
  </si>
  <si>
    <t>P UDAY KIRAN</t>
  </si>
  <si>
    <t>ugs21119_civil.kiran@cbit.org.in</t>
  </si>
  <si>
    <t>Dr. DAKSHANA MURTHY</t>
  </si>
  <si>
    <t>75 hours. 52mins</t>
  </si>
  <si>
    <t>https://drive.google.com/open?id=1ZqMtWiiQWCTW_4V7HFBS6hV1tUWxpMYt</t>
  </si>
  <si>
    <t xml:space="preserve">It was a good experience and helped me improve my knowledge on the subject. Felt productive and increased my ability to work with time. </t>
  </si>
  <si>
    <t>vinaykumar27009@gmail.com</t>
  </si>
  <si>
    <t xml:space="preserve">P.Vinay Kumar </t>
  </si>
  <si>
    <t>ugs21120_civil.vinaykumar@cbit.org</t>
  </si>
  <si>
    <t xml:space="preserve">Ravi Dakshina murthy </t>
  </si>
  <si>
    <t>Python Foundation Certification - ISB (Infosys Springboard) - 2h.18m</t>
  </si>
  <si>
    <t>2h</t>
  </si>
  <si>
    <t>https://drive.google.com/open?id=17DMdoVULa8A1rQOCANUiVSHXzxNiHgwk</t>
  </si>
  <si>
    <t xml:space="preserve">Good one </t>
  </si>
  <si>
    <t>jaggu9196@gmail.com</t>
  </si>
  <si>
    <t xml:space="preserve">P jagadeesh </t>
  </si>
  <si>
    <t>ugs21121_civil.jagadeesh@cbit</t>
  </si>
  <si>
    <t xml:space="preserve">Dakshinamurthy </t>
  </si>
  <si>
    <t xml:space="preserve">75.52 hours </t>
  </si>
  <si>
    <t>https://drive.google.com/open?id=1HSP0yV7nu2dvEwIOxfgnp6RGMqdztRpc</t>
  </si>
  <si>
    <t>pakash9860@gmail.com</t>
  </si>
  <si>
    <t>P.Akash</t>
  </si>
  <si>
    <t>ugs21122_civil.akash@cbit.org.in</t>
  </si>
  <si>
    <t>Ravi Dakshina Murthy Sir</t>
  </si>
  <si>
    <t>https://drive.google.com/open?id=19XVOICYF1W2Z9FNvVfFjE-R1YkvLnfUv</t>
  </si>
  <si>
    <t>It was useful</t>
  </si>
  <si>
    <t>rohithpenta04@gmail.com</t>
  </si>
  <si>
    <t>Rohith Penta</t>
  </si>
  <si>
    <t>ugs21123_civil.rohith@cbit.org.in</t>
  </si>
  <si>
    <t>Dr.Dakshinamurthy</t>
  </si>
  <si>
    <t>https://drive.google.com/open?id=1pWW-_AfoZsk6XDM6gXgbuTisr597aJmQ</t>
  </si>
  <si>
    <t>ragulakolapradeep@ail.com</t>
  </si>
  <si>
    <t>R Pradeep kumar</t>
  </si>
  <si>
    <t>ugs21125_civil.pradeep@cbit.org.in</t>
  </si>
  <si>
    <t>ragulakolapradeep@gmail.com</t>
  </si>
  <si>
    <t>Dakshina Murthy</t>
  </si>
  <si>
    <t>https://drive.google.com/open?id=19d6oXgWlib8HPsvM_ogr81TCCxTPxA8n</t>
  </si>
  <si>
    <t>syed0002asif@gmail.com</t>
  </si>
  <si>
    <t>SD ASIF</t>
  </si>
  <si>
    <t>ugs21127_civil.asif@cbit.org.in</t>
  </si>
  <si>
    <t>Dhakshina Murthy</t>
  </si>
  <si>
    <t>75hours 2mins</t>
  </si>
  <si>
    <t>https://drive.google.com/open?id=16saILQkY_b-daz04xb6t8VL4WScBiwMz</t>
  </si>
  <si>
    <t>shaikafroz9346@gmail.com</t>
  </si>
  <si>
    <t xml:space="preserve">Afroz shaik </t>
  </si>
  <si>
    <t>ugs21128_civil.shaik@cbit.org.in</t>
  </si>
  <si>
    <t xml:space="preserve">Ravi dakshina murthy </t>
  </si>
  <si>
    <t>75.52 hours</t>
  </si>
  <si>
    <t>https://drive.google.com/open?id=16erw_497SB-R2eGGy7DOj8u9hth-b6Tz</t>
  </si>
  <si>
    <t xml:space="preserve">No </t>
  </si>
  <si>
    <t>rayuduthonti129@gmail.com</t>
  </si>
  <si>
    <t>T Rayudu</t>
  </si>
  <si>
    <t>ugs21129_civil.rayudu@cbit.org.in</t>
  </si>
  <si>
    <t xml:space="preserve">Dr.Ravi Dakshina Murthy </t>
  </si>
  <si>
    <t>+91965284862</t>
  </si>
  <si>
    <t>https://drive.google.com/open?id=1XogRcuUq_KK2ZdzNqUXvFaKO-NnDeNyS</t>
  </si>
  <si>
    <t xml:space="preserve">Good program </t>
  </si>
  <si>
    <t>laleethkumar262004@gmail.com</t>
  </si>
  <si>
    <t>T.Laleeth Shiva Kumar</t>
  </si>
  <si>
    <t>ugs21130_civil.laleeth@cbit.org.in</t>
  </si>
  <si>
    <t>https://drive.google.com/open?id=1YwCGmUyrOcB7e-42L-4fT9ViMB7655Iv</t>
  </si>
  <si>
    <t>vishnuvardhanudutha@gmail.com</t>
  </si>
  <si>
    <t>Udutha Vishnu Vardhan</t>
  </si>
  <si>
    <t>ugs21131_civil.vardhan@cbit.org.in</t>
  </si>
  <si>
    <t>vishnuvardhanudutha18@gmail.com</t>
  </si>
  <si>
    <t>https://drive.google.com/open?id=1G2Q_iWsn7bMbQ8iz1WMwpTiyP08F8SRo</t>
  </si>
  <si>
    <t>kandalavarshith418@gmail.com</t>
  </si>
  <si>
    <t xml:space="preserve">KANDALA VARSHITH </t>
  </si>
  <si>
    <t>ugs21301_civil.varshith@cbit.org.in</t>
  </si>
  <si>
    <t>72 hours</t>
  </si>
  <si>
    <t>https://drive.google.com/open?id=15r7DtR9AxDzTD5FyzdFxu8jOcjiUZDb0</t>
  </si>
  <si>
    <t>It is good opportunity to the students to learn beyond curriculum.</t>
  </si>
  <si>
    <t>myakalamaharshi@gmail.com</t>
  </si>
  <si>
    <t>M.MAHARSHI</t>
  </si>
  <si>
    <t>72 hrs</t>
  </si>
  <si>
    <t>https://drive.google.com/open?id=1uCQ7G8VwHLFaZKSKzOtHVP2JlSeATRVi</t>
  </si>
  <si>
    <t>venkatasaiirukulla@gmail.com</t>
  </si>
  <si>
    <t xml:space="preserve">Irukulla venkatasai </t>
  </si>
  <si>
    <t>ugs21303_civil.venkata@cbit.org.in</t>
  </si>
  <si>
    <t xml:space="preserve">Rangareddy sir </t>
  </si>
  <si>
    <t>39+33=72 hours</t>
  </si>
  <si>
    <t>https://drive.google.com/open?id=19uFrqq8-Guj0JVi2HypxxB_wsX-EsyrN</t>
  </si>
  <si>
    <t xml:space="preserve">It was good and gain lot of knowledge </t>
  </si>
  <si>
    <t>akshithabellam2003@gmail.com</t>
  </si>
  <si>
    <t>B.Akshitha</t>
  </si>
  <si>
    <t>ugs21304_civil.akshitha@cbit.org.in</t>
  </si>
  <si>
    <t>72h 11 min</t>
  </si>
  <si>
    <t>https://drive.google.com/open?id=1gFzd66mc_-raaMUtBsc_aYZxs80VAB1X</t>
  </si>
  <si>
    <t>Winter upskilling gave us a lot of courses to learn .</t>
  </si>
  <si>
    <t>amulaganesh123@gmail.com</t>
  </si>
  <si>
    <t>EMULA GANESH</t>
  </si>
  <si>
    <t>ugs21305_civil.ganesh@cbit.org.in</t>
  </si>
  <si>
    <t>ranga reddy sir</t>
  </si>
  <si>
    <t>https://drive.google.com/open?id=1ZGP00K9KotTK3W8k3ecYjqGjFwwBqxlL</t>
  </si>
  <si>
    <t>mandapralaya2004@gmail.com</t>
  </si>
  <si>
    <t>M.PRALAYA</t>
  </si>
  <si>
    <t>ugs21306_civil.pralaya@cbit.org.in</t>
  </si>
  <si>
    <t>R.RANGA REDDY</t>
  </si>
  <si>
    <t>Data Science Foundation Certification - ISB - 75h.52m, Cyber Security Foundation Certification - ISB - 39h.11m, Internet of Things Foundation Certification - ISB - 33h</t>
  </si>
  <si>
    <t>148h 3m</t>
  </si>
  <si>
    <t>https://drive.google.com/open?id=1LBHqFSBkmQzGXihOxIZfy3JnGRSRoAM4, https://drive.google.com/open?id=1cgx01GKRtToLRLTqslfC0uMC_xtUbFz3, https://drive.google.com/open?id=1UC7vAZ_hdaQYIo9u7mvVk4knmM-xRrl8</t>
  </si>
  <si>
    <t xml:space="preserve">It's very useful for soft skills and learn better we want </t>
  </si>
  <si>
    <t>mallikarjunmadipally307@gmail.com</t>
  </si>
  <si>
    <t>M. MALLIKARJUN</t>
  </si>
  <si>
    <t>ugs21307_civil.mallikarjun@cbit.org.in</t>
  </si>
  <si>
    <t>Dr. Ravi Dakshina Murthy</t>
  </si>
  <si>
    <t>15+27+18=60</t>
  </si>
  <si>
    <t>https://drive.google.com/open?id=1xPMtaiHN5CLfNxBBw3f5t0RZM4g-pwgU</t>
  </si>
  <si>
    <t>Satisfactory</t>
  </si>
  <si>
    <t>puppalaswetha10@gmail.com</t>
  </si>
  <si>
    <t xml:space="preserve">PUPPALA SWETHA </t>
  </si>
  <si>
    <t>ugs21308_civil.swetha@cbit.org.in</t>
  </si>
  <si>
    <t xml:space="preserve">Dr.Dakshina Murthy </t>
  </si>
  <si>
    <t>60hrs</t>
  </si>
  <si>
    <t>https://drive.google.com/open?id=1BH2cn_MU4l3Ts25qmBZFOFXjbvcTsCl4</t>
  </si>
  <si>
    <t xml:space="preserve">Satisfied </t>
  </si>
  <si>
    <t>thirupathiboini19@gmail.com</t>
  </si>
  <si>
    <t xml:space="preserve">BOINI THIRUPATHI </t>
  </si>
  <si>
    <t>ugs21309_civil.thirupathi@cbit.org.in</t>
  </si>
  <si>
    <t xml:space="preserve">Dr. Dakshina Murthy </t>
  </si>
  <si>
    <t>https://drive.google.com/open?id=1HKwPSaJRd3aFAkcXQDbFbyxcChpD65oR, https://drive.google.com/open?id=12jo4cpT37X91xkhOgzK4oniRDbC48zeB, https://drive.google.com/open?id=1eLlihV7xlKTrMzH0r0RLrgO5U98ghITJ</t>
  </si>
  <si>
    <t>gadapamadhu3@gmail.com</t>
  </si>
  <si>
    <t xml:space="preserve">Gadapa Madhu </t>
  </si>
  <si>
    <t>ugs21310_civil.madhu@cbit.org.in</t>
  </si>
  <si>
    <t xml:space="preserve">gadapamadhu3@gmail.com </t>
  </si>
  <si>
    <t xml:space="preserve">Dakshina Murthy </t>
  </si>
  <si>
    <t>15+27+18=60hrs</t>
  </si>
  <si>
    <t>https://drive.google.com/open?id=1aTzlWxsEfEZuKhMdT8kiF6abiWVCzMlw</t>
  </si>
  <si>
    <t xml:space="preserve">Satisfactory </t>
  </si>
  <si>
    <t>banothpriyanka2003@gmail.com</t>
  </si>
  <si>
    <t xml:space="preserve">Priyanka </t>
  </si>
  <si>
    <t xml:space="preserve">ugs21312_civil.priyanka@cbit.org.in </t>
  </si>
  <si>
    <t xml:space="preserve">banothpriyanka2003@gmail.com </t>
  </si>
  <si>
    <t>Dr. Dakshina Murthy</t>
  </si>
  <si>
    <t>https://drive.google.com/open?id=1i5JrAGFNQUn8nUANsRO7R-LN3oN8jLz_</t>
  </si>
  <si>
    <t>shaiksanataslim@gmail.com</t>
  </si>
  <si>
    <t xml:space="preserve">Shaik Sana Taslim </t>
  </si>
  <si>
    <t>ugs21313_civil.sana@cbit.org.in</t>
  </si>
  <si>
    <t xml:space="preserve">Dr. Ravi Dakshina Murthy </t>
  </si>
  <si>
    <t>https://drive.google.com/open?id=1sUWjJQGo8-RTTWhdncS_Z7pLT3Ym2h95</t>
  </si>
  <si>
    <t>harikrishnagonela2@gmail.com</t>
  </si>
  <si>
    <t xml:space="preserve">GONELA HARIKRISHNA </t>
  </si>
  <si>
    <t>ugs21314_civil.harikrishna@cbit.org.in</t>
  </si>
  <si>
    <t>RANGAREDDY</t>
  </si>
  <si>
    <t>72hours</t>
  </si>
  <si>
    <t>https://drive.google.com/open?id=1ZQcnkM3G1oCxtuV7l4WBUY_j5Je_1GJy, https://drive.google.com/open?id=19qSKQBs4tikbhVKAvaB_nhvyNxemM9cG</t>
  </si>
  <si>
    <t xml:space="preserve">Good use for course learning </t>
  </si>
  <si>
    <t>sanafirdaus1111@gmail.com</t>
  </si>
  <si>
    <t xml:space="preserve">SANA FIRDAUS </t>
  </si>
  <si>
    <t>ugs21315_civil.sana@cbit.org.in</t>
  </si>
  <si>
    <t xml:space="preserve">sanafirdaus1111@gmail.com </t>
  </si>
  <si>
    <t>15+27+18 = 60 hours</t>
  </si>
  <si>
    <t>https://drive.google.com/open?id=1Q-rStuuDaAJeNWRt3X4aMWTJ9siNgXVG</t>
  </si>
  <si>
    <t>saimeghanaakkenapally1010@gmail.com</t>
  </si>
  <si>
    <t>Akkenapally Sai Meghana</t>
  </si>
  <si>
    <t>ugs21001_cse.meghana@cbit.org.in</t>
  </si>
  <si>
    <t>Dr.R.Ravinder Reddy</t>
  </si>
  <si>
    <t>Artificial Intelligence Primer Certification - ISB - 27h.31m, Machine Learning Foundation Certification - ISB - 18h.7m, Data Science Foundation Certification - ISB - 75h.52m</t>
  </si>
  <si>
    <t>121 hours</t>
  </si>
  <si>
    <t>https://drive.google.com/open?id=1qL2etFvuBNnlu1B4ZqbcL3pPYn5kvd-A, https://drive.google.com/open?id=1-HekSBG9lzpx5C5E3h2jvRdN27smjK0e, https://drive.google.com/open?id=1eSlMiN1HuPybjVAKhgw3CXxmYGOfRDzT</t>
  </si>
  <si>
    <t>The winter upskilling course provided a well-rounded and relevant curriculum, striking a good balance between theory and practical applications in different domains.</t>
  </si>
  <si>
    <t>aikyaana004@gmail.com</t>
  </si>
  <si>
    <t>Amudala Naga Aikya</t>
  </si>
  <si>
    <t>ugs21002_cse.aikya@cbit.org.in</t>
  </si>
  <si>
    <t>75hrs</t>
  </si>
  <si>
    <t>https://drive.google.com/open?id=1I2YgYD7o0ZF4R1tTGJRv0lxxjkhTLHEa</t>
  </si>
  <si>
    <t xml:space="preserve">Data Analytics were clearly explained </t>
  </si>
  <si>
    <t>angalatharuni@gmail.com</t>
  </si>
  <si>
    <t xml:space="preserve">Angala tharuni </t>
  </si>
  <si>
    <t>Ugs21003_cse.tharuni@cbit.org.in</t>
  </si>
  <si>
    <t>Angalatharuni@gmail.com</t>
  </si>
  <si>
    <t>Dr ravinder reddy</t>
  </si>
  <si>
    <t>Cyber Security Foundation Certification - ISB - 39h.11m, MongoDB Java Developer Path - 15h, MongoDB Node.js Developer Path - 15h</t>
  </si>
  <si>
    <t>15+15+39=69</t>
  </si>
  <si>
    <t>https://drive.google.com/open?id=1X2RmJ3U2qYPGfOiGDLtnKKDMMlio80RF, https://drive.google.com/open?id=1myA23nnoksCCXhc1ZcUYs1h2B59Zb4GS, https://drive.google.com/open?id=119NPqB8v4FpHPs09OmdvHrdRltDAa782</t>
  </si>
  <si>
    <t>angelagrg74@gmail.com</t>
  </si>
  <si>
    <t>Angela George</t>
  </si>
  <si>
    <t>ugs21004_cse.george@cbit.org.in</t>
  </si>
  <si>
    <t>Ravinder Reddy sir</t>
  </si>
  <si>
    <t>https://drive.google.com/open?id=1cXi_6doFU743YlXtf4eecUw0mhQ2oodQ</t>
  </si>
  <si>
    <t>annukousalya@gmail.com</t>
  </si>
  <si>
    <t xml:space="preserve">Annu Kousalya </t>
  </si>
  <si>
    <t>ugs21005_cse.kousalya@cbit.org.in</t>
  </si>
  <si>
    <t xml:space="preserve">Dr. R. Ravinder Reddy </t>
  </si>
  <si>
    <t>https://drive.google.com/open?id=1mmKhbvDnaaukuHODoXvEtBdbuKZ6J5GT</t>
  </si>
  <si>
    <t xml:space="preserve">None </t>
  </si>
  <si>
    <t>harinichidhrapu@gmail.com</t>
  </si>
  <si>
    <t>CH.Harini</t>
  </si>
  <si>
    <t>ugs21006_cse.harini@cbit.org.in</t>
  </si>
  <si>
    <t>R.Ravinder Reddy</t>
  </si>
  <si>
    <t>https://drive.google.com/open?id=1QcheSmiCHp36KTniAxC-SzaP-qjh7zKV</t>
  </si>
  <si>
    <t>Great learning</t>
  </si>
  <si>
    <t>gaddam.niharikaa@gmail.com</t>
  </si>
  <si>
    <t>Gaddam Niharika</t>
  </si>
  <si>
    <t>ugs21007_cse.niharika@cbit.org.in</t>
  </si>
  <si>
    <t>Internet of Things Foundation Certification - ISB - 33h, MongoDB Node.js Developer Path - 15h, MongoDB PHP Developer Path - 18h</t>
  </si>
  <si>
    <t>https://drive.google.com/open?id=1FxQiGzsrFtRacovvGI7kKqBPI7XCdPEq, https://drive.google.com/open?id=1aLvaQmFAkQ7zb3FKt6BwjoczCyamJ-TM, https://drive.google.com/open?id=1x6_EHBV_4cghD70yyBdEh_mwAZTvX3_Z</t>
  </si>
  <si>
    <t>make it more interactive</t>
  </si>
  <si>
    <t>manaswinidevi2021@gmail.com</t>
  </si>
  <si>
    <t>Gadiraju Manaswini Devi</t>
  </si>
  <si>
    <t>ugs21008_cse.mnanaswini@cbit.org.in</t>
  </si>
  <si>
    <t>Dr. R. Ravinder Reddy</t>
  </si>
  <si>
    <t>https://drive.google.com/open?id=1KCTCQVslv1VYay_hpp9UeSkc5ji-Y3ml</t>
  </si>
  <si>
    <t>rddhireddy@gmail.com</t>
  </si>
  <si>
    <t>Rddhi Reddy</t>
  </si>
  <si>
    <t>ugs21009_cse.gouni@cbit.org.in</t>
  </si>
  <si>
    <t>R Ravinder Reddy</t>
  </si>
  <si>
    <t>https://drive.google.com/open?id=1VsFECa-OcxAVGUHPzeq6oCISJx5uMnzp</t>
  </si>
  <si>
    <t>It was an interesting learning experience.</t>
  </si>
  <si>
    <t>saiveenakurella25@gmail.com</t>
  </si>
  <si>
    <t>Kurella Sai Veena</t>
  </si>
  <si>
    <t>ugs21010_cse.veena@cbit.org.in</t>
  </si>
  <si>
    <t xml:space="preserve"> Dr. R. Ravinder Reddy</t>
  </si>
  <si>
    <t>15hr.11m + 18hr.7m + 39hr.11m=72hr.29m</t>
  </si>
  <si>
    <t>https://drive.google.com/open?id=1HUm4CmYJTDpsu9VZSUEJKxkRDYHAJDNO, https://drive.google.com/open?id=1o_CHuyj7mCGmGOZJH7gNOvZ0wxUJ6aAD, https://drive.google.com/open?id=1ZygnxnVaKK5IEmZu1VqFsAF5zbY2SZNj</t>
  </si>
  <si>
    <t>It was good and effective to some extent to understand the basics.</t>
  </si>
  <si>
    <t>sahithyashellymalladhi@gmail.com</t>
  </si>
  <si>
    <t>M.Sahithya Shelly</t>
  </si>
  <si>
    <t>ugs21011_cse.shelly@cbit.org.in</t>
  </si>
  <si>
    <t>Dr. R. Ravinder Reddy Sir</t>
  </si>
  <si>
    <t>Artificial Intelligence Primer Certification - ISB - 27h.31m, Machine Learning Foundation Certification - ISB - 18h.7m, Cyber Security Foundation Certification - ISB - 39h.11m</t>
  </si>
  <si>
    <t>27.31+18.7+39.11=85.12</t>
  </si>
  <si>
    <t>https://drive.google.com/open?id=1n2hXYiopdvRWzMrnMfHoiLgcVgsP_HyB, https://drive.google.com/open?id=1GMGAud3SIbwlT2VPOYwal27Y-LneTaRY, https://drive.google.com/open?id=1NeKrO2fkU0xFhO-zyeZnNZfP-hClRQ1s</t>
  </si>
  <si>
    <t>it helped me to learn new skills .</t>
  </si>
  <si>
    <t>nishitha756@gmail.com</t>
  </si>
  <si>
    <t>Nagulavancha Nishitha</t>
  </si>
  <si>
    <t>ugs21012_cse.nishitha@cbit.org.in</t>
  </si>
  <si>
    <t>27h.31m+18h.7m+39h.11m = 84h.49min</t>
  </si>
  <si>
    <t>https://drive.google.com/open?id=1em8rjEjNLjNS1CE2Xo_vnrh4CwYx7qYe, https://drive.google.com/open?id=14zFg2qb08dcuv6qWrPm22K0dmi_qhnLV, https://drive.google.com/open?id=1ktciIQy8KNZbCBdAQd4GQg0d9G-v6Ta9</t>
  </si>
  <si>
    <t>Winter upskilling topics on Artificial Intelligence, Machine Learning, and cybersecurity nowadays are  crucial for staying competitive in evolving industries. It enhanced in  effectiveness, consider integrating more quizzes and real-world case studies into the curriculum. Additionally, incorporating modules on emerging trends and technologies within these fields helped me to understand better . Lastly, fostering a supportive learning environment that encourages experimentation and continuous improvement with skill acquisition.</t>
  </si>
  <si>
    <t>nayudumounikagoud@gmail.com</t>
  </si>
  <si>
    <t xml:space="preserve">Nayudu Mounika </t>
  </si>
  <si>
    <t>ugs21013_cse.mounika@cbit.org.in</t>
  </si>
  <si>
    <t xml:space="preserve">Dr R Ravinder Reddy </t>
  </si>
  <si>
    <t>https://drive.google.com/open?id=1p5jT0fn6RQfTjlelhreZUBVeCyF77pG3</t>
  </si>
  <si>
    <t xml:space="preserve">It is a nice experience to learn new course </t>
  </si>
  <si>
    <t>deekshithareddynelavetla@gmail.com</t>
  </si>
  <si>
    <t>Nelavetla Deekshitha Reddy</t>
  </si>
  <si>
    <t>ugs21014_cse.deekshitha@cbit.org.in</t>
  </si>
  <si>
    <t>Dr. R.Ravinder Reddy</t>
  </si>
  <si>
    <t>DevOps Foundation Certification - ISB - 50h.19m, Internet of Things Foundation Certification - ISB - 33h</t>
  </si>
  <si>
    <t>50h.19m+33h=83h.19m</t>
  </si>
  <si>
    <t>https://drive.google.com/open?id=1yVjHuzZrl359T8j3P1IIgKqlyQ-R4Tm_, https://drive.google.com/open?id=1xgV6gXXZYqwFKZtt772f-S7aDOU1sBkd</t>
  </si>
  <si>
    <t>They are helpful</t>
  </si>
  <si>
    <t>pavitrapanya6@gmail.com</t>
  </si>
  <si>
    <t>Pavitra Chadalavada</t>
  </si>
  <si>
    <t>ugs21015_cse.pavitra@cbit.org.in</t>
  </si>
  <si>
    <t>Ravinder Reddy</t>
  </si>
  <si>
    <t>Associate Cloud Engineer - Google free course - 40h, MongoDB Python Developer Path - 15h</t>
  </si>
  <si>
    <t>https://drive.google.com/open?id=1_Hi8m-lbfo81cwNbmJL-OCnwCUGSPAfp, https://drive.google.com/open?id=1-mvNJGjLb-lvUNnwW-sWqObdYe45ZEy2</t>
  </si>
  <si>
    <t>The time given was spent to explore different technologies and learn those in which we were interested.</t>
  </si>
  <si>
    <t>triveni45450@gmail.com</t>
  </si>
  <si>
    <t>Pilla Triveni</t>
  </si>
  <si>
    <t>ugs21016_cse.triveni@cbit.org.in</t>
  </si>
  <si>
    <t>https://drive.google.com/open?id=15QkexJDlMxIr_w_JMH7IysjeoysPCL_v</t>
  </si>
  <si>
    <t>Good Initiative</t>
  </si>
  <si>
    <t>rspd0109@gmail.com</t>
  </si>
  <si>
    <t>R.Sai Priyadarshini</t>
  </si>
  <si>
    <t>ugs21017_cse.priyadarshini@cbit.org.in</t>
  </si>
  <si>
    <t>18 Courses by CISCO (Any four related courses from 18 courses available) - Li2 - 60h</t>
  </si>
  <si>
    <t>15+15+15+15=60</t>
  </si>
  <si>
    <t>https://drive.google.com/open?id=1ir-UNz7LL5VY-hH2eicVk5vg4Bf4slh6, https://drive.google.com/open?id=1W8TgRmXlN1gdOt_sU1CnH1OkLK3VIi3C, https://drive.google.com/open?id=1cYo0Np9unif3fLQaMFkJtkoQQBzfBjy3, https://drive.google.com/open?id=1PUbL7nPHUBaEcbVjbYke4sif8VKtcreR</t>
  </si>
  <si>
    <t>It was very helpful.</t>
  </si>
  <si>
    <t>sadalathrishikareddy@gmail.com</t>
  </si>
  <si>
    <t>Sadala Trishika Reddy</t>
  </si>
  <si>
    <t>Ugs21018_cse.trishika@cbit.org.in</t>
  </si>
  <si>
    <t>Artificial Intelligence Foundation Certification - ISB - 15h.11m, Artificial Intelligence Primer Certification - ISB - 27h.31m, Machine Learning Foundation Certification - ISB - 18h.7m, Cyber Security Foundation Certification - ISB - 39h.11m</t>
  </si>
  <si>
    <t>https://drive.google.com/open?id=1Yfh0RRuREfbEx_Uopn4mLJhfntFfdkC_, https://drive.google.com/open?id=1Vvijzo8WZXEbyKERAdJuxN14Qdij-rp0, https://drive.google.com/open?id=1PeFDxe8VkSfuErvfWYQ0lhkuekD0xEm2, https://drive.google.com/open?id=1FCUkhluWbHPSYYirrWd5x9YwVSmWmv1j</t>
  </si>
  <si>
    <t>It’s was efficient things which we done in holidays..</t>
  </si>
  <si>
    <t>msamhithakumar@gmail.com</t>
  </si>
  <si>
    <t>Samhitha Kumar Molugaram</t>
  </si>
  <si>
    <t>ugs21019_cse.samhitha@cbit.org.in</t>
  </si>
  <si>
    <t>https://drive.google.com/open?id=1nfVXH0RAXsmS9u5Cj4VQ0Al79hzhwZeq, https://drive.google.com/open?id=1Xq9U4RBRC3mBwtWPTdKD1quoY5zHITQO, https://drive.google.com/open?id=11AsrylUYO4he3XuROWjRqtgVZ7SdiXOO, https://drive.google.com/open?id=1XdTvwKCuRYom0IN5Z1l-0vPYlnxnjMDH</t>
  </si>
  <si>
    <t>It was useful in building knowledge and learn the skills in domain we were interested in. We had practical application of whatever we were learning, helped in real applications of world.</t>
  </si>
  <si>
    <t>sneha.sathineni0509@gmail.com</t>
  </si>
  <si>
    <t>Sathineni Sneha Reddy</t>
  </si>
  <si>
    <t>ugs21020_cse.sneha@cbit.org.in</t>
  </si>
  <si>
    <t>Dr. R RAVINDER REDDY</t>
  </si>
  <si>
    <t>https://drive.google.com/open?id=11BERNqAucnrJhpA6y5qpaMekiJRIPjh7</t>
  </si>
  <si>
    <t>ugs21021_cse.kavya@cbit.org.in</t>
  </si>
  <si>
    <t xml:space="preserve">Siva Kavya Karyampudi </t>
  </si>
  <si>
    <t>kskavya1809@gmail.com</t>
  </si>
  <si>
    <t>+919959900011</t>
  </si>
  <si>
    <t>https://drive.google.com/open?id=1-_-u-aCWAB16oVV8zLxD_8dyy7qYA33k</t>
  </si>
  <si>
    <t xml:space="preserve">Good and helpful for learning new technologies </t>
  </si>
  <si>
    <t>prakeerthikishore@gmail.com</t>
  </si>
  <si>
    <t>S.Navya PraKeerthi</t>
  </si>
  <si>
    <t>ugs21022_cse.navya@cbit.org.in</t>
  </si>
  <si>
    <t>84hr+55min</t>
  </si>
  <si>
    <t>https://drive.google.com/open?id=1ll4C07ZmWRvXFFbTRprUL9X5ZBez_n10, https://drive.google.com/open?id=15f44NmHgk_Uuk_LTebCQbhQpLUIvavTg, https://drive.google.com/open?id=1nwNwuRRGvlTRpuBTNNic9lnqiOMm4KuI</t>
  </si>
  <si>
    <t>it was very useful.</t>
  </si>
  <si>
    <t>sanganal1303@gmail.com</t>
  </si>
  <si>
    <t>Sneha Sanganal</t>
  </si>
  <si>
    <t>ugs21023_cse.sneha@cbit.org.in</t>
  </si>
  <si>
    <t>https://drive.google.com/open?id=1eRnG6HbOabDAsEc7MtY8mgeQYmucKzkJ</t>
  </si>
  <si>
    <t>rushmitha0808@gmail.com</t>
  </si>
  <si>
    <t xml:space="preserve">Sompalli Rushmitha Chowdary </t>
  </si>
  <si>
    <t>ugs21024_cse.rushmitha@cbit.org.in</t>
  </si>
  <si>
    <t>https://drive.google.com/open?id=1Rk4DIWLFgUdDnrAxsjBpip5RjL5bVDLH</t>
  </si>
  <si>
    <t>sreepratiksha1728@gmail.com</t>
  </si>
  <si>
    <t>Sree Pratiksha Sanjivalla</t>
  </si>
  <si>
    <t>ugs21025_cse.pratiksha@cbit.org.in</t>
  </si>
  <si>
    <t>114h  24m</t>
  </si>
  <si>
    <t>https://drive.google.com/open?id=10ZJoDXvUED6cDq5OFvOx3Rp4Iuapu6yT</t>
  </si>
  <si>
    <t>It was beneficial to improve my knowledge .</t>
  </si>
  <si>
    <t>ugs21026_cse.deepanvitha@cbit.org.in</t>
  </si>
  <si>
    <t>Vajje Deepavitha</t>
  </si>
  <si>
    <t>deepanvithamini@gmail.com</t>
  </si>
  <si>
    <t>B Ramana Reddy</t>
  </si>
  <si>
    <t>75 hours 52 minutes</t>
  </si>
  <si>
    <t>https://drive.google.com/open?id=1WO8X7_rh9x0_HlGAHhJ6fndO4l3T30wm</t>
  </si>
  <si>
    <t>It is useful and upskills student skills.</t>
  </si>
  <si>
    <t>priyankavasam77@gmail.com</t>
  </si>
  <si>
    <t xml:space="preserve">Vasam Priyanka </t>
  </si>
  <si>
    <t>ugs21027_cse.priyanka@cbit.org.in</t>
  </si>
  <si>
    <t xml:space="preserve">B.Ramana Reddy </t>
  </si>
  <si>
    <t>75hr</t>
  </si>
  <si>
    <t>https://drive.google.com/open?id=1zSCFUYvF4f-DOm_Iz3ntpuqcvXn_G8uP</t>
  </si>
  <si>
    <t>Average</t>
  </si>
  <si>
    <t>ishithareddy2308@gmail.com</t>
  </si>
  <si>
    <t>Ishitha Reddy</t>
  </si>
  <si>
    <t>ugs21028_cse.ishitha@cbit.org.in</t>
  </si>
  <si>
    <t>0.37+3.30+14.31+16+15.56+24+1 = 75hours.52minutes</t>
  </si>
  <si>
    <t>https://drive.google.com/open?id=1iInLh-2LMqGaFAUUZBKKAYNV_CA0DOWG</t>
  </si>
  <si>
    <t>Useful</t>
  </si>
  <si>
    <t>ugs21029_cse.laya@cbit.org.in</t>
  </si>
  <si>
    <t xml:space="preserve">Vonteri Laya </t>
  </si>
  <si>
    <t>layareddys607@gmail.com</t>
  </si>
  <si>
    <t>75h.52mins</t>
  </si>
  <si>
    <t>https://drive.google.com/open?id=1cXrCv1avcuHOtpZyX-yfTqamrN_ONhmd</t>
  </si>
  <si>
    <t xml:space="preserve">It helped a lot and it is very knowledgeable </t>
  </si>
  <si>
    <t>yarrajudhanalakshmi@gmail.com</t>
  </si>
  <si>
    <t xml:space="preserve">Yarraju Dhanalakshmi </t>
  </si>
  <si>
    <t>ugs21030_cse.dhanalakshmi@cbit.org.in</t>
  </si>
  <si>
    <t>Dr. B Ramana Reddy</t>
  </si>
  <si>
    <t>75hr52min</t>
  </si>
  <si>
    <t>https://drive.google.com/open?id=14-0pKlWhrh3vgkkeYLANQ7raYBVNatxr</t>
  </si>
  <si>
    <t>likhithayemmireddi2003@gmail.com</t>
  </si>
  <si>
    <t>Yemmireddi Likhitha</t>
  </si>
  <si>
    <t>ugs21031_cse.likhitha@cbit.org.in</t>
  </si>
  <si>
    <t>Dr. B.Ramana Reddy</t>
  </si>
  <si>
    <t>75hr 32 min</t>
  </si>
  <si>
    <t>https://drive.google.com/open?id=1XqK8UZEo2m1qgwBKoDmIot2_IBV1Bon7</t>
  </si>
  <si>
    <t>rayyan20161@gmail.com</t>
  </si>
  <si>
    <t>Abdul Jawwad</t>
  </si>
  <si>
    <t>Ugs21032_cse.jawwad@cbit.org.in</t>
  </si>
  <si>
    <t>https://drive.google.com/open?id=1vEv5sWjvIssV2SoF_ssHZAQqWJ8s7YAJ</t>
  </si>
  <si>
    <t>The course i took did not have any projects to work on.</t>
  </si>
  <si>
    <t>krsna.akil@gmail.com</t>
  </si>
  <si>
    <t>Akil Krishna</t>
  </si>
  <si>
    <t>ugs21033_cse.akil@cbit.org.in</t>
  </si>
  <si>
    <t>https://drive.google.com/open?id=1OadzZ3DvBw9cMuzkta3pvB-H85vVyM8M</t>
  </si>
  <si>
    <t xml:space="preserve">It was highly useful and gave me foundation information about data science. </t>
  </si>
  <si>
    <t>achetan2004@gmail.com</t>
  </si>
  <si>
    <t>chetan</t>
  </si>
  <si>
    <t>ugs21034_chetan.cse@cbit.ac.in</t>
  </si>
  <si>
    <t>Dr ramana reddy</t>
  </si>
  <si>
    <t>15+15+15=60</t>
  </si>
  <si>
    <t>https://drive.google.com/open?id=1Y8YpY-J_FuAEeo5jtO4BiJCe7TRnTlX3, https://drive.google.com/open?id=1eIB57hnAm0u0Nl5H9lddusAuHX9xEtwT, https://drive.google.com/open?id=18aAsXTO252L8w7_zDCjtZ8O9e9vsWIWh</t>
  </si>
  <si>
    <t>no use</t>
  </si>
  <si>
    <t>karthikkrishnanbs@gmail.com</t>
  </si>
  <si>
    <t>B S Karthik Krishnan</t>
  </si>
  <si>
    <t>ugs21035_cse.karthik@cbit.org.in</t>
  </si>
  <si>
    <t>Sri. B Ramana Reddy</t>
  </si>
  <si>
    <t>https://drive.google.com/open?id=16A12JJHWdEi13Cmbeku31By1NMVytg5f, https://drive.google.com/open?id=1usZ7Vp4qaO0mMuhHxof2p1qaoCyGW3KN</t>
  </si>
  <si>
    <t>It was fine</t>
  </si>
  <si>
    <t>nikkybakka143@gmail.com</t>
  </si>
  <si>
    <t xml:space="preserve">B Mahendra Nikky </t>
  </si>
  <si>
    <t>ugs21036_cse.mahendra@cbit.org.in</t>
  </si>
  <si>
    <t>Dr.Ramana Reddy</t>
  </si>
  <si>
    <t>https://drive.google.com/open?id=1GqYHMzEO4j33TaD92y9I_eQQrBm20jed</t>
  </si>
  <si>
    <t xml:space="preserve">It's good </t>
  </si>
  <si>
    <t>shreyakbanisetti@gmail.com</t>
  </si>
  <si>
    <t>Banisetti Shreyak</t>
  </si>
  <si>
    <t>ugs21037_ce.shreyak@cbit.org.in</t>
  </si>
  <si>
    <t xml:space="preserve">B Ramana Reddy </t>
  </si>
  <si>
    <t>https://drive.google.com/open?id=1ajNg-pbyb4aiWle0ZjcriqjKjSCag-SJ</t>
  </si>
  <si>
    <t>Went well</t>
  </si>
  <si>
    <t>shambhuteja27@gmail.com</t>
  </si>
  <si>
    <t>Beerelli Shambhu Teja</t>
  </si>
  <si>
    <t>ugs21038_cse.teja@cbit.org.in</t>
  </si>
  <si>
    <t>https://drive.google.com/open?id=1aHr7-qMz2I3ho2ZUx-uUCfEfd5q1Eox9</t>
  </si>
  <si>
    <t>lokeshmeru@gmail.com</t>
  </si>
  <si>
    <t>Lokesh Chekuri</t>
  </si>
  <si>
    <t>ugs21039_cse.lokesh@cbit.org.in</t>
  </si>
  <si>
    <t>B.Ramana Reddy</t>
  </si>
  <si>
    <t>https://drive.google.com/open?id=1PWfuVkOdB7T-op_tEwwpgASInTgD0vHA</t>
  </si>
  <si>
    <t>It made me to explore Data Science, which is quite new to me</t>
  </si>
  <si>
    <t>itssiddharthyadav01@gmail.com</t>
  </si>
  <si>
    <t>Siddhartha Dasari</t>
  </si>
  <si>
    <t xml:space="preserve">ugs21040_cse.siddhartha@cbit.org.in </t>
  </si>
  <si>
    <t xml:space="preserve">itssiddharthyadav01@gmail.com </t>
  </si>
  <si>
    <t xml:space="preserve">Dr. Ramana Reddy </t>
  </si>
  <si>
    <t>https://drive.google.com/open?id=1VRX1CQVyALZ8_ju1pOnc8nhSHnwgFwhy</t>
  </si>
  <si>
    <t>krishnakaushald09@gmail.com</t>
  </si>
  <si>
    <t>Krishna kaushal dodda</t>
  </si>
  <si>
    <t>ugs21041_cse.kaushal@cbit.org.in</t>
  </si>
  <si>
    <t>B. Ramana Reddy</t>
  </si>
  <si>
    <t>15.11+27.31+18.7=60hrs 49min</t>
  </si>
  <si>
    <t>https://drive.google.com/open?id=1hHrLTe3UYVTlot-04LSziqVsnz4VExrD, https://drive.google.com/open?id=1vYGu8xd1olPvJkxgI8u7zXugRm6DfgkN, https://drive.google.com/open?id=1KpMErUYf0XhjuewRbA66NnltznTYGEcm</t>
  </si>
  <si>
    <t>From the courses I did as part of winter upskilling, I gained the insights of artificial intelligence and machine learning. I understood how the technologies in it and how they are used in real world applications. The infosys springboard gave valuable content about them.</t>
  </si>
  <si>
    <t>ugs21042_cse.vinay@cbit.org.in</t>
  </si>
  <si>
    <t>Doma vinay kumar reddy</t>
  </si>
  <si>
    <t>Ugs21042_cse.vinay@cbit.org.in</t>
  </si>
  <si>
    <t>dvkr2003@gmail.com</t>
  </si>
  <si>
    <t>B.ramana reddy</t>
  </si>
  <si>
    <t>https://drive.google.com/open?id=1TSuGTVPBpcgkuzkEM8ohvH40ZoxfbFHE</t>
  </si>
  <si>
    <t>praneethprani7@gmail.com</t>
  </si>
  <si>
    <t xml:space="preserve">Dudala Pranith Kumar </t>
  </si>
  <si>
    <t>ugs21043_cse.pranith@cbit.org.in</t>
  </si>
  <si>
    <t>https://drive.google.com/open?id=1EFIBOx4IzxaqJXok0KzaEWyPqkSsWX3g</t>
  </si>
  <si>
    <t xml:space="preserve">Through this course I have learnt the fundamentals of data science and python requirements. The course is excellent for beginners </t>
  </si>
  <si>
    <t>dvvswaroop18@gmail.com</t>
  </si>
  <si>
    <t>Duddu Venkata Vijay Swaroop</t>
  </si>
  <si>
    <t>ugs21044_cse.venkata@cbit.org.in</t>
  </si>
  <si>
    <t>Dr B Ramana Reddy</t>
  </si>
  <si>
    <t>https://drive.google.com/open?id=16njEVR6qkAHVITPB_edTIXAYGuQZAVct</t>
  </si>
  <si>
    <t>Helpful</t>
  </si>
  <si>
    <t>maheshgugulot@gmail.com</t>
  </si>
  <si>
    <t>Guguloth Mahesh</t>
  </si>
  <si>
    <t>ugs21045_cse.mahesh@cbit.org.in</t>
  </si>
  <si>
    <t>DevOps Foundation Certification - ISB - 50h.19m, MongoDB Node.js Developer Path - 15h</t>
  </si>
  <si>
    <t>50+15=65</t>
  </si>
  <si>
    <t>https://drive.google.com/open?id=1WPokbl6mXZ2eGCONQKbrxef7Jh6k2My3</t>
  </si>
  <si>
    <t xml:space="preserve"> Winter upskilling, or utilizing the winter season to enhance my skills and knowledge, can be a valuable asset.</t>
  </si>
  <si>
    <t>jsriharshasharma@gmail.com</t>
  </si>
  <si>
    <t>Sriharsha Sharma Japala</t>
  </si>
  <si>
    <t>ugs21046_cse.sharma@cbit.org.in</t>
  </si>
  <si>
    <t>Dr. B Ramana reddy</t>
  </si>
  <si>
    <t>https://drive.google.com/open?id=1QLkJUJtRumAHHNi9L-RSJDHNYvLg6LB4</t>
  </si>
  <si>
    <t>Great initiative for next upcoming market</t>
  </si>
  <si>
    <t>julurihariharan30@gmail.com</t>
  </si>
  <si>
    <t xml:space="preserve">Juluri Hari Haran </t>
  </si>
  <si>
    <t>ugs21047_cse.haran@cbit.org.in</t>
  </si>
  <si>
    <t>https://drive.google.com/open?id=1MMfq7EU3NK-UPzDwnNJK5jbozQ-T0Hd8</t>
  </si>
  <si>
    <t>It was really helpful.</t>
  </si>
  <si>
    <t>kmsreddy2611@gmail.com</t>
  </si>
  <si>
    <t xml:space="preserve">K.Mani Sankar Reddy </t>
  </si>
  <si>
    <t>ugs21048_cse.sankar@cbit.org.in</t>
  </si>
  <si>
    <t>Dr.B Ramana Reddy</t>
  </si>
  <si>
    <t>https://drive.google.com/open?id=1bjbylfM3DpK5yJCwIwAsQ3wi3VWZaTOs</t>
  </si>
  <si>
    <t>kethavathshailendrarathod@gmail.com</t>
  </si>
  <si>
    <t xml:space="preserve">Shailendra rathod </t>
  </si>
  <si>
    <t>Ugs21049_cse.shailendra@cbit.org.in</t>
  </si>
  <si>
    <t>D.Ramana Reddy</t>
  </si>
  <si>
    <t>https://drive.google.com/open?id=1CpF8IRQZq7kaPi23Ged_z8B1vdu3rq7v</t>
  </si>
  <si>
    <t>Goood</t>
  </si>
  <si>
    <t>varshithlion@gmail.com</t>
  </si>
  <si>
    <t>Kommi Varshith Chowdary</t>
  </si>
  <si>
    <t>ugs21050_cse.varshith@cbit.org.in</t>
  </si>
  <si>
    <t>Dr.M. Venkata Krishna Reddy</t>
  </si>
  <si>
    <t>https://drive.google.com/open?id=1j5ZcmqU9yooZwYfd98ETjmI7d4SVWgiV</t>
  </si>
  <si>
    <t>Informative👍👍</t>
  </si>
  <si>
    <t>rakeshkonne76@gmail.com</t>
  </si>
  <si>
    <t>KONNE RAKESH</t>
  </si>
  <si>
    <t>ugs21051_cse.rakesh@cbit.org.in</t>
  </si>
  <si>
    <t xml:space="preserve"> M. VENKATA KRISHNA REDDY</t>
  </si>
  <si>
    <t>https://drive.google.com/open?id=1eiaLXsJDRj7ekUqEbwjrT8bhA_udSWss</t>
  </si>
  <si>
    <t xml:space="preserve">Great learning </t>
  </si>
  <si>
    <t>kotayashwanth23@gmail.com</t>
  </si>
  <si>
    <t>Kota Yashwanth</t>
  </si>
  <si>
    <t>ugs21052_cse.yashwanth@cbit.org.in</t>
  </si>
  <si>
    <t>B.Venkata Krishna Reddy</t>
  </si>
  <si>
    <t>https://drive.google.com/open?id=1HqUrxUmuiUQk9Jl9mCWkcDxyXUr9klRF</t>
  </si>
  <si>
    <t>nice</t>
  </si>
  <si>
    <t>sashank9063@gmail.com</t>
  </si>
  <si>
    <t xml:space="preserve">M sashank </t>
  </si>
  <si>
    <t xml:space="preserve">Ugs21053_cse.sashank@cbit.org.in </t>
  </si>
  <si>
    <t xml:space="preserve">Sashank9063@gmail.com </t>
  </si>
  <si>
    <t>M venkata krishna reddy</t>
  </si>
  <si>
    <t>https://drive.google.com/open?id=1ghEfaYEc6NJF9ZHOoBVA9DWRhul4lGQK</t>
  </si>
  <si>
    <t>jayendra.lambhogini@gmail.com</t>
  </si>
  <si>
    <t>Jayendra Medoju</t>
  </si>
  <si>
    <t>ugs21054_cse.jayendra@cbit.org.in</t>
  </si>
  <si>
    <t xml:space="preserve">M venkata krishna reddy </t>
  </si>
  <si>
    <t>Artificial Intelligence Foundation Certification - ISB - 15h.11m, Machine Learning Foundation Certification - ISB - 18h.7m, Java Foundation Certification - ISB - 114h.24m</t>
  </si>
  <si>
    <t>15h.11m + 18h.7m + 114h.24m=147 hr 42 min</t>
  </si>
  <si>
    <t>https://drive.google.com/open?id=1KBaZy1PvlUYQxpV9_5vuNpo-I6ylT7zW, https://drive.google.com/open?id=1adVyalZlfTAXjYXsH44ATSf0itL97RBj, https://drive.google.com/open?id=1bTk3vl-KTLH5S3gqTeptTNrGrncppG9k</t>
  </si>
  <si>
    <t>It was very good..but it could focus more on project based courses</t>
  </si>
  <si>
    <t>mohiuddinafnan02004@gmail.com</t>
  </si>
  <si>
    <t xml:space="preserve">Mohammed Mohiuddin </t>
  </si>
  <si>
    <t>ugs21055_cse.mohiuddin@cbit.org.in</t>
  </si>
  <si>
    <t xml:space="preserve">M. Venkata Krishna Reddy </t>
  </si>
  <si>
    <t>60 hours</t>
  </si>
  <si>
    <t>https://drive.google.com/open?id=1htCKwjglWVp7j7mT_EWLSv5wyoysVSW5, https://drive.google.com/open?id=1Jj9dBeA-GUuM99H_OC0AgjvCQMy8gYZr, https://drive.google.com/open?id=1hzxBEzgx1IK-KiL3ZbGS9qAJzP93E_9j</t>
  </si>
  <si>
    <t>motharithvik@gmail.com</t>
  </si>
  <si>
    <t>MOTHA RITHVIK</t>
  </si>
  <si>
    <t>ugs21056_cse.rithvik@cbit.org.in</t>
  </si>
  <si>
    <t>M. Venkata Krishna Reddy</t>
  </si>
  <si>
    <t>https://drive.google.com/open?id=12XvbIjqFjL1qFDy3_j-ZPHSuoYfjOM20</t>
  </si>
  <si>
    <t>Great</t>
  </si>
  <si>
    <t>keshav.narkudi@gmail.com</t>
  </si>
  <si>
    <t xml:space="preserve">Keshav Vardhan Narkudi </t>
  </si>
  <si>
    <t>ugs21057_cse.vardhan@cbit.org.in</t>
  </si>
  <si>
    <t>M Venkata Krishna Reddy</t>
  </si>
  <si>
    <t>https://drive.google.com/open?id=1BshakmPPGtUO-uXzIEKKJGlaZ8WGuEQ_</t>
  </si>
  <si>
    <t xml:space="preserve">It was a very good experience and helped in upskilling  myself </t>
  </si>
  <si>
    <t>ugs21058_cse.krishna@cbit.org.in</t>
  </si>
  <si>
    <t xml:space="preserve">Pandugula Vamshi Krishna </t>
  </si>
  <si>
    <t>vamshikrishna788sai@gmail.com</t>
  </si>
  <si>
    <t>M.Venkata Krishna Reddy</t>
  </si>
  <si>
    <t>Artificial Intelligence Foundation Certification - ISB - 15h.11m, DevOps Foundation Certification - ISB - 50h.19m</t>
  </si>
  <si>
    <t>https://drive.google.com/open?id=1xnX5XRZfH8NcJkUAZcOMlFACUGCTBqa5, https://drive.google.com/open?id=1l2ieXvi_-YTNVg1sCwc1ZE_bLiu1lMae, https://drive.google.com/open?id=1CSdFJzZWfh0-B7KW-Q15LcxpE5t-aPOt, https://drive.google.com/open?id=1R7zo95ouLH14RZY7lWLmoHmHt32c3RTt</t>
  </si>
  <si>
    <t>Great to explore new courses</t>
  </si>
  <si>
    <t>rakeshpanugoth2003@gmail.com</t>
  </si>
  <si>
    <t>Panugoth Rakesh</t>
  </si>
  <si>
    <t>ugs21059_cse.rakesh@cbit.org.in</t>
  </si>
  <si>
    <t>https://drive.google.com/open?id=1qggGCwoMQ2X2dn8BC0TfPT5LNr-eZoBn</t>
  </si>
  <si>
    <t>pingiliyeshwanthreddy728@gmail.com</t>
  </si>
  <si>
    <t>Pingili Yeshwanth Reddy</t>
  </si>
  <si>
    <t>ugs21060_cse.yeshwanth@cbit.org.in</t>
  </si>
  <si>
    <t>https://drive.google.com/open?id=1S9zBCv6PwkrXf8Hdo_F5km8FSBzENqEh</t>
  </si>
  <si>
    <t>Good Upskilling</t>
  </si>
  <si>
    <t>rithviksanikommu20@gmail.com</t>
  </si>
  <si>
    <t>S RITHVIK REDDY</t>
  </si>
  <si>
    <t>ugs21061_cse.venkat@cbit.org.in</t>
  </si>
  <si>
    <t>M VENKATA KRISHNA REDDY</t>
  </si>
  <si>
    <t>https://drive.google.com/open?id=1Cmiar6uhnjFpfLfKOQXpXJWSWfTFKLgR</t>
  </si>
  <si>
    <t>good and effective</t>
  </si>
  <si>
    <t>ravindernani37@gmail.com</t>
  </si>
  <si>
    <t xml:space="preserve">Sineela Ravinder </t>
  </si>
  <si>
    <t>Ugs21062_cse.ravinder@cbit.org.in</t>
  </si>
  <si>
    <t>https://drive.google.com/open?id=1p5mDXWxAjMIC1R9Bgy6SlBRszJ5x-5g3</t>
  </si>
  <si>
    <t>ugs21063_cse.saiganesh@cbit.org.in</t>
  </si>
  <si>
    <t>Suguru Saiganesh</t>
  </si>
  <si>
    <t>sugurusaiganesh1@gmail.com</t>
  </si>
  <si>
    <t>https://drive.google.com/open?id=1pQAjgNCU3dNFfYqthKAnRIgQiqSyfuSi</t>
  </si>
  <si>
    <t>Well it's fine</t>
  </si>
  <si>
    <t>ugs21064_cse.harsha@cbit.org.in</t>
  </si>
  <si>
    <t>Harsha Vardhan Reddy Varnam</t>
  </si>
  <si>
    <t>harshavardhanreddyvarnam@gmail.com</t>
  </si>
  <si>
    <t>Venkata Krishna Reddy</t>
  </si>
  <si>
    <t>https://drive.google.com/open?id=1njD5reDDGekpD3RyodrCR5QytKXptwVI</t>
  </si>
  <si>
    <t>adesh.yearanty@gmail.com</t>
  </si>
  <si>
    <t>Yearanty Sri Sai Adesh</t>
  </si>
  <si>
    <t>ugs21065_cse.adesh@cbit.org.in</t>
  </si>
  <si>
    <t>https://drive.google.com/open?id=1ZoouwDY5ilBCHhLThRnpSfqcJWLrnSlx</t>
  </si>
  <si>
    <t>none</t>
  </si>
  <si>
    <t>chandanabura123@gmail.com</t>
  </si>
  <si>
    <t>Chandana bura</t>
  </si>
  <si>
    <t>ugs21072_cse.chandana@cbit.org.in</t>
  </si>
  <si>
    <t>Dr. Ravi Uyyala</t>
  </si>
  <si>
    <t>https://drive.google.com/open?id=1DbgbkfLpb3-LfxWGMDHxK6AaOngzpvvm</t>
  </si>
  <si>
    <t xml:space="preserve">Helpful session </t>
  </si>
  <si>
    <t>diddishivani94@gmail.com</t>
  </si>
  <si>
    <t>Diddi Shivani</t>
  </si>
  <si>
    <t>ugs21073_cse.shivani@cbit.org.in</t>
  </si>
  <si>
    <t>https://drive.google.com/open?id=1tBC3h12zdwBLHFpRYTLmDbZtp9ij-euI</t>
  </si>
  <si>
    <t>swaralisharma2004@gmail.com</t>
  </si>
  <si>
    <t xml:space="preserve">Swaraali Dorbala </t>
  </si>
  <si>
    <t>ugs21074_cse.swaraali@cbit.org.in</t>
  </si>
  <si>
    <t>Ravi Uyyala</t>
  </si>
  <si>
    <t>75 hours 52 mins</t>
  </si>
  <si>
    <t>https://drive.google.com/open?id=1PXk1vOQWBFkDhL97I9Yz5RcRNk9FJsuD</t>
  </si>
  <si>
    <t>It was really engaging and helped in enhancing the technical skills.</t>
  </si>
  <si>
    <t>160121733075joshika@gmail.com</t>
  </si>
  <si>
    <t>Joshika K</t>
  </si>
  <si>
    <t>ugs21075_cse.joshika@cbit.org.in</t>
  </si>
  <si>
    <t>https://drive.google.com/open?id=1ncmTDx9ovWrKIGX1HkLvJ_Z_F06nkhbM</t>
  </si>
  <si>
    <t>ugs21076_cse.tanvi@cbit.org.in</t>
  </si>
  <si>
    <t>Mareddy Tanvi</t>
  </si>
  <si>
    <t>Ugs21076_cse.tanvi@cbit.org.in</t>
  </si>
  <si>
    <t>Tanvimareddy@gmail.com</t>
  </si>
  <si>
    <t xml:space="preserve">Dr. Ravi Uyyala </t>
  </si>
  <si>
    <t>https://drive.google.com/open?id=1MUNn5rnFfTWxF0zxGswMMP1pJYWaH2Mj</t>
  </si>
  <si>
    <t xml:space="preserve">     </t>
  </si>
  <si>
    <t>meghanagudam@gmail.com</t>
  </si>
  <si>
    <t xml:space="preserve">Meghana Gudamsetty </t>
  </si>
  <si>
    <t xml:space="preserve">ugs21077_cse.meghana@cbit.org.in </t>
  </si>
  <si>
    <t xml:space="preserve">meghanagudam@gmail.com </t>
  </si>
  <si>
    <t>https://drive.google.com/open?id=1AiaTq5TR6TylCjPWQvMGOc5g78FyyT4r</t>
  </si>
  <si>
    <t>the course provided a solid introduction to key concepts and tools in the field of data science. The course structure was well-organized, starting with foundational topics which included basic statistical concepts and other foundation. The hands-on exercises and projects were particularly helpful in applying theoretical knowledge to use cases.</t>
  </si>
  <si>
    <t>hrishitha1432@gmail.com</t>
  </si>
  <si>
    <t xml:space="preserve">Mucharla Hrishitha </t>
  </si>
  <si>
    <t>ugs21078_cse.hrishitha@cbit.org.in</t>
  </si>
  <si>
    <t xml:space="preserve">hrishitha1432@gmail.com </t>
  </si>
  <si>
    <t>https://drive.google.com/open?id=1g_mQf7r1Xcb3txtpybAXI6e09rb58iMJ</t>
  </si>
  <si>
    <t>It helped to learn many new things about data science and helped in gaining from basic to in-depth knowledge about data science.</t>
  </si>
  <si>
    <t>mudunavya234@gmail.com</t>
  </si>
  <si>
    <t xml:space="preserve">Navya Sree Mudu </t>
  </si>
  <si>
    <t>Ugs.21079_cse.navya@cbit.org.in</t>
  </si>
  <si>
    <t xml:space="preserve">Ravi Uyyala </t>
  </si>
  <si>
    <t>https://drive.google.com/open?id=16z85jciN99aIWWLN7BBHGgF_lWMTODxh</t>
  </si>
  <si>
    <t xml:space="preserve">It's quite useful </t>
  </si>
  <si>
    <t>ugs21080_cse.hindu@cbit.org.in</t>
  </si>
  <si>
    <t>Muppala Hindu</t>
  </si>
  <si>
    <t>Dr. RaviUyyala</t>
  </si>
  <si>
    <t>https://drive.google.com/open?id=1A1T81ZU0py-drS-j7Me4hayLYyVjdc8K</t>
  </si>
  <si>
    <t>aishwaryanalli2003@gmail.com</t>
  </si>
  <si>
    <t xml:space="preserve">Nalli Aishwarya </t>
  </si>
  <si>
    <t>ugs21081_cse.aishwarya@cbit.org.in</t>
  </si>
  <si>
    <t>Dr.Ravi Uyyala</t>
  </si>
  <si>
    <t>72hr52min</t>
  </si>
  <si>
    <t>https://drive.google.com/open?id=1TJsYzkkQdFaIek5abE-xhskiQWUCxkeX</t>
  </si>
  <si>
    <t>srujanasripulimamidi@gmail.com</t>
  </si>
  <si>
    <t>P.Srujana</t>
  </si>
  <si>
    <t>ugs21082_cse.srujanasri@cbit.org.in</t>
  </si>
  <si>
    <t>Ravi uyyala</t>
  </si>
  <si>
    <t>https://drive.google.com/open?id=1JVfXZ3XnNos4eKdKpTMPTWwD8y0any1p</t>
  </si>
  <si>
    <t>ramireddynitya@gmail.com</t>
  </si>
  <si>
    <t xml:space="preserve">Ramireddy Nitya </t>
  </si>
  <si>
    <t>Ugs21083_cse.nitya@cbit.org.in</t>
  </si>
  <si>
    <t>75 h</t>
  </si>
  <si>
    <t>https://drive.google.com/open?id=1kjXXmn-hLqvkMYBPEw9AKuTsC0Sc_XUL</t>
  </si>
  <si>
    <t>It was helpful for learning new skills.</t>
  </si>
  <si>
    <t>rasuriharshitha@gmail.com</t>
  </si>
  <si>
    <t>Rasuri Harshitha</t>
  </si>
  <si>
    <t>ugs21084_cse.harshitha@cbit.org.in</t>
  </si>
  <si>
    <t>https://drive.google.com/open?id=1SYYUPKQFlDEmMwQz7DF9QFbbTMFRDfMT</t>
  </si>
  <si>
    <t>sangalaswathi2468@gmail.com</t>
  </si>
  <si>
    <t xml:space="preserve">S SWATHI </t>
  </si>
  <si>
    <t>ugs21085_cse.swathi@cbit.org.in</t>
  </si>
  <si>
    <t>https://drive.google.com/open?id=1ymx_1BUejIx1O8moSygHpdOUYplHhmdV</t>
  </si>
  <si>
    <t>Data Science Foundation Course  good</t>
  </si>
  <si>
    <t>savalgesreemukhi@gmail.com</t>
  </si>
  <si>
    <t>Savalge Sreemukhi</t>
  </si>
  <si>
    <t>ugs21086_cse.sreemukhi@cbit.org.in</t>
  </si>
  <si>
    <t>https://drive.google.com/open?id=1r5yJAl2r9tYqsmtfoYJBS8iHvhWbjCB_</t>
  </si>
  <si>
    <t xml:space="preserve">   </t>
  </si>
  <si>
    <t>ugs21087_cse.jaziba@cbit.org.in</t>
  </si>
  <si>
    <t xml:space="preserve">Jaziba Anam </t>
  </si>
  <si>
    <t xml:space="preserve">ugs21087_cse.jaziba@cbit.org.in </t>
  </si>
  <si>
    <t xml:space="preserve">jazibaanam@gmail.com </t>
  </si>
  <si>
    <t xml:space="preserve">Dr Ravi Uyyala </t>
  </si>
  <si>
    <t>https://drive.google.com/open?id=1kYJogtKAGBd0oawLiVsjCWmpN2TpJlFn</t>
  </si>
  <si>
    <t>It was a course that covered all the Data science fundamentals with exams after each sub-content( there were 6 sub sections in total)</t>
  </si>
  <si>
    <t>srivaim03@gmail.com</t>
  </si>
  <si>
    <t>Srivaishnavi Mannepula</t>
  </si>
  <si>
    <t>ugs21088_cse.srivaishnavi@cbit.org.in</t>
  </si>
  <si>
    <t>https://drive.google.com/open?id=16d34obLRsm0gFpvP2lfpXqoaio0oSwju</t>
  </si>
  <si>
    <t>It should be implemented for every sem and every year not only second and third years.</t>
  </si>
  <si>
    <t>vmanasa2003@gmail.com</t>
  </si>
  <si>
    <t>Manasa Vadlamani</t>
  </si>
  <si>
    <t>ugs21089_cse.manasa@cbit.org.in</t>
  </si>
  <si>
    <t xml:space="preserve">vmanasa2003@gmail.com </t>
  </si>
  <si>
    <t>https://drive.google.com/open?id=1XkVLP2lUmbwRkYp9_OOjv1w9LPJiG6Wf</t>
  </si>
  <si>
    <t>Very informative course provided, at no cost. All lessons are explained in detail. Exam covered a huge variety of queations. Very impressed overall.</t>
  </si>
  <si>
    <t>mayaankaekka115@gmail.com</t>
  </si>
  <si>
    <t>A Mayaank</t>
  </si>
  <si>
    <t>ugs21090_cse.mayaank@cbit.org.in</t>
  </si>
  <si>
    <t>Dr Ravi Uyyala</t>
  </si>
  <si>
    <t>https://drive.google.com/open?id=1-h2aZIMk0vl8kH30buM2XJgT7hXJAjt8</t>
  </si>
  <si>
    <t>....</t>
  </si>
  <si>
    <t xml:space="preserve">A Mayaank </t>
  </si>
  <si>
    <t>+919618511774</t>
  </si>
  <si>
    <t>75.52 hrs</t>
  </si>
  <si>
    <t>https://drive.google.com/open?id=1u-ouZH9Mm_AXcroKaeu2MmdYI6PxThY6</t>
  </si>
  <si>
    <t>akashpingali18@gmail.com</t>
  </si>
  <si>
    <t>Akash Pingali</t>
  </si>
  <si>
    <t>ugs21091_cse.akash@cbit.org.in</t>
  </si>
  <si>
    <t>https://drive.google.com/open?id=1RqzEUcm96K_-DEXRVvKBAmUyMOdmC_yz</t>
  </si>
  <si>
    <t>Helps in building profile but maybe a bit more interactive</t>
  </si>
  <si>
    <t>a.jayaadithya13@gmail.com</t>
  </si>
  <si>
    <t xml:space="preserve">Ambati Jaya Adithya </t>
  </si>
  <si>
    <t>ugs21092_cse.adithya@cbit.org.in</t>
  </si>
  <si>
    <t>https://drive.google.com/open?id=1vH521U-3JAXY9TwhPZGv9M0XtttiufMR</t>
  </si>
  <si>
    <t>ugs21093_cse.anand@cbit.org.in</t>
  </si>
  <si>
    <t>Anand Swaroop Behara</t>
  </si>
  <si>
    <t xml:space="preserve">75h </t>
  </si>
  <si>
    <t>https://drive.google.com/open?id=1sWRhqIwHTU-2wlNsHTCLadbRreqZ71Jz</t>
  </si>
  <si>
    <t>My winter ups killing has been insightful. I've learnt fundamental concepts, engaged in hands-on exercises. It's sparked a passion for data analysis and equipped me with practical skills for real-world challenges.</t>
  </si>
  <si>
    <t>ashmit.parandkar@gmail.com</t>
  </si>
  <si>
    <t>Ashmit Parandkar</t>
  </si>
  <si>
    <t>ugs21094_cse.ashmit@cbit.org.in</t>
  </si>
  <si>
    <t>https://drive.google.com/open?id=1hum4ThVQXi6O_XwnqKNCuktmxqtFbNG5</t>
  </si>
  <si>
    <t>kalyanbathua7893@gmail.com</t>
  </si>
  <si>
    <t>Battula kalyan</t>
  </si>
  <si>
    <t>ugs21095_cse.kalyan@cbit.org.in</t>
  </si>
  <si>
    <t>kalyanbathula7893@gmail.com</t>
  </si>
  <si>
    <t>G Shanmuki rama</t>
  </si>
  <si>
    <t>https://drive.google.com/open?id=1hryyAca382Y2TM6XwL9wz8T-GIJtT8DL</t>
  </si>
  <si>
    <t>bingikarthik2014@gmail.com</t>
  </si>
  <si>
    <t>Karthik Bingi</t>
  </si>
  <si>
    <t>ugs21096_cse.karthik@cbit.org.in</t>
  </si>
  <si>
    <t>G.Shanmuki rama</t>
  </si>
  <si>
    <t>https://drive.google.com/open?id=1bwJgwpwQfqeqwVPytHzJrjwsZcF9VDJr</t>
  </si>
  <si>
    <t>it's good to learn</t>
  </si>
  <si>
    <t>ugs21097_cse.arjun@cbit.org.in</t>
  </si>
  <si>
    <t>Burgu Arjun Reddy</t>
  </si>
  <si>
    <t>arjunrayschool@gmail.com</t>
  </si>
  <si>
    <t>Shanmukhi Rama</t>
  </si>
  <si>
    <t>https://drive.google.com/open?id=1gGLs1YVqQpXPySwEvmdlFcyUmNOFR8pO</t>
  </si>
  <si>
    <t>abhiroopc84@gmail.com</t>
  </si>
  <si>
    <t>Abhiroop Reddy</t>
  </si>
  <si>
    <t>ugs21098_cse.abhiroop@cbit.org.in</t>
  </si>
  <si>
    <t>Shanmuki Rama</t>
  </si>
  <si>
    <t>https://drive.google.com/open?id=12c43RX8nHJy9FTI8Jqd_khy8UwJGBQhT, https://drive.google.com/open?id=1GY4K9m703AWsKbDkwLTFvmnfCzKgB3wg, https://drive.google.com/open?id=1H2HcMCPOeFhKLIVxV6pyeb49WR1XEW59, https://drive.google.com/open?id=1HMg9OwOuXpagRdw3ZPv9z_3Wid97eH8Z</t>
  </si>
  <si>
    <t>rathnatejachidrala@gmail.com</t>
  </si>
  <si>
    <t>Rathna teja</t>
  </si>
  <si>
    <t>ugs21099_cse.teja@cbit.org.in</t>
  </si>
  <si>
    <t>Smt G Shanmukhi Rama</t>
  </si>
  <si>
    <t>https://drive.google.com/open?id=12YSlQC5bpAPV0gTXwF6nKXLe0eXKjQad</t>
  </si>
  <si>
    <t>Its good actually , Lots of learning</t>
  </si>
  <si>
    <t>danduvilas@gmail.com</t>
  </si>
  <si>
    <t>Dandu Vilas</t>
  </si>
  <si>
    <t>ugs21100_cse.vilas@cbit.org.in</t>
  </si>
  <si>
    <t>Shanmukhi rama</t>
  </si>
  <si>
    <t>Artificial Intelligence Primer Certification - ISB - 27h.31m, Machine Learning Foundation Certification - ISB - 18h.7m, MongoDB Node.js Developer Path - 15h</t>
  </si>
  <si>
    <t>https://drive.google.com/open?id=1-uj0lqrPn7AGcED9jdn9q9M1NBUtjml5, https://drive.google.com/open?id=1wgw1spJTvJaZ4L8fiQkzRodJlv4pqWle, https://drive.google.com/open?id=1jYs_XD6tWGkFR-qsHvf647UsI2nMK59C</t>
  </si>
  <si>
    <t>endrapu.saisushanth2003@gmail.com</t>
  </si>
  <si>
    <t xml:space="preserve">E.Sai Sushanth </t>
  </si>
  <si>
    <t>ugs21101_cse.sushanth@cbit.org.in</t>
  </si>
  <si>
    <t>Smt.G.Shanmukhi Rama</t>
  </si>
  <si>
    <t>https://drive.google.com/open?id=1okoCI5v_OMgXNrIi-d51ZmGmstM4uirF, https://drive.google.com/open?id=1UI2UpfLhIf2tDEr4tl7COlLtB4NraS7N, https://drive.google.com/open?id=1N28AF0rYUXEkb_na5-PHL5kFVTmVCt6S</t>
  </si>
  <si>
    <t>gubbaakash18@gmail.com</t>
  </si>
  <si>
    <t>Gubba Akash</t>
  </si>
  <si>
    <t>ugs21102_cse.akash@cbit.org.in</t>
  </si>
  <si>
    <t>Smt G Shanmukhi rama</t>
  </si>
  <si>
    <t>https://drive.google.com/open?id=1SaMX6xdNwS5kb5PyQmjQgyJUjjsIp_Gh</t>
  </si>
  <si>
    <t>it was helpful for me to skill up</t>
  </si>
  <si>
    <t>saicharanreddy1907@gmail.com</t>
  </si>
  <si>
    <t xml:space="preserve">Guduru Sai Charan Reddy </t>
  </si>
  <si>
    <t>ugs21103_cse.charan@cbit.org.in</t>
  </si>
  <si>
    <t>Smt. G. Shanmukhi Rama</t>
  </si>
  <si>
    <t xml:space="preserve"> 75 hours</t>
  </si>
  <si>
    <t>https://drive.google.com/open?id=1QX_XA9sE0RuvTUfXgN7buwVBIt6va-V7</t>
  </si>
  <si>
    <t>koteshwarchary1@gmail.com</t>
  </si>
  <si>
    <t xml:space="preserve">Jekinalapalli Koteeshwara Chary </t>
  </si>
  <si>
    <t>ugs21105_cse.chary@cbit.org.in</t>
  </si>
  <si>
    <t>https://drive.google.com/open?id=1WmFCdmXZELp5yY9zD_21M5Ol6NGSAswf</t>
  </si>
  <si>
    <t>kodigantiramu0@gmail.com</t>
  </si>
  <si>
    <t>Kodiganti Ramu</t>
  </si>
  <si>
    <t>ugs21106_cse.ramu@cbit.org.in</t>
  </si>
  <si>
    <t>https://drive.google.com/open?id=10Oh0MCsXYT2yR3h0UKvxiCkUopqPXGkG</t>
  </si>
  <si>
    <t>The technical aspects of the course, such as online platforms used for delivery, worked well. However, ensuring consistency in the accessibility and usability of these resources would enhance the overall learning experience.</t>
  </si>
  <si>
    <t>adarshkanteti2503@gmail.com</t>
  </si>
  <si>
    <t>Kanteti Adarsh</t>
  </si>
  <si>
    <t xml:space="preserve">Shanmukhi Rama </t>
  </si>
  <si>
    <t>0.37+3.30+14.31+16+15.56+24.18+1 = 75h.52m</t>
  </si>
  <si>
    <t>https://drive.google.com/open?id=1BHxXvQWiHpwZLofHRWHEpeecFV-HDsB7, https://drive.google.com/open?id=1RQy6BOf0n4XydylRyE5HhiVlMBSa_bxn</t>
  </si>
  <si>
    <t xml:space="preserve">It was a good course </t>
  </si>
  <si>
    <t>karthikalluri01@gmail.com</t>
  </si>
  <si>
    <t>Karthik Alluri</t>
  </si>
  <si>
    <t>ugs21108_cse.karthik@cbit.org.in</t>
  </si>
  <si>
    <t>G Shanmukhi Rama</t>
  </si>
  <si>
    <t>https://drive.google.com/open?id=1G1SmvVTFluQOxE8Gb6XBGU0uz1PoANKb</t>
  </si>
  <si>
    <t xml:space="preserve">decent </t>
  </si>
  <si>
    <t>reddyksuhas5@gmail.com</t>
  </si>
  <si>
    <t xml:space="preserve">Katkuri Suhas Reddy </t>
  </si>
  <si>
    <t>ugs21109_cse.suhas@cbit.org.in</t>
  </si>
  <si>
    <t>Shanmukhi Rama Mam</t>
  </si>
  <si>
    <t>https://drive.google.com/open?id=1lLVfPlPRlUCrYrNa3dOQVAY9Bs78Nhij</t>
  </si>
  <si>
    <t>koreprudhvikumar@gmail.com</t>
  </si>
  <si>
    <t xml:space="preserve">Prudhvi Kumar Kore </t>
  </si>
  <si>
    <t>ugs21110_cse.prudhvi@cbit.org.in</t>
  </si>
  <si>
    <t xml:space="preserve">75 hours 52 min </t>
  </si>
  <si>
    <t>https://drive.google.com/open?id=1D2i-xFWYJnotfychE63CBqXz_zKPfBPR</t>
  </si>
  <si>
    <t>varshitchand2003@gmail.com</t>
  </si>
  <si>
    <t>Varshit Chand Manne</t>
  </si>
  <si>
    <t>ugs21111_cse.varshit@cbit.org.in</t>
  </si>
  <si>
    <t>G. Shanmukhi Rama</t>
  </si>
  <si>
    <t>https://drive.google.com/open?id=1F7nx5pzDYgmmPiYK7rWK2y4b9Rt6avaU</t>
  </si>
  <si>
    <t>It helped me gaining new concepts of data science. Therefore, I'm able to upskill myself by this program.</t>
  </si>
  <si>
    <t>saikirangoud.matta@gmail.com</t>
  </si>
  <si>
    <t>Matta Sai Kiran Goud</t>
  </si>
  <si>
    <t>ugs21112_cse.sai@cbit.org.in</t>
  </si>
  <si>
    <t>https://drive.google.com/open?id=1ZOFplRCIdvmXvtPpPqD4f8ueYOEpmU1Z</t>
  </si>
  <si>
    <t>It was a good learning experience.</t>
  </si>
  <si>
    <t>haridharshanmeloju1820@gmail.com</t>
  </si>
  <si>
    <t xml:space="preserve">Meloju Haridharshan </t>
  </si>
  <si>
    <t>ugs21113_cse.haridharshan@cbit.org.in</t>
  </si>
  <si>
    <t xml:space="preserve">Shanmukhi ramana </t>
  </si>
  <si>
    <t>https://drive.google.com/open?id=1PBPluaLvFkG7yxnLw_yVla5cyGXRLUtj</t>
  </si>
  <si>
    <t>fardeenadil954@gmail.com</t>
  </si>
  <si>
    <t>Mohammad Fardeen</t>
  </si>
  <si>
    <t>ugs21114_cse.fardeen@cbit.org.in</t>
  </si>
  <si>
    <t>https://drive.google.com/open?id=1795iPTBOwXxP-aQiot14EveWmrDr4aCi</t>
  </si>
  <si>
    <t>ugs21115_cse.khan@cbit.org.in</t>
  </si>
  <si>
    <t>Mohammed Zaid Ahmed Khan</t>
  </si>
  <si>
    <t>mdzaidkhan0107@gmail.com</t>
  </si>
  <si>
    <t>https://drive.google.com/open?id=1AO3VKYrLXRu8_E4w0p3X-36kkoMtb5Mq</t>
  </si>
  <si>
    <t>pranavmudam47@gmail.com</t>
  </si>
  <si>
    <t>Pranav Mudam</t>
  </si>
  <si>
    <t>ugs21116_cse.pranav@cbit.org.in</t>
  </si>
  <si>
    <t>G.Shanmukhi Rama</t>
  </si>
  <si>
    <t>https://drive.google.com/open?id=1I2w6YHDA8nkt1G4huRzBYSEYA6Pr2Awy, https://drive.google.com/open?id=12xR0vrdkiNElSEhXIc0EM2QScaJqv0mT</t>
  </si>
  <si>
    <t>namasricharan@gmail.com</t>
  </si>
  <si>
    <t xml:space="preserve">Nama Sri Charan </t>
  </si>
  <si>
    <t>ugs21117_cse.charan@cbit.org.in</t>
  </si>
  <si>
    <t>Smt. G Shanmuki Rama</t>
  </si>
  <si>
    <t>https://drive.google.com/open?id=1cSSmT5Iqz4zBi2bOIFfeErtCyiBiLZRz</t>
  </si>
  <si>
    <t>adhityaram1804@gmail.com</t>
  </si>
  <si>
    <t xml:space="preserve">P Adhitya Ram </t>
  </si>
  <si>
    <t>ugs21118_cse.adhitya@cbit.org.in</t>
  </si>
  <si>
    <t>https://drive.google.com/open?id=1gNJ1ZW_9ROeY7y0Ef-kN0PJ4qBLnH3F8</t>
  </si>
  <si>
    <t>Thank you for the opportunity to upskill in data science during the winter period. It was incredibly helpful, and I could efficiently utilize my time to enhance my skills in this field. Specifically, I gained valuable knowledge in data analysis, machine learning, and statistical modeling, which has already contributed to my personal and professional development. This experience has motivated me to continue learning and growing in the field of data science. One suggestion would be to incorporate more interactive learning opportunities such as coding challenges or group projects. Overall, I'm highly satisfied with the winter upskilling program in data science.</t>
  </si>
  <si>
    <t>ramagirisaiganesh5103@gmail.com</t>
  </si>
  <si>
    <t xml:space="preserve">R SaiGanesh </t>
  </si>
  <si>
    <t>ugs21119_cse.ganesh@cbit.org.in</t>
  </si>
  <si>
    <t>Isha padhy</t>
  </si>
  <si>
    <t>https://drive.google.com/open?id=1rNyKYTrLwWkkj2Xl5fEjPfA_Dnkkp6ab</t>
  </si>
  <si>
    <t>It's a good platform to learn and explore new technologies in an organised way</t>
  </si>
  <si>
    <t>manocharithranga1@gmail.com</t>
  </si>
  <si>
    <t xml:space="preserve">Manocharith Ranga </t>
  </si>
  <si>
    <t>ugs21120_cse.ranga@cbit.org.in</t>
  </si>
  <si>
    <t>Mrs IshaPadhy</t>
  </si>
  <si>
    <t>https://drive.google.com/open?id=1UjGdYSAPyY6m5jewnslye4R7Vj7QyAMe</t>
  </si>
  <si>
    <t xml:space="preserve">It helped learning data science </t>
  </si>
  <si>
    <t>dasariravikiran1234@gmail.com</t>
  </si>
  <si>
    <t>Dasari Ravi Kiran</t>
  </si>
  <si>
    <t>ugs21121_cse.ravi@cbit.org.in</t>
  </si>
  <si>
    <t>Isha Padhy</t>
  </si>
  <si>
    <t>https://drive.google.com/open?id=1G1pYQJWqVLxI64CcaLcozM1dPDiScXD0</t>
  </si>
  <si>
    <t>rohanretineni@gmail.com</t>
  </si>
  <si>
    <t xml:space="preserve">Retineni Rohan </t>
  </si>
  <si>
    <t>ugs21122_cse.rohan@cbit.org.in</t>
  </si>
  <si>
    <t>Smt.Isha Padhy</t>
  </si>
  <si>
    <t>https://drive.google.com/open?id=1_Tq1GwtP8UiaL8VtT-7QKZv18ThIgeZX</t>
  </si>
  <si>
    <t>ugs21123_cse.vaishnav@cbit.org.in</t>
  </si>
  <si>
    <t>S Vaishnav</t>
  </si>
  <si>
    <t>sherlavaishnav@gmail.com</t>
  </si>
  <si>
    <t>https://drive.google.com/open?id=15ntvy-9XSueHsk5YW10IxIydZgE0UMMI</t>
  </si>
  <si>
    <t>Good!</t>
  </si>
  <si>
    <t>sandragirisaki2004@gmail.com</t>
  </si>
  <si>
    <t xml:space="preserve">S Saketh </t>
  </si>
  <si>
    <t>ugs21124_cse.saketh@cbit.org.in</t>
  </si>
  <si>
    <t>https://drive.google.com/open?id=1ifVZGb8EaRqQW0dN8DfUze94Btqb0bF9, https://drive.google.com/open?id=1sh7t23rPNIRZmtGCsxrEDkNCshQX9n1T, https://drive.google.com/open?id=1iKnSQmKHQzCmMbK0obvoam0ih3Fe-KqL</t>
  </si>
  <si>
    <t>It was good to learn new things</t>
  </si>
  <si>
    <t>shishirint9new@gmail.com</t>
  </si>
  <si>
    <t>Shishir Kathi</t>
  </si>
  <si>
    <t>ugs21125_cse.shishir@cbit.org.in</t>
  </si>
  <si>
    <t>https://drive.google.com/open?id=16WP5nOTj9oqBi0tlDlN_EtNhse81UTAW</t>
  </si>
  <si>
    <t>singasanidurganitishkrishna@gmail.com</t>
  </si>
  <si>
    <t>S Durga Nitish Krishna</t>
  </si>
  <si>
    <t>ugs21126_cse.krishna@cbit.org.in</t>
  </si>
  <si>
    <t>https://drive.google.com/open?id=1inleR7odwhdNQJX6olJfmwQ57JKznIgc</t>
  </si>
  <si>
    <t xml:space="preserve">it is a good opportunity to gain knowledge and improve my skills
 </t>
  </si>
  <si>
    <t>viswass810@gmail.com</t>
  </si>
  <si>
    <t xml:space="preserve">Viswas Somapongu </t>
  </si>
  <si>
    <t xml:space="preserve">Ugs21127_cse.viswas@cbit.org.in </t>
  </si>
  <si>
    <t xml:space="preserve">Viswass810@gmail.com </t>
  </si>
  <si>
    <t>https://drive.google.com/open?id=1goJrlWqRm4Iw2NM7UKrRB-xuzgrKsK3I</t>
  </si>
  <si>
    <t xml:space="preserve">I gained a solid understanding of key data science concepts and tools. </t>
  </si>
  <si>
    <t>srihanpasham@gmail.com</t>
  </si>
  <si>
    <t>Srihan Reddy Pasham</t>
  </si>
  <si>
    <t>ugs21128_cse.srihan@cbit.org.in</t>
  </si>
  <si>
    <t>https://drive.google.com/open?id=1BA9gnUmVkaU3DhxBQ0R6i6ymVlJf8vJX</t>
  </si>
  <si>
    <t>The course provides a solid foundation in data science concepts, but could benefit from more hands-on projects to reinforce learning.</t>
  </si>
  <si>
    <t>nishaanth999@gmail.com</t>
  </si>
  <si>
    <t>Nishaanth Vadlamudi</t>
  </si>
  <si>
    <t>ugs21129_cse.nishaanth@cbit.org.in</t>
  </si>
  <si>
    <t>https://drive.google.com/open?id=1s4mige31dZoyulkDv0d6Wkmk-aTuyxaw</t>
  </si>
  <si>
    <t>v.saibalaji3437@gmail.com</t>
  </si>
  <si>
    <t xml:space="preserve">Varada Sai Balaji </t>
  </si>
  <si>
    <t>ugs21130_cse.balaji@cbit.org.in</t>
  </si>
  <si>
    <t>7hours 52minutes</t>
  </si>
  <si>
    <t>https://drive.google.com/open?id=1siCutDhyIV7hH1rSOxeRhh-vOJZtt7eP</t>
  </si>
  <si>
    <t>suchirreddy31@gmail.com</t>
  </si>
  <si>
    <t>V.suchir</t>
  </si>
  <si>
    <t xml:space="preserve">Isha padhy </t>
  </si>
  <si>
    <t>+918125125891</t>
  </si>
  <si>
    <t>https://drive.google.com/open?id=1Ma8yQaFxweqIgdee4WsxYvt6vSuEJMJk</t>
  </si>
  <si>
    <t>...</t>
  </si>
  <si>
    <t>hrushivorem1438@gmail.com</t>
  </si>
  <si>
    <t>Vorem Hrushi Kiran</t>
  </si>
  <si>
    <t>ugs21132_cse.kiran@cbit.org.in</t>
  </si>
  <si>
    <t>Mrs.Isha Padhy</t>
  </si>
  <si>
    <t>27.31+39.11=66.42 hours.</t>
  </si>
  <si>
    <t>https://drive.google.com/open?id=16KakKcTDVqEdOlnxEwqQ9w0NFpSK1P0F</t>
  </si>
  <si>
    <t>It's very informative and understandable course.</t>
  </si>
  <si>
    <t>revanthyasa@gmail.com</t>
  </si>
  <si>
    <t>Yasa Revanth Reddy</t>
  </si>
  <si>
    <t>Ugs21133_cse.revanth@cbit.org.in</t>
  </si>
  <si>
    <t>75hours 52min</t>
  </si>
  <si>
    <t>https://drive.google.com/open?id=1SPRcxQQIn7fp2p5viebCLj-pP1OpOBwE</t>
  </si>
  <si>
    <t>These courses helped me improving my skills and explore new technologies.</t>
  </si>
  <si>
    <t>talpallikar.yash@gmail.com</t>
  </si>
  <si>
    <t xml:space="preserve">Yash Talpallikar </t>
  </si>
  <si>
    <t>ugs21134_cse.yash@cbit.org.in</t>
  </si>
  <si>
    <t>https://drive.google.com/open?id=1ygfwcT1LqJtq-JxBCp2lSpYDGEeK5UDt, https://drive.google.com/open?id=14TNPRSYlPmtJTT6T31Oc-nz-xo7HkrH_, https://drive.google.com/open?id=18xdwc1U148wvAdaSsbyD0OdjbLHxS5sp</t>
  </si>
  <si>
    <t>battusaimeghana@gmail.com</t>
  </si>
  <si>
    <t xml:space="preserve">Battu Sai Meghana </t>
  </si>
  <si>
    <t>Ugs21141_cse.meghana@cbit.org.in</t>
  </si>
  <si>
    <t xml:space="preserve">Padmavathi </t>
  </si>
  <si>
    <t>75h.2m</t>
  </si>
  <si>
    <t>https://drive.google.com/open?id=1M6m-LAJB1mjBWWNQGBC9yB-uj-DUnZ9m</t>
  </si>
  <si>
    <t>It was very useful</t>
  </si>
  <si>
    <t>geethikabodagala@gmail.com</t>
  </si>
  <si>
    <t>Bodagala Geethika</t>
  </si>
  <si>
    <t>ugs21142_cse.geethika@cbit.org.in</t>
  </si>
  <si>
    <t xml:space="preserve">geethikabodagala@gmail.com </t>
  </si>
  <si>
    <t>V.Padmavati</t>
  </si>
  <si>
    <t>https://drive.google.com/open?id=1ylX2wtTCbuFLdHxTlqHQXHBsPLiNrJP_</t>
  </si>
  <si>
    <t>it was a very useful programme</t>
  </si>
  <si>
    <t>sumageethikabrahmakanti@gmail.com</t>
  </si>
  <si>
    <t xml:space="preserve">B Suma Geethika </t>
  </si>
  <si>
    <t>ugs21143_cse.geethika@cbit.org.in</t>
  </si>
  <si>
    <t xml:space="preserve">Dr. V Padmavati </t>
  </si>
  <si>
    <t>https://drive.google.com/open?id=1EQFei3fWn89JrZFP4UhTpu-QgaAeshwT</t>
  </si>
  <si>
    <t>chinthasowjanya579@gmail.com</t>
  </si>
  <si>
    <t xml:space="preserve">Sowjanya Chintha </t>
  </si>
  <si>
    <t>ugs21144_cse.sowjanya@cbit.org.in</t>
  </si>
  <si>
    <t>Dr.Padmavathi</t>
  </si>
  <si>
    <t>Artificial Intelligence Foundation Certification - ISB - 15h.11m, Artificial Intelligence Primer Certification - ISB - 27h.31m, Machine Learning Foundation Certification - ISB - 18h.7m, Applied Generative AI Certification - ISB - 50m</t>
  </si>
  <si>
    <t>&gt;60 hours</t>
  </si>
  <si>
    <t>https://drive.google.com/open?id=1tKCmAxLf5diDMrwL8Z4prUKSjNVnW6uR, https://drive.google.com/open?id=1oIeeLgt5vxhY1nGk6wgWEua_e3m9sA1h, https://drive.google.com/open?id=12-nd3_G1wby9ssQKJVdJF11gaPEgmkUW, https://drive.google.com/open?id=1G6oflukO5XYb8w_iLT3d9KjMk2oGqJJS</t>
  </si>
  <si>
    <t xml:space="preserve">It might be constructive but need not give one month of holidays for this because those holidays are hindering our internships dates
Please plan almanac and when giving holidays for 3rd years please keep internship in mind </t>
  </si>
  <si>
    <t>dandresnigdha@gmail.com</t>
  </si>
  <si>
    <t>Snigdha Dandre</t>
  </si>
  <si>
    <t>ugs21145_cse.snigdha@cbit.org.in</t>
  </si>
  <si>
    <t>Dr V Padmavathi</t>
  </si>
  <si>
    <t>https://drive.google.com/open?id=1fOGmYxUxcaKlGkEixxBO_cdxADVWOvFC</t>
  </si>
  <si>
    <t>madhuridevasani1310@gmail.com</t>
  </si>
  <si>
    <t>Madhuri Devasani</t>
  </si>
  <si>
    <t>ugs21146_madhuri@cbit.org.in</t>
  </si>
  <si>
    <t>Dr.V.Padmavathi</t>
  </si>
  <si>
    <t>60h 49m</t>
  </si>
  <si>
    <t>https://drive.google.com/open?id=1EmcYUucIxPIYvubA7XP00ZhL1v4GGxf7, https://drive.google.com/open?id=1SZmut1t3Umnty7mevuyxkr-8PzEiA-63, https://drive.google.com/open?id=1rvvL8wz42y-sLGzGDt7eKYe2Kh5QJptD</t>
  </si>
  <si>
    <t xml:space="preserve">It was very useful </t>
  </si>
  <si>
    <t>sriyaega2002@gmail.com</t>
  </si>
  <si>
    <t>EGA SRIYA REDDY</t>
  </si>
  <si>
    <t>ugs21147_cse.sriya@cbit.org.in</t>
  </si>
  <si>
    <t>Dr V.PADMAVATHI REDDY</t>
  </si>
  <si>
    <t>60HOURS</t>
  </si>
  <si>
    <t>https://drive.google.com/open?id=18GgO7n9sVvFNp6Z3ligUEn0ddXMEC5Mm</t>
  </si>
  <si>
    <t xml:space="preserve">ITS A GREAT OPPURTUNITY FOR STUDENTS TO LEARN THE NEW TECHNOLOGY WITH AMPLE OF TIME </t>
  </si>
  <si>
    <t>manaswigowni6@gmail.com</t>
  </si>
  <si>
    <t>Gowni Manaswi</t>
  </si>
  <si>
    <t>ugs21149_cse.manaswi@cbit.org.in</t>
  </si>
  <si>
    <t>Dr V.Padmavathi</t>
  </si>
  <si>
    <t>Artificial Intelligence Foundation Certification - ISB - 15h.11m, Data Science Foundation Certification - ISB - 75h.52m, MongoDB Node.js Developer Path - 15h</t>
  </si>
  <si>
    <t>https://drive.google.com/open?id=1-OobJY8zYWz6V0TiUP89rIjYhEEjrX1g, https://drive.google.com/open?id=1n8oWsZEgMigiG58C9qOojE_Q7gOKiwEY, https://drive.google.com/open?id=1qQeY8sp_JY9xuWEzGSJl-rdziWJvxWzJ</t>
  </si>
  <si>
    <t>juveriaasma5@gmail.com</t>
  </si>
  <si>
    <t>Juveria Asma</t>
  </si>
  <si>
    <t>ugs21150_cse.asma@cbit.org.in</t>
  </si>
  <si>
    <t>Dr. V. Padmavathi</t>
  </si>
  <si>
    <t>Data Science Foundation Certification - ISB - 75h.52m, Applied Generative AI Certification - ISB - 50m, Principles of Generative AI Certification - ISB - 50m, MongoDB Node.js Developer Path - 15h</t>
  </si>
  <si>
    <t>92hours 32mins</t>
  </si>
  <si>
    <t>https://drive.google.com/open?id=1WLoyzAqRZLNV-c-GrTbyvPenVkExETnl, https://drive.google.com/open?id=1wTB6OrwAvu8lMrg3QKUEx4--Lx1GuieQ, https://drive.google.com/open?id=1XTRioldVtr9EKr-tsay15ocFR-X4_BnN, https://drive.google.com/open?id=1woxio3PgEHKvRs3vaydxantBx7LkOC8W</t>
  </si>
  <si>
    <t>Was able to improve my skillset in the winter break. I now have ample certifications to display in my resume as well.</t>
  </si>
  <si>
    <t>yashaswini13@yahoo.com</t>
  </si>
  <si>
    <t>K Yashaswini Rao</t>
  </si>
  <si>
    <t>ugs21151_cse.yashaswini@cbit.org.in</t>
  </si>
  <si>
    <t>https://drive.google.com/open?id=1vPVfgXK3avfAQj49XwjB7nAWROHzK-m9</t>
  </si>
  <si>
    <t>malakuntlasreehitha@gmail.com</t>
  </si>
  <si>
    <t xml:space="preserve">M.Sreehitha </t>
  </si>
  <si>
    <t>ugs21152_cse.sreehitha@cbit.org.in</t>
  </si>
  <si>
    <t>V.Padmavathi</t>
  </si>
  <si>
    <t>Artificial Intelligence Foundation Certification - ISB - 15h.11m, Data Science Foundation Certification - ISB - 75h.52m</t>
  </si>
  <si>
    <t>91 hr 3 min</t>
  </si>
  <si>
    <t>https://drive.google.com/open?id=1fAkjWwcWbnzu0KtdPA4OooSj147PtZQm, https://drive.google.com/open?id=16I0_e5ZSZRJ6niRAZvU1fvjFvLuzB_k6</t>
  </si>
  <si>
    <t>It was useful in understanding technologies</t>
  </si>
  <si>
    <t>ugs21154_cse.redhima@cbit.org.in</t>
  </si>
  <si>
    <t xml:space="preserve">Redhima Polabathina </t>
  </si>
  <si>
    <t>redhima.polabathina@gmail.com</t>
  </si>
  <si>
    <t xml:space="preserve">Dr V Padmavati </t>
  </si>
  <si>
    <t>75h.52</t>
  </si>
  <si>
    <t>https://drive.google.com/open?id=1FpjIv52pu9aph2F0Y-vxHjxBuNNQu4no</t>
  </si>
  <si>
    <t>shravanisaiba@gmail.com</t>
  </si>
  <si>
    <t>S.SHRAVANI</t>
  </si>
  <si>
    <t>ugs21155_cse.shravani@cbit.org.in</t>
  </si>
  <si>
    <t>https://drive.google.com/open?id=1WKw96YmnF_3nlecDWO5olBu-OqiswC3c, https://drive.google.com/open?id=1aDFBU_f0bML7xtcvjKWccjV4eDJ2uqXi, https://drive.google.com/open?id=1WRrBAoh1fB9LDDuXJXmlcSmjpTQ6BuTQ</t>
  </si>
  <si>
    <t>shreyaa.161103@gmail.com</t>
  </si>
  <si>
    <t>Shreya Thota</t>
  </si>
  <si>
    <t>ugs21156_cse.shreya@cbit.org.in</t>
  </si>
  <si>
    <t>Dr. V Padmavathi</t>
  </si>
  <si>
    <t>https://drive.google.com/open?id=1Cgcaewp0rSmXwhSiKxmstlnN2Bi6vYee</t>
  </si>
  <si>
    <t>It was really helpful to make good use of our time in the winter break.</t>
  </si>
  <si>
    <t>shriyavad03@gmail.com</t>
  </si>
  <si>
    <t xml:space="preserve">Shriya Vadavalli </t>
  </si>
  <si>
    <t>ugs21157_cse.vadavalli@cbit.org.in</t>
  </si>
  <si>
    <t xml:space="preserve">Dr. V Padmavathi </t>
  </si>
  <si>
    <t>https://drive.google.com/open?id=1Z3v8qPeo9HxlI40BvQblQUXbW54Fjhgz</t>
  </si>
  <si>
    <t xml:space="preserve">It was useful </t>
  </si>
  <si>
    <t>sruchikontham@gmail.com</t>
  </si>
  <si>
    <t>Sruchi Reddy Kontham</t>
  </si>
  <si>
    <t>ugs21158_cse.sruchi@cbit.org.in</t>
  </si>
  <si>
    <t>75hrs 52min</t>
  </si>
  <si>
    <t>https://drive.google.com/open?id=14uo61JtM4SSAWSGdYw5NfICuKvAoIvu1</t>
  </si>
  <si>
    <t>Informative.</t>
  </si>
  <si>
    <t>gtejomai@gmail.com</t>
  </si>
  <si>
    <t>Tejomai</t>
  </si>
  <si>
    <t>ugs21150_cse.tejomai@cbit.org.in</t>
  </si>
  <si>
    <t>Python Foundation Certification - ISB (Infosys Springboard) - 2h.18m, Artificial Intelligence Foundation Certification - ISB - 15h.11m, Artificial Intelligence Primer Certification - ISB - 27h.31m, Machine Learning Foundation Certification - ISB - 18h.7m</t>
  </si>
  <si>
    <t>https://drive.google.com/open?id=1Vo5OqKnURlTeWd2UbzW6SPlXoI27J4OG</t>
  </si>
  <si>
    <t>i could gain alot of new skills and also test my skills with the exam</t>
  </si>
  <si>
    <t>thotanikhitha1@gmail.com</t>
  </si>
  <si>
    <t xml:space="preserve">Thota Nikhitha </t>
  </si>
  <si>
    <t>ugs21160_cse.nikhitha@cbit.org.in</t>
  </si>
  <si>
    <t xml:space="preserve">75 hr 52 m </t>
  </si>
  <si>
    <t>https://drive.google.com/open?id=1WFvSXaIMc9ecBlS4kBckRY-bYEHkWmi0, https://drive.google.com/open?id=1EpbAtpSowNYuWPt486x1cp3DN7Fn9yji</t>
  </si>
  <si>
    <t xml:space="preserve"> Was fine</t>
  </si>
  <si>
    <t>ritikatummalapalli@gmail.com</t>
  </si>
  <si>
    <t xml:space="preserve">Tummalapalli Ritika </t>
  </si>
  <si>
    <t xml:space="preserve">75 hours + 52 minutes </t>
  </si>
  <si>
    <t>https://drive.google.com/open?id=1kYqP1WSJJg95XU5lyyI6olqtP_sxiYrh</t>
  </si>
  <si>
    <t>manasviy1207@gmail.com</t>
  </si>
  <si>
    <t>Yegge Manasvi</t>
  </si>
  <si>
    <t>ugs21163_cse.manasvi@cbit.org.in</t>
  </si>
  <si>
    <t>https://drive.google.com/open?id=1almMML0fhG3cbi_YInaGsuqV1ltGL46B</t>
  </si>
  <si>
    <t xml:space="preserve">the devops course was having some glitch where it wasn't reflecting the pre requisites as done and didn't give the exam like either </t>
  </si>
  <si>
    <t>meghanathreddyallipurapu@gmail.com</t>
  </si>
  <si>
    <t>ALLIPURAPU MEGHANATH REDDY</t>
  </si>
  <si>
    <t>ugs21164_cse.meghanath@cbit.org.in</t>
  </si>
  <si>
    <t>Machine Learning Foundation Certification - ISB - 18h.7m, DevOps Foundation Certification - ISB - 50h.19m</t>
  </si>
  <si>
    <t>68 hours</t>
  </si>
  <si>
    <t>https://drive.google.com/open?id=1v88rcKsapa17_C0KCOr5dNJpGA3EEj9P, https://drive.google.com/open?id=1ja_EENvcMYwolwiNeyPdV3ZhkivXO6Sk</t>
  </si>
  <si>
    <t>Winter upskilling should focus on aligning training programs with current industry demands and providing practical, hands-on learning experiences to enhance participants' skills effectively.</t>
  </si>
  <si>
    <t>vishnu.arad@gmail.com</t>
  </si>
  <si>
    <t>ARADHYULA SAI VISHNU</t>
  </si>
  <si>
    <t>ugs21165_cse.vishnu@cbit.org.in</t>
  </si>
  <si>
    <t>G KIRAN KUMAR</t>
  </si>
  <si>
    <t>https://drive.google.com/open?id=15kUWvtfod7DL25etS-g6wtvW7IqwiQbv</t>
  </si>
  <si>
    <t>should be professional certifications mandated something that carries value themselves other than the learning</t>
  </si>
  <si>
    <t>vivekarra97@gmail.com</t>
  </si>
  <si>
    <t>Vivek Arra</t>
  </si>
  <si>
    <t>ugs21166_cse.vivek@cbit.org.in</t>
  </si>
  <si>
    <t>Kiran Kumar</t>
  </si>
  <si>
    <t>https://drive.google.com/open?id=1mCY2R0vc-dlHpAtI3vkrXaPfpkuWx2HS, https://drive.google.com/open?id=1OBibfVD1bbhLW-CU-CUABv2QfZ5Mbusv</t>
  </si>
  <si>
    <t>Had a great introduction to machine learning algorithms as well as the overview of the automation happening across the software development through devops foundation course</t>
  </si>
  <si>
    <t>bhukyasharath2508@gmail.com</t>
  </si>
  <si>
    <t>Bhukya Sharath</t>
  </si>
  <si>
    <t>ugs21167_cse.sharath@cbit.org.in</t>
  </si>
  <si>
    <t>G kiran Kumar</t>
  </si>
  <si>
    <t>Machine Learning Foundation Certification - ISB - 18h.7m, Data Science Foundation Certification - ISB - 75h.52m</t>
  </si>
  <si>
    <t>https://drive.google.com/open?id=1j8EVcPJmYGRiN-Gmti4qwfea5tsEVb7Y, https://drive.google.com/open?id=10OczwQRMQO6lQw0DRKwiKtqFfElZmbEc</t>
  </si>
  <si>
    <t>lokeshbogi2726@gmail.com</t>
  </si>
  <si>
    <t>Bogi Lokesh</t>
  </si>
  <si>
    <t>ugs21168_cse.lokesh@cbit.org.in</t>
  </si>
  <si>
    <t>G.Kiran Kumar</t>
  </si>
  <si>
    <t>75h 52min</t>
  </si>
  <si>
    <t>https://drive.google.com/open?id=1IgmisHa7TMu8dOtuFstELbDVZ9tXr5SO</t>
  </si>
  <si>
    <t>no feedback</t>
  </si>
  <si>
    <t>bonagirisaisantosh2004@gmail.com</t>
  </si>
  <si>
    <t xml:space="preserve">Sai Santosh Bonagiri </t>
  </si>
  <si>
    <t>ugs21169_cse.santosh@cbit.org.in</t>
  </si>
  <si>
    <t>https://drive.google.com/open?id=1c6GmfVDAQSkYeGCpHslEzNHicBr_TmtP</t>
  </si>
  <si>
    <t>karthikeyaburla@gmail.com</t>
  </si>
  <si>
    <t>Karthikeya Boorla</t>
  </si>
  <si>
    <t>ugs21170_cse.karthikeya@cbit.org.in</t>
  </si>
  <si>
    <t>G.kiran kumar</t>
  </si>
  <si>
    <t>https://drive.google.com/open?id=1HdW6JgRYinSNKgneJNPkvq8SmU4xFkut</t>
  </si>
  <si>
    <t>good resource to upskill</t>
  </si>
  <si>
    <t>shivashankerreddycheruku@gmail.com</t>
  </si>
  <si>
    <t>CH SHIVASHANKER REDDY</t>
  </si>
  <si>
    <t>ugs21171_cse.shiva@cbit.org.in</t>
  </si>
  <si>
    <t>G Kirankumar</t>
  </si>
  <si>
    <t>https://drive.google.com/open?id=13RYPtHHGv2o-xN6f8UrTexaDGIeZz3j0</t>
  </si>
  <si>
    <t>harshith0107@gmail.com</t>
  </si>
  <si>
    <t>Chinthapelly Harshith Rao</t>
  </si>
  <si>
    <t>ugs21172_cse.harshith@cbit.org.in</t>
  </si>
  <si>
    <t>https://drive.google.com/open?id=1vb2ANLS7Q5gUcOO3_rV2gLGbDyXE7LcS, https://drive.google.com/open?id=1Iu-bMpXkgZwMCA4pefQrOKNPUghZq97i</t>
  </si>
  <si>
    <t>mani.dmk100@gmail.com</t>
  </si>
  <si>
    <t>Manikanta Dangeti</t>
  </si>
  <si>
    <t>ugs21173_cse.manikanta@cbit.org.in</t>
  </si>
  <si>
    <t>50.19+18.7=68.26h</t>
  </si>
  <si>
    <t>https://drive.google.com/open?id=1aYK7rPPRXK2PPuMVcupnklwHDA9FYpAv, https://drive.google.com/open?id=15wa6_Biz3IXB9wXjUCmzA5IG1oUuChg9</t>
  </si>
  <si>
    <t>ugs21174_cse.bhargav@cbit.org.in</t>
  </si>
  <si>
    <t>G V N S BHARGAV</t>
  </si>
  <si>
    <t>gvnsbhargav@gmail.com</t>
  </si>
  <si>
    <t>G Kiran Kumar</t>
  </si>
  <si>
    <t>https://drive.google.com/open?id=1-__mcw4WrcTuIHjNtKNAJCRU5_NTnYmo, https://drive.google.com/open?id=1etWCtAcc8KHSeQqq8af2fGm4tH4bouu6, https://drive.google.com/open?id=1-42h221fpbVWYYtX8zOPpwqCgARQA5j6</t>
  </si>
  <si>
    <t>likhith120704@gmail.com</t>
  </si>
  <si>
    <t>Gangadhara Sai Likhith</t>
  </si>
  <si>
    <t>ugs21175_cse.likhith@cbit.org.in</t>
  </si>
  <si>
    <t>https://drive.google.com/open?id=1UNVlOSQLwP59PPV3l0z9jEgWL67RwgKg</t>
  </si>
  <si>
    <t xml:space="preserve">Gained knowledge on the applications of Data Science in real world and basics of machine learning </t>
  </si>
  <si>
    <t>vishnugopishetty23@gmail.com</t>
  </si>
  <si>
    <t>Vishnu Prasad Gopishetty</t>
  </si>
  <si>
    <t>ugs21176_cse.prasad@cbit.org.in</t>
  </si>
  <si>
    <t>https://drive.google.com/open?id=13AZUBttstLEbImHqVTWJGvA43j0I_1jn</t>
  </si>
  <si>
    <t>vaibhavrao2004@gmail.com</t>
  </si>
  <si>
    <t xml:space="preserve">K Vaibhav Rao </t>
  </si>
  <si>
    <t>ugs21177_cse.vaibhav@cbit.org.in</t>
  </si>
  <si>
    <t>G. Kiran Kumar</t>
  </si>
  <si>
    <t>https://drive.google.com/open?id=1vkRFhZzowqONPcFMF70QAoXYVJ0cOTLg</t>
  </si>
  <si>
    <t>Informative Course</t>
  </si>
  <si>
    <t>kanaihyagoel@gmail.com</t>
  </si>
  <si>
    <t>Kanaihya Goel</t>
  </si>
  <si>
    <t>ugs21178_Cse.kanaihya@cbit.org.in</t>
  </si>
  <si>
    <t>https://drive.google.com/open?id=1TDA1m2BudX5SRmqsh5sbANw9It78S6b2</t>
  </si>
  <si>
    <t>kattapraneeth288@gmail.com</t>
  </si>
  <si>
    <t>Praneeth Katta</t>
  </si>
  <si>
    <t>ugs21180_cse.praneeth@cbit.org.in</t>
  </si>
  <si>
    <t>Data Science Foundation Certification - ISB - 75h.52m, Cyber Security Foundation Certification - ISB - 39h.11m</t>
  </si>
  <si>
    <t>https://drive.google.com/open?id=1N9BTob5-tLvVQSbWSdDo8MhkOWqNg2Z4, https://drive.google.com/open?id=1IN0o5Y2v189HYfRwJcaL6tfX0ROoU-u7</t>
  </si>
  <si>
    <t>It is a great opportunity for us to explore other domains of the Industry, which have an increasing demand now-a-days.</t>
  </si>
  <si>
    <t>poojithreddymaligireddy@gmail.com</t>
  </si>
  <si>
    <t>Maligireddy Poojith Reddy</t>
  </si>
  <si>
    <t>ugs21181_cse.poojith@cbit.org.in</t>
  </si>
  <si>
    <t>https://drive.google.com/open?id=1ZNrTza9hwY98c-Ofs1LmnA7ifPu7mQl9, https://drive.google.com/open?id=1CBVd9Q0n-6oQ8-Bw8jjU_KriXucH9OkF, https://drive.google.com/open?id=17LykY-JGwX9Rd_oPbTGGidEqEOfMo6nw, https://drive.google.com/open?id=1gxmPC4S5yVlItypCx6jfnsbKnrYaHNvh</t>
  </si>
  <si>
    <t>nice work</t>
  </si>
  <si>
    <t>yashwanth.mamilla07@gmail.com</t>
  </si>
  <si>
    <t>Mamilla Yashwanth</t>
  </si>
  <si>
    <t>ugs21182_cse.yashwanth@cbit.org.in</t>
  </si>
  <si>
    <t>-yashwanth.mamilla07@gmail.com</t>
  </si>
  <si>
    <t>G Kiran kumar</t>
  </si>
  <si>
    <t>https://drive.google.com/open?id=1jQBgLRn310FFPPKByAimw-6UXW_k7nRv</t>
  </si>
  <si>
    <t xml:space="preserve">Very useful </t>
  </si>
  <si>
    <t>ukreddymanda@gmail.com</t>
  </si>
  <si>
    <t>Manda Uday Kiran Reddy</t>
  </si>
  <si>
    <t>ugs21183_cse.uday@cbit.org.in</t>
  </si>
  <si>
    <t>https://drive.google.com/open?id=1ntor31t1yvbQUvFlu6wjBWS0MW25Y8WP</t>
  </si>
  <si>
    <t>tharunmandapati5@gmail.com</t>
  </si>
  <si>
    <t xml:space="preserve">Mandapati Tharun </t>
  </si>
  <si>
    <t>ugs21184_cse.tharun@cbit.org.in</t>
  </si>
  <si>
    <t>https://drive.google.com/open?id=1e6j0mz7d1sKSkGtw_Xj5RuW7PVlJwybW, https://drive.google.com/open?id=18NvCtII0muYdHwGDIWLTuKMXWB2qT1do, https://drive.google.com/open?id=1HodubKSH7FezN3PlZkhCjsSkXpX8wkvk, https://drive.google.com/open?id=1vtJnzOmQYdj0Sa71Jn4JIHnyGihOOjaz</t>
  </si>
  <si>
    <t xml:space="preserve">It's very useful for getting detailed information </t>
  </si>
  <si>
    <t>ugs21186_cse.abhitesh@cbit.org.in</t>
  </si>
  <si>
    <t>Abhitesh Nandipati</t>
  </si>
  <si>
    <t>n.abhitesh23@gmail.com</t>
  </si>
  <si>
    <t>https://drive.google.com/open?id=1v_hoqGF3ux1xKD5vp7XtSOsvdlJJsHQc</t>
  </si>
  <si>
    <t>omkarnizampuram1518@gmail.com</t>
  </si>
  <si>
    <t>Nizampuram Omkar</t>
  </si>
  <si>
    <t>ugs21187_cse.omkar@cbit.org.in</t>
  </si>
  <si>
    <t>Dr.G Kiran Kumar</t>
  </si>
  <si>
    <t>https://drive.google.com/open?id=1nSUOIlR_CHSz8eJyBvSAbbYYLJV514qL, https://drive.google.com/open?id=1yG_GUVLSWF4bnuS74dWNwuGURquzSKFC, https://drive.google.com/open?id=1JS2JbDAARwJDjP_N80HSN2Lo2uOefew2</t>
  </si>
  <si>
    <t>ugs21188_cse.irfan@cbit.org.in</t>
  </si>
  <si>
    <t>Osman Irfan Siddiqui</t>
  </si>
  <si>
    <t>osmanirfansiddiqui@gmail.com</t>
  </si>
  <si>
    <t>15+15+15+18 = 73</t>
  </si>
  <si>
    <t>https://drive.google.com/open?id=1rr2h3tDDnzrjH8_7va8ta6iIvlcsb8_x, https://drive.google.com/open?id=1uRI8mJlAAtEoz6nC81V2iZCvex_R8LWQ, https://drive.google.com/open?id=1AQ1uXh8MGu0xrYq73ChiRvaFsKYicn91, https://drive.google.com/open?id=1fqIl8Ij1CwsekAk3uEQUOcw3edzWnDWj</t>
  </si>
  <si>
    <t>Informative</t>
  </si>
  <si>
    <t>padigelasuraj@gmail.com</t>
  </si>
  <si>
    <t>Padigela Suraj</t>
  </si>
  <si>
    <t>ugs21189_cse.suraj@cbit.org.in</t>
  </si>
  <si>
    <t>M.Anila</t>
  </si>
  <si>
    <t>91h 3m</t>
  </si>
  <si>
    <t>https://drive.google.com/open?id=1X1MDegZvxtJNuN-vAspOMXC8uij4hJZJ, https://drive.google.com/open?id=1xbDMUI0aUINYsU8DF1asP4ui5tllkDZ5</t>
  </si>
  <si>
    <t>palagirisaikarthikreddy45@gmail.com</t>
  </si>
  <si>
    <t xml:space="preserve">Palagiri Saikarthik Reddy </t>
  </si>
  <si>
    <t>Anila mam</t>
  </si>
  <si>
    <t>https://drive.google.com/open?id=14XyWc-n7AJEGJMecTEDBOBlPi4mKsvhy</t>
  </si>
  <si>
    <t>dileepkumar630555@gmail.com</t>
  </si>
  <si>
    <t>P.Dilip Kumar</t>
  </si>
  <si>
    <t>ugs21191_cse.dilip@cbit.org.in</t>
  </si>
  <si>
    <t>Dr.Anila Mam</t>
  </si>
  <si>
    <t>https://drive.google.com/open?id=1l7YHE5lLXPzBx1_rSHKBdy9Bvs2cvC7V, https://drive.google.com/open?id=12Sy1-WctSUSvf9A6q07gYDJorJvy4X_y</t>
  </si>
  <si>
    <t>ugs21192_cse.surya@cbit.org.in</t>
  </si>
  <si>
    <t>R V S S Surya Abhishek</t>
  </si>
  <si>
    <t>rvss.surya.abhishek@gmail.com</t>
  </si>
  <si>
    <t>Dr. Anila</t>
  </si>
  <si>
    <t>https://drive.google.com/open?id=1M_Z6uLBjnJFUirSGXDeRGIkeeU2e0xgY</t>
  </si>
  <si>
    <t>ravikantivishruth@gmail.com</t>
  </si>
  <si>
    <t>Vishruth Ravikanti</t>
  </si>
  <si>
    <t>ugs21193_cse.ravikanti@cbit.org.in</t>
  </si>
  <si>
    <t>Anila</t>
  </si>
  <si>
    <t>https://drive.google.com/open?id=1eqbmS8lb6Goah3ws24HoL7jeO9XWB2Ii</t>
  </si>
  <si>
    <t>milkygoud12@gmail.com</t>
  </si>
  <si>
    <t>Dhanush. R</t>
  </si>
  <si>
    <t>ugs21194_cse.dhanush@cbit.org.in</t>
  </si>
  <si>
    <t xml:space="preserve">DR. ANILA </t>
  </si>
  <si>
    <t>https://drive.google.com/open?id=120TQIOZPh_bwrRo6nVSjDVk36m_qEGA5</t>
  </si>
  <si>
    <t xml:space="preserve">ITS GOOD. </t>
  </si>
  <si>
    <t>kommakeshavreddy@gmail.com</t>
  </si>
  <si>
    <t>Komma Sai Siva Kesava Reddy</t>
  </si>
  <si>
    <t>ugs21195_cse.sivakesava@cbit.org.in</t>
  </si>
  <si>
    <t xml:space="preserve">Dr . Anila Macharla </t>
  </si>
  <si>
    <t>75 hrs</t>
  </si>
  <si>
    <t>https://drive.google.com/open?id=1i3IvHSnCPvlTcXvsNgyaXJL4PgZ0s7sa</t>
  </si>
  <si>
    <t>It was helpful</t>
  </si>
  <si>
    <t>anishreddy56789@gmail.com</t>
  </si>
  <si>
    <t>Sandadi Anish Reddy</t>
  </si>
  <si>
    <t>ugs21196_cse.anish@cbit.org.in</t>
  </si>
  <si>
    <t>https://drive.google.com/open?id=13cPYH_fj0uAHzNN-kzYB8RRYxi3t_Z7D</t>
  </si>
  <si>
    <t>I Found it Very Useful</t>
  </si>
  <si>
    <t>pujarshreyas04@gmail.com</t>
  </si>
  <si>
    <t xml:space="preserve">Shreyas Pujar </t>
  </si>
  <si>
    <t>ugs21198_cse.shreyas@cbit.org.in</t>
  </si>
  <si>
    <t>sgpujar04@gmail.com</t>
  </si>
  <si>
    <t xml:space="preserve">Dr M Anila </t>
  </si>
  <si>
    <t>Machine Learning Foundation Certification - ISB - 18h.7m, Internet of Things Foundation Certification - ISB - 33h, MongoDB Python Developer Path - 15h</t>
  </si>
  <si>
    <t>https://drive.google.com/open?id=1y3y83vcq0b3kl8ze4hkIZ2sy6QvDHGSb, https://drive.google.com/open?id=1XKBL_caIy8dL3fk_gu_uw9dl7qxKMzhe, https://drive.google.com/open?id=1Ctg0Kp_R_1KBsZwtkt-g3o-2SIm6uqDy</t>
  </si>
  <si>
    <t>jaysundarsvn@gmail.com</t>
  </si>
  <si>
    <t xml:space="preserve">Jay Sundar </t>
  </si>
  <si>
    <t>ugs21199_cse.natraja@cbit.org.in</t>
  </si>
  <si>
    <t xml:space="preserve">Anila </t>
  </si>
  <si>
    <t>https://drive.google.com/open?id=1pZN8w5Hyu6gFGC389HlMc7K-1JWgWuEg</t>
  </si>
  <si>
    <t>laxmikanthvadala@gmail.com</t>
  </si>
  <si>
    <t>Vadala Laxmikanth</t>
  </si>
  <si>
    <t>ugs21201_cse.laxmikanth@cbit.org.in</t>
  </si>
  <si>
    <t>Dr. M. Anila</t>
  </si>
  <si>
    <t>Machine Learning Foundation Certification - ISB - 18h.7m, Internet of Things Foundation Certification - ISB - 33h, Applied Generative AI Certification - ISB - 50m, MongoDB Python Developer Path - 15h</t>
  </si>
  <si>
    <t>https://drive.google.com/open?id=10802b5CjJtb82g7sBGDHIpeEX9ESgbIM, https://drive.google.com/open?id=1VY7Kzg66ZyNBKEba4roJ1vUxngzPUC1I, https://drive.google.com/open?id=1IfZIQM8SIX2d2WQXAU1VwUhGPIsqa0dA, https://drive.google.com/open?id=1Nb3XDtArwFSsHJBuKlBqWjBY4TJ4IXZj</t>
  </si>
  <si>
    <t>Good of conducting the upskilling</t>
  </si>
  <si>
    <t>vishwanthraghavavootla@gmail.com</t>
  </si>
  <si>
    <t>VOOTLA VISHWANTH RAGHAVA</t>
  </si>
  <si>
    <t>ugs21204_cse.raghava@cbit.org.in</t>
  </si>
  <si>
    <t>Dr.M.Anila</t>
  </si>
  <si>
    <t>https://drive.google.com/open?id=12txM4QIcseg9Usg96aZazPpCgKejZfqv</t>
  </si>
  <si>
    <t>Nice and useful</t>
  </si>
  <si>
    <t>abhishekchoudhary17032004@gmail.com</t>
  </si>
  <si>
    <t>Abhishek Choudhary</t>
  </si>
  <si>
    <t>ugs21211_cse.abhishek@cbit.org.in</t>
  </si>
  <si>
    <t xml:space="preserve"> Venkata Krishna Reddy M</t>
  </si>
  <si>
    <t>Artificial Intelligence Primer Certification - ISB - 27h.31m, Cyber Security Foundation Certification</t>
  </si>
  <si>
    <t>27h.31min +30h10min  = 57h41min</t>
  </si>
  <si>
    <t>https://drive.google.com/open?id=1qcnXC937bAgaP6RkqXTjkr1KHprtQlTr, https://drive.google.com/open?id=171TP3dmn7nKnaZyOYHB-uyYf5Qk_Z1z_</t>
  </si>
  <si>
    <t>It really help us to upskill our skill.</t>
  </si>
  <si>
    <t>shivliraina13@gmail.com</t>
  </si>
  <si>
    <t xml:space="preserve">Shivli Raina </t>
  </si>
  <si>
    <t>ugs21212_cse.raina@cbit.org.in</t>
  </si>
  <si>
    <t xml:space="preserve">Venkata Krishna Reddy </t>
  </si>
  <si>
    <t>https://drive.google.com/open?id=1Dm7IGvOjAF5-WG5IvToQ5_zEPsfTGsEl</t>
  </si>
  <si>
    <t>desaijp2004@gmail.com</t>
  </si>
  <si>
    <t>Desai Jyothi Preetam</t>
  </si>
  <si>
    <t>ugs21215_cse.jyothi@cbit.org.in</t>
  </si>
  <si>
    <t>Dr Anila Macharla</t>
  </si>
  <si>
    <t>https://drive.google.com/open?id=1-sFes97DEgB7doPYhMzBu6Arh6ibZVuj</t>
  </si>
  <si>
    <t>kchetanr3@gmail.com</t>
  </si>
  <si>
    <t>K Chetan</t>
  </si>
  <si>
    <t>ugs21216_cse.chetan@cbit.org.in</t>
  </si>
  <si>
    <t>Ms Isha Padhy</t>
  </si>
  <si>
    <t>Data science foundation certification-infosys</t>
  </si>
  <si>
    <t>https://drive.google.com/open?id=1UdZNPRDaS-_dilnmInbFP1PxjNnp3dND</t>
  </si>
  <si>
    <t>maheshwaramjagadheesh@gmail.com</t>
  </si>
  <si>
    <t>Maheshwaram Jagadheesh</t>
  </si>
  <si>
    <t>ugs21301_cse.jagadheesh@cbit.org.in</t>
  </si>
  <si>
    <t>Artificial Intelligence Foundation Certification - ISB - 15h.11m, Artificial Intelligence Primer Certification - ISB - 27h.31m, Machine Learning Foundation Certification - ISB - 18h.7m, Java Foundation Certification - ISB - 114h.24m</t>
  </si>
  <si>
    <t>15.11+27.31+18.07+114.24=175.13</t>
  </si>
  <si>
    <t>https://drive.google.com/open?id=1L94Ei-ytFdWlUAJRDJgCknoKxShy1dmM, https://drive.google.com/open?id=1gX3Y_PNAfA9BhCogPpI4VX_j6gEICkSa, https://drive.google.com/open?id=1OTxb1m0H0hWQtEvEDudy-hNyEVbFGUzk, https://drive.google.com/open?id=1g0Ncu_l_2z7MYMYDAn-fmrsvAcZQDURo</t>
  </si>
  <si>
    <t>Learnt many new things expecting more such program in future</t>
  </si>
  <si>
    <t>ugs21302_cse.nagraj@cbit.org.in</t>
  </si>
  <si>
    <t>Sable Nagraj</t>
  </si>
  <si>
    <t>nagarajsable8@cbit.org.in</t>
  </si>
  <si>
    <t>Mr. Venkat krishna Reddy</t>
  </si>
  <si>
    <t>https://drive.google.com/open?id=19_WkSEnZfmJJSHi2Opq9lfjUfSe-SHEO, https://drive.google.com/open?id=1QXs-JbVpX_9oXt5yxWik44iDtHe8dNrJ, https://drive.google.com/open?id=10XzngUlGJ4o1Dug4acmqqFSTeVhxeusW</t>
  </si>
  <si>
    <t xml:space="preserve">It was amazing experience </t>
  </si>
  <si>
    <t>bodiresaishruthi2540@gmail.com</t>
  </si>
  <si>
    <t>BODIRE SAI SHRUTHI</t>
  </si>
  <si>
    <t>ugs21303_cse.shruthi@cbit.org.in</t>
  </si>
  <si>
    <t>https://drive.google.com/open?id=1UbOgZGnWOObyMxwUabj3RjETkWNXApd3</t>
  </si>
  <si>
    <t>It's a great experience to learn data science with Infosys.The content and videos are really nice.</t>
  </si>
  <si>
    <t>lakshmisomasri1234@gmail.com</t>
  </si>
  <si>
    <t>R Lakshmi Soma Sri</t>
  </si>
  <si>
    <t>ugs21304_cse.somasri@cbit.org.in</t>
  </si>
  <si>
    <t>https://drive.google.com/open?id=1VEWZY5YlxXkaVtUruvXgdL_FbN9KlLRk</t>
  </si>
  <si>
    <t xml:space="preserve">Learnt a new technology. </t>
  </si>
  <si>
    <t>sanjana.bontha19@gmail.com</t>
  </si>
  <si>
    <t>Sanjana Bontha</t>
  </si>
  <si>
    <t>ugs21305_cse.sanjana@cbit.org.in</t>
  </si>
  <si>
    <t>https://drive.google.com/open?id=14Q8mtUW56NrpjxvrdSqyVH1uuPFscz8h</t>
  </si>
  <si>
    <t>vidyanandjb@gmail.com</t>
  </si>
  <si>
    <t xml:space="preserve">Vidyanand pasunoori </t>
  </si>
  <si>
    <t>Ugs21306_cse.vidyanand@cbit.org.in</t>
  </si>
  <si>
    <t>Vidyanandjb@gmail.com</t>
  </si>
  <si>
    <t xml:space="preserve">M.Venkata Krishna Reddy </t>
  </si>
  <si>
    <t>27.31+33 =60.31 hours</t>
  </si>
  <si>
    <t>https://drive.google.com/open?id=1BH8XHU_i4UQDqPOWDGxqSEHlAWP5q3hR, https://drive.google.com/open?id=1ich3ldJB_UHqxKXVq4hWhxvi7Ao51nD1</t>
  </si>
  <si>
    <t>..</t>
  </si>
  <si>
    <t>kaushikkajjam23@gmail.com</t>
  </si>
  <si>
    <t>Kaushik Kajjam</t>
  </si>
  <si>
    <t>ugs21308_cse.kaushik@cbit.org.in</t>
  </si>
  <si>
    <t>KAUSHIKKAJJAM23@GMAIL.COM</t>
  </si>
  <si>
    <t>https://drive.google.com/open?id=1529CQKBd5KYoYcDsjmB-6gQ96vitlS0x</t>
  </si>
  <si>
    <t xml:space="preserve">Good learnt about The data science </t>
  </si>
  <si>
    <t>praveenchary1518@gmail.com</t>
  </si>
  <si>
    <t>Maharaju Praveen</t>
  </si>
  <si>
    <t>ugs21309_cse.praveen@cbit.org.in</t>
  </si>
  <si>
    <t>66hrs 42min</t>
  </si>
  <si>
    <t>https://drive.google.com/open?id=1Lv7hO6maEa8vmUlTsHB-bAyWkp-eFRx9</t>
  </si>
  <si>
    <t>satishpatta690@gmail.com</t>
  </si>
  <si>
    <t xml:space="preserve">Patta Satish </t>
  </si>
  <si>
    <t>ugs21310_cse.satish@cbit.org.in</t>
  </si>
  <si>
    <t>114 hours</t>
  </si>
  <si>
    <t>https://drive.google.com/open?id=1CHHTLnpPFwMAkq1s4gf-pdyVk4MXarnZ</t>
  </si>
  <si>
    <t>Improved Logical programming through Java</t>
  </si>
  <si>
    <t>kavithachinnadodle@gmail.com</t>
  </si>
  <si>
    <t xml:space="preserve">Chinnadhodle kavitha </t>
  </si>
  <si>
    <t>ugs21311_cse.kavitha@cbit.org.in</t>
  </si>
  <si>
    <t>https://drive.google.com/open?id=1fzWGrwt0ZSZb0Wf8bcEzAN9KY1XMROXZ</t>
  </si>
  <si>
    <t xml:space="preserve">I have learn more about data science </t>
  </si>
  <si>
    <t>rakeshkodaparthi143@gmail.com</t>
  </si>
  <si>
    <t>Rakesh</t>
  </si>
  <si>
    <t>ugs21312_cse.rakesh@cbit.org.in</t>
  </si>
  <si>
    <t>https://drive.google.com/open?id=1zQSGX73ejMqeM9B2YmMCYu2DpsX-COoH</t>
  </si>
  <si>
    <t>I have learnt data science with step by step instructions and practiced well with the assignments and exams conducted by the Infosys. The winter upskilling helped me to learn new topics from the data science. I'm overwhelmed to learn all the topics and great ful to obtain a certificate by the Infosys which is really helpful to strengthen my resume.</t>
  </si>
  <si>
    <t>ushakiranekkalagari@gmail.com</t>
  </si>
  <si>
    <t>E. Usha</t>
  </si>
  <si>
    <t>ugs21313_cse.usha@cbit.org.in</t>
  </si>
  <si>
    <t>https://drive.google.com/open?id=1Ow9xcxLQKlSiVCNrpC6v2Hqez_eV3-6n</t>
  </si>
  <si>
    <t>037jayachouhan44@gmail.com</t>
  </si>
  <si>
    <t xml:space="preserve">KORRA JAYA </t>
  </si>
  <si>
    <t>Ugs21314_cse.jaya@cbit.org.in</t>
  </si>
  <si>
    <t>Dr.Anila</t>
  </si>
  <si>
    <t xml:space="preserve">AI ,ML,IOT from springboard Infosys </t>
  </si>
  <si>
    <t>https://drive.google.com/open?id=1r-ddGMiVeq-55rfyoePM8BSoqDHN-3OA</t>
  </si>
  <si>
    <t>sharavangannu29@gmail.com</t>
  </si>
  <si>
    <t>Gannu Sharavan</t>
  </si>
  <si>
    <t>ugs21316_cse.sharavan@cbit.org.in</t>
  </si>
  <si>
    <t>72h.29m</t>
  </si>
  <si>
    <t>https://drive.google.com/open?id=1A_X3Fv7YqSmR8t5QGmrOm8kXuC6YVV3U, https://drive.google.com/open?id=1snX67YvPLyT855p8mNXcqB1cEYxsbV6E, https://drive.google.com/open?id=172zZ76VTMeSwIGE8j2ZJO_pSlgAn_A-P</t>
  </si>
  <si>
    <t>It was good and useful.</t>
  </si>
  <si>
    <t>sowjanyavangari23@gmail.com</t>
  </si>
  <si>
    <t>Vangari Sowjanya</t>
  </si>
  <si>
    <t>ugs21319_cse.sowjanya@cbit.org.in</t>
  </si>
  <si>
    <t>Python Foundation Certification - ISB (Infosys Springboard) - 2h.18m, Artificial Intelligence Foundation Certification - ISB - 15h.11m, Machine Learning Foundation Certification - ISB - 18h.7m, Cyber Security Foundation Certification - ISB - 39h.11m</t>
  </si>
  <si>
    <t>74h.47m</t>
  </si>
  <si>
    <t>https://drive.google.com/open?id=1ZM1XiLhQHdTjVxd9j4PY7Tbj2A7kwTd1, https://drive.google.com/open?id=1Y0cLXYhssR1iFo4jQqwKlKndsZ35bP9R, https://drive.google.com/open?id=1NRuYhaqrwqE5LluAimC4dvfS_cqccK_M, https://drive.google.com/open?id=1WE6Rwkj26ktReFzJ1lVZ7HzCVKD6EwB5</t>
  </si>
  <si>
    <t>gopichandkethavath07@gmail.com</t>
  </si>
  <si>
    <t xml:space="preserve">K.Gopichand </t>
  </si>
  <si>
    <t>ugs21320_cse.gopichand@cbit.org.in</t>
  </si>
  <si>
    <t xml:space="preserve">Smt M.Anila </t>
  </si>
  <si>
    <t>65.19hrs</t>
  </si>
  <si>
    <t>https://drive.google.com/open?id=1fpc3OfJccGF_ySYbhbSEwxgrylfSX80a, https://drive.google.com/open?id=1gkr8ejUtYzhBuskjQFC25p215iWwCLsE</t>
  </si>
  <si>
    <t>candlitchswarzina125@gmail.com</t>
  </si>
  <si>
    <t xml:space="preserve">A. Candlitch Swarzina </t>
  </si>
  <si>
    <t>ugs21001_eee.swarzina@ cbit.org.in</t>
  </si>
  <si>
    <t xml:space="preserve">Harish </t>
  </si>
  <si>
    <t>https://drive.google.com/open?id=18VvCD4kzk4mm6bjPoMIU1Y5fi2VenZ8w</t>
  </si>
  <si>
    <t xml:space="preserve">It is a good initiative to conduct upskilling courses. Time to time assessment can help us get more grip on our course. </t>
  </si>
  <si>
    <t>jusforrama@gmail.com</t>
  </si>
  <si>
    <t xml:space="preserve">Bandaru Harinika </t>
  </si>
  <si>
    <t xml:space="preserve">Ugs21002_eee.harinika@cbit.org.in </t>
  </si>
  <si>
    <t xml:space="preserve">Jusforrama@gmail.com </t>
  </si>
  <si>
    <t>Harish</t>
  </si>
  <si>
    <t>https://drive.google.com/open?id=14OxeR_YfppkaM_cqX22JPAPivq71x0-J, https://drive.google.com/open?id=1Mv8kcJ4u3fuyeey1SGYA8BdMXOBgcKkI, https://drive.google.com/open?id=1UzVRj8KRPHv9RV_uq05IC2BJl-AJEMjX</t>
  </si>
  <si>
    <t>nagakeerthibilugudi@gmail.com</t>
  </si>
  <si>
    <t xml:space="preserve">B Naga keerthi </t>
  </si>
  <si>
    <t>ugs21003_eee.keerthi@cbit.org.in</t>
  </si>
  <si>
    <t>Harrish</t>
  </si>
  <si>
    <t>https://drive.google.com/open?id=1RQfTnVxb1Aji8L3h7JQ8MFRVx2Capjdl</t>
  </si>
  <si>
    <t>--</t>
  </si>
  <si>
    <t>gayathribonagani02@gmail.com</t>
  </si>
  <si>
    <t>gayathri</t>
  </si>
  <si>
    <t>ugs21004_eee.gayathri@cbit.org.in</t>
  </si>
  <si>
    <t>cholleti.Harish</t>
  </si>
  <si>
    <t>75h.52min</t>
  </si>
  <si>
    <t>https://drive.google.com/open?id=1y6AKLP5X1fl5jRBD8ISQXunqmUhzK5la</t>
  </si>
  <si>
    <t>which gains extra knowledge and helpfull for further</t>
  </si>
  <si>
    <t>sahithireddygaddamtxt@gmail.com</t>
  </si>
  <si>
    <t xml:space="preserve">Sahithi Reddy Gaddam </t>
  </si>
  <si>
    <t>ugs21005_eee.sahithi@cbit.org.in</t>
  </si>
  <si>
    <t>Ch Harish</t>
  </si>
  <si>
    <t>100hours</t>
  </si>
  <si>
    <t>https://drive.google.com/open?id=1SxDixcLiH0GfpQrl_x0QibQ2Zm_0-ljq</t>
  </si>
  <si>
    <t>This program is very useful but can include more diverse options to do in core domain</t>
  </si>
  <si>
    <t>rashmithagaikwad21@gmail.com</t>
  </si>
  <si>
    <t>Rashmitha Gaikwad</t>
  </si>
  <si>
    <t>ugs21006_eee.rashmitha@cbit.org.in</t>
  </si>
  <si>
    <t xml:space="preserve">rashmithagaikwad21@gmail.com </t>
  </si>
  <si>
    <t xml:space="preserve">C Harish </t>
  </si>
  <si>
    <t xml:space="preserve">100hours </t>
  </si>
  <si>
    <t>https://drive.google.com/open?id=1OmI8YjUnMCmipJ2pvAIKvazi0iQxqKWf</t>
  </si>
  <si>
    <t xml:space="preserve">Nice learning format </t>
  </si>
  <si>
    <t>bhavanaganganamani2229@gmail.com</t>
  </si>
  <si>
    <t xml:space="preserve">Bhavana Ganganamani </t>
  </si>
  <si>
    <t>ugs21007_eee.bhavana@cbit.org.in</t>
  </si>
  <si>
    <t>https://drive.google.com/open?id=1J_6BVFkPEeyfj7rvtQdODQnYwJ2HxYai, https://drive.google.com/open?id=1BcjYHUKI_L9xbdRRG99hC0-htgB29n0P</t>
  </si>
  <si>
    <t xml:space="preserve">Useful </t>
  </si>
  <si>
    <t>akshayajarathi26@gmail.com</t>
  </si>
  <si>
    <t>JARATHI AKSHAYA</t>
  </si>
  <si>
    <t>ugs21008_eee.akshaya@cbit.org.in</t>
  </si>
  <si>
    <t>CH.HARISH</t>
  </si>
  <si>
    <t xml:space="preserve">0.37+3.30+14.31+16+15.56+24.18 +1=75 hours 52 m </t>
  </si>
  <si>
    <t>https://drive.google.com/open?id=1Yl0IEmLSmiG3jApQ0HsOIGoFy28ryQ7O</t>
  </si>
  <si>
    <t>It is really helpful to enhance our skills...As we are of circuit branches we want physical upskilling programs which would be helpful for us for our core branch placements....</t>
  </si>
  <si>
    <t>kathasupriyareddy@gmail.com</t>
  </si>
  <si>
    <t xml:space="preserve">Katha Supriya </t>
  </si>
  <si>
    <t>ugs21009_eee.supriya@cbit.org.in</t>
  </si>
  <si>
    <t>Harish sir</t>
  </si>
  <si>
    <t>https://drive.google.com/open?id=1LWcaJm32BBTp_4UPrpgO1npEH04YjwSi</t>
  </si>
  <si>
    <t>akshayaaachu2@gmail.com</t>
  </si>
  <si>
    <t>Namasani Akshaya</t>
  </si>
  <si>
    <t>ugs21010_eee.akshaya@cbit.org.in</t>
  </si>
  <si>
    <t>Ch.Harish</t>
  </si>
  <si>
    <t>Artificial Intelligence Foundation Certification - ISB - 15h.11m, Data Science Foundation Certification - ISB - 75h.52m, AI Foundations and AI advanced  - Li2 - 100h</t>
  </si>
  <si>
    <t>190.52m</t>
  </si>
  <si>
    <t>https://drive.google.com/open?id=1Ak6Xx8aBV0WC9BUxy09jSnzV_4v1xXzq</t>
  </si>
  <si>
    <t>akshayaviplav@gmail.com</t>
  </si>
  <si>
    <t xml:space="preserve">Nandyala Akshaya </t>
  </si>
  <si>
    <t>ugs21011_eee.akshaya@cbit.org.in</t>
  </si>
  <si>
    <t>C.Harish</t>
  </si>
  <si>
    <t>114hrs</t>
  </si>
  <si>
    <t>https://drive.google.com/open?id=1DrCwMuIyGU86upCZ5lBYyGFox2H6BavK</t>
  </si>
  <si>
    <t>nenavathkavya359@gmail.com</t>
  </si>
  <si>
    <t>N.kavya</t>
  </si>
  <si>
    <t>ugs21012_eee.kavya@cbit.org.in</t>
  </si>
  <si>
    <t>Internet of Things Foundation Certification - ISB - 33h, AI Foundations and AI advanced  - Li2 - 100h</t>
  </si>
  <si>
    <t>100+33=133 hours</t>
  </si>
  <si>
    <t>https://drive.google.com/open?id=1ZE6MOPJU7AeDfDa379unqjwEpbO2j-Ky</t>
  </si>
  <si>
    <t/>
  </si>
  <si>
    <t>spacesherlock@gmail.com</t>
  </si>
  <si>
    <t>P SATHYA SNIGDHA</t>
  </si>
  <si>
    <t>ugs21013_eee.snigdha@cbit.org.in</t>
  </si>
  <si>
    <t>https://drive.google.com/open?id=1gPVMipbcY_bxA8nrwwZNM3shCaRZTQw2</t>
  </si>
  <si>
    <t>shivarathrikeerthi5@gmail.com</t>
  </si>
  <si>
    <t>S.Keerthi</t>
  </si>
  <si>
    <t>ugs21015_eee.keerthi@cbit.org.in</t>
  </si>
  <si>
    <t xml:space="preserve">114 hours 24 minutes </t>
  </si>
  <si>
    <t>https://drive.google.com/open?id=1HPQBIRj_nc37hsqhSi40TSQP8T1ZWbNs</t>
  </si>
  <si>
    <t>sonteyashaswini@gmail.com</t>
  </si>
  <si>
    <t>Yashaswini Sonte</t>
  </si>
  <si>
    <t>ugs21016_eee.yashaswini@cbit.org.in</t>
  </si>
  <si>
    <t>Mr. Harish</t>
  </si>
  <si>
    <t>https://drive.google.com/open?id=1jOieSwvOMAHzyWFMwFBqjOdaTDE8ewyI</t>
  </si>
  <si>
    <t>it was very helpful</t>
  </si>
  <si>
    <t>tahniyathmahveen3@gmail.com</t>
  </si>
  <si>
    <t xml:space="preserve">Tahniyath Mahveen </t>
  </si>
  <si>
    <t>ugs21018_eee.mahveen@cbit.org.in</t>
  </si>
  <si>
    <t>+917661052266</t>
  </si>
  <si>
    <t>75.52hours</t>
  </si>
  <si>
    <t>https://drive.google.com/open?id=1uDyBaOphEUYSiLq-m6-2Cf2YXiE4YDOG, https://drive.google.com/open?id=1haNb0k6olwubBER5qJX9_O64PpRxnrMw</t>
  </si>
  <si>
    <t>nitya.hasina1@gmail.com</t>
  </si>
  <si>
    <t xml:space="preserve">Tanvi Dinesh Kamath </t>
  </si>
  <si>
    <t>ugs21019_eee.dinesh@cbit.org.in</t>
  </si>
  <si>
    <t>n2dt.home@gmail.com</t>
  </si>
  <si>
    <t>Ch. Harish</t>
  </si>
  <si>
    <t>15+18+33=66 hours</t>
  </si>
  <si>
    <t>https://drive.google.com/open?id=1kGL9D9ev1mOCL1ns6QZvggh40Uh9vKXW</t>
  </si>
  <si>
    <t>It was great and helped to improve and broad our knowledge and point of view as well.</t>
  </si>
  <si>
    <t>ugs21020_eee.anvesh@cbit.org.in</t>
  </si>
  <si>
    <t>Anvesh</t>
  </si>
  <si>
    <t>anuanuanvesh1@gmail.com</t>
  </si>
  <si>
    <t xml:space="preserve">Harish sir </t>
  </si>
  <si>
    <t xml:space="preserve">75hours 52 minutes </t>
  </si>
  <si>
    <t>https://drive.google.com/open?id=14LKd-GKuNrAwUtx2fUKc1eDGF4rvkacd</t>
  </si>
  <si>
    <t>It is a good source to learn subjects in a easy way 😃</t>
  </si>
  <si>
    <t>ak4474360@gmail.com</t>
  </si>
  <si>
    <t xml:space="preserve">Bairi Anil Kumar </t>
  </si>
  <si>
    <t>ugs21021_eee.anil@cbit.org.in</t>
  </si>
  <si>
    <t>Ch.Harish sir</t>
  </si>
  <si>
    <t>https://drive.google.com/open?id=1Uf2pf11nv5bRo7JSrt1ihJFZnSa91qua, https://drive.google.com/open?id=1GmySwk_DnSg9V0NaoTyQT5Pqsfy7Vvlq</t>
  </si>
  <si>
    <t xml:space="preserve">  </t>
  </si>
  <si>
    <t>bandari.sushwanth@gmail.com</t>
  </si>
  <si>
    <t xml:space="preserve">Bandari  Sushwanth Kumar </t>
  </si>
  <si>
    <t>Ugs21022_eee.sushwanth@cbit.org.in</t>
  </si>
  <si>
    <t>Bandari.sushwanth@gmail.com</t>
  </si>
  <si>
    <t xml:space="preserve">72 hours 11 minutes </t>
  </si>
  <si>
    <t>https://drive.google.com/open?id=1Gz755KRX8h8W5RvkIhlJrSxX2TELgyBB, https://drive.google.com/open?id=1W9zprwVy7AuyL13MZbzmT-9WvUIYl5ia</t>
  </si>
  <si>
    <t>nelsonramaswamychettaboina@gmail.com</t>
  </si>
  <si>
    <t xml:space="preserve">Nelson Ramaswamy </t>
  </si>
  <si>
    <t>ugs21024_eee.swamy@cbit.org.in</t>
  </si>
  <si>
    <t xml:space="preserve">N santosh kumar </t>
  </si>
  <si>
    <t>https://drive.google.com/open?id=1ognJ5RrCPabps8BzdbjD1pdADAyWkGKU</t>
  </si>
  <si>
    <t xml:space="preserve">Usefull </t>
  </si>
  <si>
    <t>victorsamueldaki@gmail.com</t>
  </si>
  <si>
    <t>Daki Victor Samuel</t>
  </si>
  <si>
    <t>ugs21025_eee.samuel@cbit.org.in</t>
  </si>
  <si>
    <t>dakivictorsamuel007@gmail.com</t>
  </si>
  <si>
    <t>N.Santosh Kumar</t>
  </si>
  <si>
    <t>https://drive.google.com/open?id=1bbHUcXFVoyD9IQhc5AQRrU9Tuaat-GhK, https://drive.google.com/open?id=105TivUbc0Sv40Bu8Oo1K4zQaijHWn-tp</t>
  </si>
  <si>
    <t>ritwikduggi@gmail.com</t>
  </si>
  <si>
    <t>Duggi Ritwik</t>
  </si>
  <si>
    <t>ugs21026_eee.ritwik@cbit.org.in</t>
  </si>
  <si>
    <t xml:space="preserve">N Santhosh </t>
  </si>
  <si>
    <t>90hours</t>
  </si>
  <si>
    <t>https://drive.google.com/open?id=11VdBa3S-J0r-HXnt61P6fatbZmnN8VY2, https://drive.google.com/open?id=1qKcvRVZ4wyZKmK83H1SOR674eTiP05-j</t>
  </si>
  <si>
    <t xml:space="preserve">    </t>
  </si>
  <si>
    <t>abhiorange7@gmail.com</t>
  </si>
  <si>
    <t xml:space="preserve">Enugula Abhiram Siddik </t>
  </si>
  <si>
    <t>ugs21027_eee.siddik@cbit.org.in</t>
  </si>
  <si>
    <t>Santhosh nirudi</t>
  </si>
  <si>
    <t>33hrs+39hrs=72.11 hours</t>
  </si>
  <si>
    <t>https://drive.google.com/open?id=12MhlE4FUczMFL9_vGUELlVkgkPWnFDRJ, https://drive.google.com/open?id=1YaPD5bSubW4_vI2iJ03qQexZIk_idlqP</t>
  </si>
  <si>
    <t>gannojichakri7399@gmail.com</t>
  </si>
  <si>
    <t>G Chakravarthy</t>
  </si>
  <si>
    <t>Ugs21028_Eee.Chakravarthy@cbit.org.in</t>
  </si>
  <si>
    <t>Gannojichakri7399@gmail.com</t>
  </si>
  <si>
    <t>Santosh Kumar</t>
  </si>
  <si>
    <t>https://drive.google.com/open?id=1o7jIHwKDfNS8Ria9GQHBDufIs9z5Xzb6, https://drive.google.com/open?id=1iskQcLbb5Df5UUbLJ7VV1KX5BXRJRFEu</t>
  </si>
  <si>
    <t>geenuguntavinu@gmail.com</t>
  </si>
  <si>
    <t xml:space="preserve">G VINOD KUMAR </t>
  </si>
  <si>
    <t>Ugs21029_eee.vinod@cbit.org.in</t>
  </si>
  <si>
    <t>Gee</t>
  </si>
  <si>
    <t xml:space="preserve">N SANTHOSH </t>
  </si>
  <si>
    <t>https://drive.google.com/open?id=1-E_bHRUBJOjm1C8EButH5JUEfnqgEB3R, https://drive.google.com/open?id=1XGBPLNdytB0EiLL0qrFWXwpX1qbPr7AZ</t>
  </si>
  <si>
    <t>I have gain the knowledge of cyber security and iot</t>
  </si>
  <si>
    <t>postbox7382@gmail.com</t>
  </si>
  <si>
    <t xml:space="preserve">GOPU KOTIREDDY </t>
  </si>
  <si>
    <t>ugs21030_eee.koti@cbit.org.in</t>
  </si>
  <si>
    <t>N.Santhosh Kumar</t>
  </si>
  <si>
    <t>15+75=90 hours</t>
  </si>
  <si>
    <t>https://drive.google.com/open?id=1PttV2imQV2RRbEQ4F-kdwe1Iuc3jUzWB, https://drive.google.com/open?id=1dd_26-2H2FKU1elazWwbgxvzg9yfdt3v</t>
  </si>
  <si>
    <t>vighneshwar811@gmail.com</t>
  </si>
  <si>
    <t>G Vighneshwar Goud</t>
  </si>
  <si>
    <t>ugs21032_eee.vighneshwar@cbit.org.in</t>
  </si>
  <si>
    <t xml:space="preserve">Santosh Kumar </t>
  </si>
  <si>
    <t>15.11+75.52=90.63</t>
  </si>
  <si>
    <t>https://drive.google.com/open?id=1CN_u58lIiUDDrEa-p71183NJHz-aLuPC, https://drive.google.com/open?id=1rO6mJ-zuLjpmKbFkolZU8ykQmBXXM5Vf</t>
  </si>
  <si>
    <t>Worth learning</t>
  </si>
  <si>
    <t>rajeshjamalpur27@gmail.com</t>
  </si>
  <si>
    <t>JAMALPUR RAJESH</t>
  </si>
  <si>
    <t>ugs21033_eee.rajesh@cbit.org.in</t>
  </si>
  <si>
    <t>N. Santosh Kumar</t>
  </si>
  <si>
    <t>https://drive.google.com/open?id=1cjKtcwdPE_m5ZFjILZzaBTiVqnzpzLjd, https://drive.google.com/open?id=1kZwN2A_N7woNXcmKsuMP9Dr0xpJ9Arpl</t>
  </si>
  <si>
    <t>arjunsai3691@gmail.com</t>
  </si>
  <si>
    <t xml:space="preserve">K SAI ARJUN </t>
  </si>
  <si>
    <t>ugs21034_eee.arjun@cbit.org.in</t>
  </si>
  <si>
    <t>15+75=90</t>
  </si>
  <si>
    <t>https://drive.google.com/open?id=1qRcMsyccjgw5Ng9NPPzqXyihqZ2uaKl-, https://drive.google.com/open?id=1JQLEiKh3AnctSR8MoZw7py7HyIYVkoM0</t>
  </si>
  <si>
    <t>kammaralalith@gmail.com</t>
  </si>
  <si>
    <t>K V LALITH KUMAR ACHARI</t>
  </si>
  <si>
    <t>ugs21035_eee.achari@cbit.org.in</t>
  </si>
  <si>
    <t>N SANTHOSH KUMAR</t>
  </si>
  <si>
    <t>https://drive.google.com/open?id=1-PHW4FlsrlEqQsbtlGvDdss_54QDhf1-, https://drive.google.com/open?id=1ElL9hOXWd5uzJWLrGdHZgpDC5I5VzjyG</t>
  </si>
  <si>
    <t>Nil</t>
  </si>
  <si>
    <t>pradeepkatta0504@gmail.com</t>
  </si>
  <si>
    <t xml:space="preserve">KATTA PRADEEP </t>
  </si>
  <si>
    <t>ugs21037_eee.pradeep@cbit.org.in</t>
  </si>
  <si>
    <t xml:space="preserve">72 Hours </t>
  </si>
  <si>
    <t>https://drive.google.com/open?id=1IJvxoPw-lSnnS48wFaTr-chKtEC2JO1m</t>
  </si>
  <si>
    <t>kolipakaphaninderreddy123@gmail.com</t>
  </si>
  <si>
    <t xml:space="preserve">Kolipaka Phaninder Reddy </t>
  </si>
  <si>
    <t>ugs21038_eee.phaninder@cbit.org.in</t>
  </si>
  <si>
    <t>https://drive.google.com/open?id=1-ILA-JY18FKv92LyqDJE_Ck2ItMKDtVs, https://drive.google.com/open?id=15LjPw4r5VEHI5QqzEqKZBdw8EsIV30fg</t>
  </si>
  <si>
    <t>maddelarahul32@gmail.com</t>
  </si>
  <si>
    <t>Maddela Rahul</t>
  </si>
  <si>
    <t>ugs21040_eee.rahul@cbit.org.in</t>
  </si>
  <si>
    <t>N. Santosh</t>
  </si>
  <si>
    <t>https://drive.google.com/open?id=1G5utP4XXyTr1KcCfE_S2a9FMOJzsXLPI, https://drive.google.com/open?id=1iuU48I9Uq8FR5XSCMfpVJ-X4HSz_UDYc</t>
  </si>
  <si>
    <t>jpaulvasarala2054@gmail.com</t>
  </si>
  <si>
    <t xml:space="preserve">M.Jay Paul Aaron </t>
  </si>
  <si>
    <t>ugs21041_eee.aaron@cbit.org.in</t>
  </si>
  <si>
    <t xml:space="preserve">N.Santosh kumar </t>
  </si>
  <si>
    <t>91 hr 2 min</t>
  </si>
  <si>
    <t>https://drive.google.com/open?id=1BZhFO3wzDlE02esjPMBhZzm2rLWYZ2dP</t>
  </si>
  <si>
    <t>malgarishiva34@gmail.com</t>
  </si>
  <si>
    <t xml:space="preserve">Shiva prasad Reddy </t>
  </si>
  <si>
    <t>Ugs21042_eee.shiva@cbit.org.in</t>
  </si>
  <si>
    <t>Santhosh sir</t>
  </si>
  <si>
    <t xml:space="preserve">72 hours </t>
  </si>
  <si>
    <t>https://drive.google.com/open?id=16BFRsf2FkopV6OCdKIYXw486uZuCbgL2, https://drive.google.com/open?id=1U5OxC29o3aVCa66i-se5FlQk5HhS0CBJ</t>
  </si>
  <si>
    <t>saivardhan82533@gmail.com</t>
  </si>
  <si>
    <t xml:space="preserve">MANAPURAM SAI VARDHAN </t>
  </si>
  <si>
    <t>ugs21043_eee.vardhan@cbit.org.in</t>
  </si>
  <si>
    <t>N. SANTOSH KUMAR</t>
  </si>
  <si>
    <t>https://drive.google.com/open?id=1FrPoRfAxHtXxPcsydyuiQhTQT8NOfnZM</t>
  </si>
  <si>
    <t>The idea of winter upskilling is really good but the execution isn’t that great. Should’ve used all the saturday classes for upskilling courses in the college itself with open source learning as it would’ve really sparked an interest in the students.</t>
  </si>
  <si>
    <t>ugs21044_eee.jithendra@cbit.org.in</t>
  </si>
  <si>
    <t>M jithendra</t>
  </si>
  <si>
    <t>jithujr14@gmail.com</t>
  </si>
  <si>
    <t xml:space="preserve">Santosh Kumar sir </t>
  </si>
  <si>
    <t>https://drive.google.com/open?id=1K5KumiAJ2LnUpLMZJZSjdw9O3eBE_VJf, https://drive.google.com/open?id=1X3-WtwHaCjQL1q5jow5sm8nj2D9auyPy</t>
  </si>
  <si>
    <t>massultan2003@gmail.com</t>
  </si>
  <si>
    <t xml:space="preserve">Mohammed Abdul saboor </t>
  </si>
  <si>
    <t>ugs21045_eee.mohammed@cbit.org.in</t>
  </si>
  <si>
    <t>Srisailam sir</t>
  </si>
  <si>
    <t>https://drive.google.com/open?id=1A-M_1_jMfto0W0Hw8LaBy0QxRuG-0-KK</t>
  </si>
  <si>
    <t xml:space="preserve">It was good but practically offline is good </t>
  </si>
  <si>
    <t>mmanipalyadav@gmail.com</t>
  </si>
  <si>
    <t xml:space="preserve">Mudda Sri Manipal Yadav </t>
  </si>
  <si>
    <t>ugs21047_eee.manipal@cbit.org.in</t>
  </si>
  <si>
    <t>manipalyadav1441@gmail.com</t>
  </si>
  <si>
    <t>C.Srisailam</t>
  </si>
  <si>
    <t>113hours</t>
  </si>
  <si>
    <t>https://drive.google.com/open?id=1VKrdIodiGY3pzgop0ISXeuia6OR9XFy3</t>
  </si>
  <si>
    <t xml:space="preserve">These are very useful ways for building great knowledge in the respective courses. </t>
  </si>
  <si>
    <t>ashvipul072@gmail.com</t>
  </si>
  <si>
    <t>Myla Vipul Varma</t>
  </si>
  <si>
    <t>ugs21048_eee.varma@cbit.org.in</t>
  </si>
  <si>
    <t>C. Srisailam</t>
  </si>
  <si>
    <t>https://drive.google.com/open?id=156NprES0wfJJUBHfb6qHz36ymsMG_UrD</t>
  </si>
  <si>
    <t>puttavinaykumar06@gmail.com</t>
  </si>
  <si>
    <t>P VINAY KUMAR</t>
  </si>
  <si>
    <t>ugs21051_eee.vinay@cbit.org.in</t>
  </si>
  <si>
    <t>C.Srisailam sir</t>
  </si>
  <si>
    <t>https://drive.google.com/open?id=1NjbXSYgAePcSV0DoGxbH33tTrZ5GcGmn</t>
  </si>
  <si>
    <t>I learned so many things</t>
  </si>
  <si>
    <t>hrithikmudhiraj3@gmail.com</t>
  </si>
  <si>
    <t>Hrithik</t>
  </si>
  <si>
    <t>Ugs21052_eee.hrithik@cbit.org.in</t>
  </si>
  <si>
    <t xml:space="preserve">75 hrs </t>
  </si>
  <si>
    <t>https://drive.google.com/open?id=1Y7iSYmXVuOZerjNoBRMQVGOjUSg3R2pz</t>
  </si>
  <si>
    <t>vishal1664224@gmail.com</t>
  </si>
  <si>
    <t xml:space="preserve">P vishal Yadav </t>
  </si>
  <si>
    <t>100hrs</t>
  </si>
  <si>
    <t>https://drive.google.com/open?id=1kyw7whkczWPwrieltWBV5ztW5ZcpJZeG</t>
  </si>
  <si>
    <t xml:space="preserve">The winter upskilling course provided valuable insights into relevant industry topics. The instructors were knowledgeable and engaging, and the course structure facilitated learning effectively. </t>
  </si>
  <si>
    <t>saicharanponnuri25@gmail.com</t>
  </si>
  <si>
    <t xml:space="preserve">Ponnuri Saicharan </t>
  </si>
  <si>
    <t>ugs21054_eee.charan@cbit.org.in</t>
  </si>
  <si>
    <t xml:space="preserve">Srisailam </t>
  </si>
  <si>
    <t>75:52+15:11=91 hours</t>
  </si>
  <si>
    <t>https://drive.google.com/open?id=1oujtcwkLJZglHTACWBZqnc8isnw2cu1x</t>
  </si>
  <si>
    <t>Pyataaaditirumalesh@gmail.com</t>
  </si>
  <si>
    <t>Pyata Aadi Thirumalesh</t>
  </si>
  <si>
    <t>Ugs21055_eee.tirumalesh@cbit.org.in</t>
  </si>
  <si>
    <t>https://drive.google.com/open?id=1AF1zhDCJ4dy6ONZn9S-heINXUl83PE9G</t>
  </si>
  <si>
    <t>Participating in the winter upskilling program at my engineering college was an enriching experience. While it offered valuable opportunities to enhance my skills, I believe there's room for improvement. Diversifying course offerings to match various engineering disciplines would cater to a broader range of interests. Incorporating hands-on projects or internships could provide practical experience, and facilitating networking with industry professionals would boost our career prospects. Moreover, soliciting feedback from students like me would ensure that the program continues to evolve and meet our needs effectively.</t>
  </si>
  <si>
    <t>nithinrachuri8441@gmail.com</t>
  </si>
  <si>
    <t>R. Nithinkumar</t>
  </si>
  <si>
    <t>nithinrachuri@gmail.com</t>
  </si>
  <si>
    <t>Srisailam</t>
  </si>
  <si>
    <t>175.52 min</t>
  </si>
  <si>
    <t>https://drive.google.com/open?id=1mC4xhHYMJGhkAeYQDvbNolK1HAmKMbcm, https://drive.google.com/open?id=1JHwUtnujhzAYy85SAnrq96__SbP-9WoA, https://drive.google.com/open?id=11SYM1CWUcIwcw1CJ-HHYCjkfJae38g3l</t>
  </si>
  <si>
    <t>shauryapsharma05@gmail.com</t>
  </si>
  <si>
    <t xml:space="preserve">Shaurya </t>
  </si>
  <si>
    <t>ugs21057_eee.shaurya@cbit.org.in</t>
  </si>
  <si>
    <t xml:space="preserve">Srisailam sir </t>
  </si>
  <si>
    <t>09032838993</t>
  </si>
  <si>
    <t>https://drive.google.com/open?id=1lBXV0mysJGh2JURX-PKtTke5PblemX4Z</t>
  </si>
  <si>
    <t>The overall course difficulty was very high and challenging.</t>
  </si>
  <si>
    <t>adithyasheshagani96@gmail.com</t>
  </si>
  <si>
    <t xml:space="preserve">Adithya Goud </t>
  </si>
  <si>
    <t>ugs21058_eee.adithya@cbit.org.in</t>
  </si>
  <si>
    <t>Sriailam</t>
  </si>
  <si>
    <t>https://drive.google.com/open?id=1HDNNWqpPrX2XfAFENdi5AysC-dNVe4Kg, https://drive.google.com/open?id=1qW9aTGPHildpwrKbvL-TfMfOJFN5h5R6</t>
  </si>
  <si>
    <t>It is very effective course for our future.Also learned many new skills related to existing generation.</t>
  </si>
  <si>
    <t>srisailamc_eee@cbit.ac.in</t>
  </si>
  <si>
    <t>Sathwik Simharaju</t>
  </si>
  <si>
    <t>ugs21059_eee.sathwik@cbit.org.in</t>
  </si>
  <si>
    <t>simharajusathwik17@gmail.com</t>
  </si>
  <si>
    <t>https://drive.google.com/open?id=112VryE5bgum0HmMYvdQTTbIs5t5IRwZV</t>
  </si>
  <si>
    <t>it was really a good course but i think it would better if we could have some offline project based on the course</t>
  </si>
  <si>
    <t>johnbenkp19@gmail.com</t>
  </si>
  <si>
    <t xml:space="preserve">T John Kennedy </t>
  </si>
  <si>
    <t>Ugs21060_eee.john@cbit.org.in</t>
  </si>
  <si>
    <t xml:space="preserve">C.Srisailam </t>
  </si>
  <si>
    <t>+919039714123</t>
  </si>
  <si>
    <t>https://drive.google.com/open?id=1PLweenXyqYKN5DTKcyEnBcJ6Udc8oepb</t>
  </si>
  <si>
    <t xml:space="preserve">It was very helpful for us </t>
  </si>
  <si>
    <t>jeshwanthtuljagari@gmail.com</t>
  </si>
  <si>
    <t xml:space="preserve">Tuljagari Jeshwanth </t>
  </si>
  <si>
    <t>ugs21061_eee.jeshwanth@cbit.org.in</t>
  </si>
  <si>
    <t>DevOps Foundation Certification - ISB - 50h.19m, AI Foundations and AI advanced  - Li2 - 100h</t>
  </si>
  <si>
    <t>100+50 = 150hours</t>
  </si>
  <si>
    <t>https://drive.google.com/open?id=14CrNgS_uBF4ZlZZvt1bUC9ASjy74hDUk, https://drive.google.com/open?id=1pcJ9muQv5Q_0bNx3HCHkDJ2UZXX9gBwH</t>
  </si>
  <si>
    <t>It is very useful for the students who have intrest in different sectors and purse there dream job</t>
  </si>
  <si>
    <t>sandeepyedlapalli19@gmail.com</t>
  </si>
  <si>
    <t xml:space="preserve">Y Sandeep </t>
  </si>
  <si>
    <t>ugs21062_eee.sandeep@cbit.org.in</t>
  </si>
  <si>
    <t>15+725=90</t>
  </si>
  <si>
    <t>https://drive.google.com/open?id=1eYodvcTRFX2_MEl48YndhQIxojWHGB_4</t>
  </si>
  <si>
    <t xml:space="preserve">It's a good experience </t>
  </si>
  <si>
    <t>lalithalally9253@gmail.com</t>
  </si>
  <si>
    <t xml:space="preserve">B.Lalitha </t>
  </si>
  <si>
    <t>ugs21072_eee.lalitha@cbit.org.in</t>
  </si>
  <si>
    <t xml:space="preserve">Dr. C.venkata Krishna reddy </t>
  </si>
  <si>
    <t>+919866587712</t>
  </si>
  <si>
    <t>27+33=60</t>
  </si>
  <si>
    <t>https://drive.google.com/open?id=1XvMrR9dLedT7YqmH2vAc_9ifosMrGIFm, https://drive.google.com/open?id=1p-VjoYrrgb50i5f6SXDFqz7-putHcKQD</t>
  </si>
  <si>
    <t>It is very helpful to learn the couse</t>
  </si>
  <si>
    <t>meghanabarigela2004@gmail.com</t>
  </si>
  <si>
    <t>Barigela Meghana</t>
  </si>
  <si>
    <t>ugs21073_eee.meghana@cbit.org.in</t>
  </si>
  <si>
    <t>Dr.C.V.krishna Reddy</t>
  </si>
  <si>
    <t>https://drive.google.com/open?id=1ly0sW8uSYVCc3y3D649UVnDrTJorTqaf</t>
  </si>
  <si>
    <t>aishwarya.bura89@gmail.com</t>
  </si>
  <si>
    <t>Aishwarya Bura</t>
  </si>
  <si>
    <t>ugs21074_eee.aishwarya@cbit.org.in</t>
  </si>
  <si>
    <t>Ch.V.Krishna reddy</t>
  </si>
  <si>
    <t>https://drive.google.com/open?id=1pXxjBHCIx_u3CMoX-qEVyPlNRxxYlfyR</t>
  </si>
  <si>
    <t>Productively useful</t>
  </si>
  <si>
    <t>dasarireshmachowdary@gmail.com</t>
  </si>
  <si>
    <t xml:space="preserve">Dasari Reshma </t>
  </si>
  <si>
    <t>Ugs21075_eee.reshma@cbit.org.in</t>
  </si>
  <si>
    <t xml:space="preserve">Dr.c.v.krishna Reddy </t>
  </si>
  <si>
    <t>https://drive.google.com/open?id=1I04w2LpJwXkMKGAuHZpe5kSnvWX9NhOL</t>
  </si>
  <si>
    <t xml:space="preserve">It's is useful </t>
  </si>
  <si>
    <t>dnishithavarma@gmail.com</t>
  </si>
  <si>
    <t>D Nishitha Varma</t>
  </si>
  <si>
    <t>ugs21076_eee.varma@cbit.org.in</t>
  </si>
  <si>
    <t>Dr.C.V.Krishna reddy</t>
  </si>
  <si>
    <t>100 hrs</t>
  </si>
  <si>
    <t>https://drive.google.com/open?id=1-UTwuGVl2QGS-fw4gyqVb9_IyVjWI-Fe</t>
  </si>
  <si>
    <t>essambhargavi74@gmail.com</t>
  </si>
  <si>
    <t>Eesam Bhargavi</t>
  </si>
  <si>
    <t>ugs21077_eee.bhargavi@cbit.org.in</t>
  </si>
  <si>
    <t>Dr. Ch. V. Krishna reddy</t>
  </si>
  <si>
    <t>https://drive.google.com/open?id=1AWUaLh9X665VRVDlpX5ttjKD26dUDKWg</t>
  </si>
  <si>
    <t>golisushmasri@gmail.com</t>
  </si>
  <si>
    <t xml:space="preserve">SUSHMASRI </t>
  </si>
  <si>
    <t xml:space="preserve">Ugs21078_eee.sushma@cbit.org.in </t>
  </si>
  <si>
    <t>C.V.krishna reddy</t>
  </si>
  <si>
    <t>65hours</t>
  </si>
  <si>
    <t>https://drive.google.com/open?id=12_sCqCvUbylxj3CiFtnma4UoE5J2TwoU</t>
  </si>
  <si>
    <t>Good experience in internet of things</t>
  </si>
  <si>
    <t>shruthireddygopu3@gmail.com</t>
  </si>
  <si>
    <t xml:space="preserve">Gopu sruthi </t>
  </si>
  <si>
    <t>Ugs21079_eee.sruthi@cbit.org.in</t>
  </si>
  <si>
    <t xml:space="preserve">C v Krishna reddy </t>
  </si>
  <si>
    <t>https://drive.google.com/open?id=1Mq2wzIaNJ1t2S8Y-j9l-ngu1oi8b2ypT, https://drive.google.com/open?id=1deDGxnV4fg-dNSkYTdVot6Bf_wsFZyid, https://drive.google.com/open?id=1qa7cXYn06qwgG-iTjU3aRmHGppJtoeIh, https://drive.google.com/open?id=1OAEkxRQ0zG7tUhlrikOSne5JuQuj7kFx, https://drive.google.com/open?id=1z0OvWvMWuZXDeLnirbcuN0Ll8t21grr5</t>
  </si>
  <si>
    <t xml:space="preserve">Good and useful </t>
  </si>
  <si>
    <t>harshitabahirwani3079@gmail.com</t>
  </si>
  <si>
    <t>Harshita Bahirwani</t>
  </si>
  <si>
    <t>ugs21080_eee.harshita@cbit.org.in</t>
  </si>
  <si>
    <t>T.Muralikrishna</t>
  </si>
  <si>
    <t>0.37+3.30+14.31+16+15.56+24.18+1=75hours 52minutes</t>
  </si>
  <si>
    <t>https://drive.google.com/open?id=1LM3n17KEF71Xp6Fg68IYknvitr9v1Xa5</t>
  </si>
  <si>
    <t>It was a great learning experience.</t>
  </si>
  <si>
    <t>jesmithajarpla@gmail.com</t>
  </si>
  <si>
    <t xml:space="preserve">Jesmitha Jarpla </t>
  </si>
  <si>
    <t>Ugs21082_eee.jesmitha@cbit.org.in</t>
  </si>
  <si>
    <t xml:space="preserve">Dr.C.V.Krishna Reddy </t>
  </si>
  <si>
    <t>https://drive.google.com/open?id=1kJlCJMRgZIK_8r-hkEUTtfLgrC7pP86G, https://drive.google.com/open?id=1uyRy4_ElJWnRnwdpLXbOVsSKOLwwDphj</t>
  </si>
  <si>
    <t>meghanakurre447@gmail.com</t>
  </si>
  <si>
    <t xml:space="preserve">Kurremeghana </t>
  </si>
  <si>
    <t>ugs21084_eee.meghana@cbit.org.in</t>
  </si>
  <si>
    <t>Venkatakriahna Reddy sir</t>
  </si>
  <si>
    <t>65hrs</t>
  </si>
  <si>
    <t>https://drive.google.com/open?id=1v2rwqT0bVAV9mUOIzGb-OhuPnZh6BYVL</t>
  </si>
  <si>
    <t xml:space="preserve">It really good platform </t>
  </si>
  <si>
    <t>reddychandana402@gmail.com</t>
  </si>
  <si>
    <t>M Chandana</t>
  </si>
  <si>
    <t>ugs21085_eee.chandana@cbit.org.in</t>
  </si>
  <si>
    <t>Ch. Venkata Krishna Reddy</t>
  </si>
  <si>
    <t>https://drive.google.com/open?id=1oG1eUC5B0sDrkFeaaYkdbm24jzWc-h10</t>
  </si>
  <si>
    <t xml:space="preserve">It is very helpful upskilling program </t>
  </si>
  <si>
    <t>motesindhu31@gmail.com</t>
  </si>
  <si>
    <t xml:space="preserve">Mote sindhu </t>
  </si>
  <si>
    <t>ugs_eee.sindhu@cbit.org.in</t>
  </si>
  <si>
    <t>sindhumote37@gmail.com</t>
  </si>
  <si>
    <t xml:space="preserve">C.v.krishna Reddy </t>
  </si>
  <si>
    <t>https://drive.google.com/open?id=1JAxGvj14_mSGzLI1FFOtTl5szGgZtNJF</t>
  </si>
  <si>
    <t xml:space="preserve">It is very useful and helped me for gaining the knowledge and for improving my skills </t>
  </si>
  <si>
    <t>sarakondajesica@gmail.com</t>
  </si>
  <si>
    <t xml:space="preserve">Sarakonda Jesica </t>
  </si>
  <si>
    <t>ugs21089_eee.jesica@cbit.org.in</t>
  </si>
  <si>
    <t xml:space="preserve">Dr. C.V. Krishna Reddy </t>
  </si>
  <si>
    <t>https://drive.google.com/open?id=16ZjLFnlwMStEG505B9wpfVReUpQ97mUO, https://drive.google.com/open?id=1IWRtegQsgPrN5OZJhmViG0_PBwR0_fGB, https://drive.google.com/open?id=1tpiuXa7G_oEDfqayHEHlfzuFTC_pXMn8</t>
  </si>
  <si>
    <t xml:space="preserve">Better please provide offline internship </t>
  </si>
  <si>
    <t>sonnakulyashasvi@gmail.com</t>
  </si>
  <si>
    <t>Yashasvi Sonnakul</t>
  </si>
  <si>
    <t>ugs21090_eee.yashasvi@cbit.org.in</t>
  </si>
  <si>
    <t>Dr.C.V.K. Reddy</t>
  </si>
  <si>
    <t>https://drive.google.com/open?id=1l62OS0htABWMrCXRJXD6Cl53kvHJ3iG-</t>
  </si>
  <si>
    <t>prithamaitha2004@gmail.com</t>
  </si>
  <si>
    <t>Aitha pritham</t>
  </si>
  <si>
    <t>ugs21091_eee.pritham@cbit.org.in</t>
  </si>
  <si>
    <t>Venkata krishna reddy</t>
  </si>
  <si>
    <t>https://drive.google.com/open?id=1WDnT1IcWzrusSyuVRRiWzHauwlpiDA0E</t>
  </si>
  <si>
    <t xml:space="preserve">Winter upskilling made me to learn a new course and helped me to grow </t>
  </si>
  <si>
    <t>manideepkumarmani1@gmail.com</t>
  </si>
  <si>
    <t xml:space="preserve">ALLAMPUR MANIDEEPKUMAR </t>
  </si>
  <si>
    <t>ugs21092_eee.manideepkumar@cbit.org.in</t>
  </si>
  <si>
    <t>manideepkumarallampur1@gmail.com</t>
  </si>
  <si>
    <t xml:space="preserve">Dr C.V Krishna Reddy </t>
  </si>
  <si>
    <t>https://drive.google.com/open?id=1gXt2cnU7N_M-baS-ae8dzd2ftp6A9C3A</t>
  </si>
  <si>
    <t>Noo</t>
  </si>
  <si>
    <t>anudeepgoudchandu@gmail.com</t>
  </si>
  <si>
    <t>A.Anudeep goud</t>
  </si>
  <si>
    <t>ugs21094_eee.anudeep@cbit.org.in</t>
  </si>
  <si>
    <t xml:space="preserve">C V Krishna Reddy </t>
  </si>
  <si>
    <t>https://drive.google.com/open?id=1Nqz9d3X-ARIIw2DNFZSyBy9sWoLZy7Kv</t>
  </si>
  <si>
    <t>shivaramprakash123@gmail.com</t>
  </si>
  <si>
    <t xml:space="preserve">A Shiva Ram Prakash </t>
  </si>
  <si>
    <t>ugs21095_eee.prakash@cbit.org.in</t>
  </si>
  <si>
    <t xml:space="preserve">Dr C V Krishna Reddy </t>
  </si>
  <si>
    <t>https://drive.google.com/open?id=1EmVUJhTnDYjDkcFHJOXsKk8pidQ6tCnG</t>
  </si>
  <si>
    <t>bhukyajayaramchandra13@gmail.com</t>
  </si>
  <si>
    <t xml:space="preserve">BHUKYA JAYARAMA CHANDRA </t>
  </si>
  <si>
    <t>ugs21096_eee.chandra@cbit.org.in</t>
  </si>
  <si>
    <t xml:space="preserve">Dr. Ch. V. Krishna reddy </t>
  </si>
  <si>
    <t>75h. 52m</t>
  </si>
  <si>
    <t>https://drive.google.com/open?id=13rAnwdXIotjN-htUvbuSFeaAoDaWrRJ0</t>
  </si>
  <si>
    <t>jeevansanath998@gmail.com</t>
  </si>
  <si>
    <t>Jeevan sanath</t>
  </si>
  <si>
    <t>Ugs21097eee.jeevan@cbit.org.in</t>
  </si>
  <si>
    <t xml:space="preserve">yawer abhas khan </t>
  </si>
  <si>
    <t>Cyber Security Foundation Certification - ISB - 39h.11m, DevOps Foundation Certification - ISB - 50h.19m</t>
  </si>
  <si>
    <t>https://drive.google.com/open?id=1ModFvCO6eMD_pFH0guPQ1yBbu0uDXpNb</t>
  </si>
  <si>
    <t xml:space="preserve">spend productive time by completing additional courses </t>
  </si>
  <si>
    <t>asrithchinnamurthyd2@gmail.com</t>
  </si>
  <si>
    <t>Asrith Chinnamurthy</t>
  </si>
  <si>
    <t>ugs21098_eee.asrith@cbit.org.in</t>
  </si>
  <si>
    <t>Yawer Abbas Khan</t>
  </si>
  <si>
    <t>https://drive.google.com/open?id=1jP4QDA0TsBxUMEfvG9ObaUQPmcM_NxU_, https://drive.google.com/open?id=1OSl_LRV_VQsnJ1O4SuNtWT6l1j1dtghJ</t>
  </si>
  <si>
    <t>it was a great platform for learning AI foundations and Advanced courses.</t>
  </si>
  <si>
    <t>akhildasari1111@gmail.com</t>
  </si>
  <si>
    <t>Dasari Akhil</t>
  </si>
  <si>
    <t>ugs21099_eee.akhil@cbit.org.in</t>
  </si>
  <si>
    <t>Dr. Yawer Abbas Khan</t>
  </si>
  <si>
    <t>Python Foundation Certification - ISB (Infosys Springboard) - 2h.18m, 18 Courses by CISCO (Any four related courses from 18 courses available) - Li2 - 60h</t>
  </si>
  <si>
    <t>62hrs 18m</t>
  </si>
  <si>
    <t>https://drive.google.com/open?id=1gGxqSpmiTlu8YFf7bup1P-mrS4-_WRKD</t>
  </si>
  <si>
    <t>Help me to Improve some skills. But In main it I suggest that to providing Holiday on Saturday may Improve and Give a Great Impact on Me.
Usually I am a Guy with intrest in making projects due to that break of winter vacation and the festival I went to my Home were I as a Big Son In my family I have responsibilities to solve some works which again due to the love and Affection of parents on me I was unable to continue in doing those projects. I lost Interest on studies till I return back to the work space.</t>
  </si>
  <si>
    <t>rohandasari098@gmail.com</t>
  </si>
  <si>
    <t xml:space="preserve">Rohan Dasari </t>
  </si>
  <si>
    <t>ugs_2100_eee.rohan@cbit.org.in</t>
  </si>
  <si>
    <t>abbas sir</t>
  </si>
  <si>
    <t>MongoDB Python Developer Path - 15h</t>
  </si>
  <si>
    <t>https://drive.google.com/open?id=14lIrY-QbglMXSK889aO3aNAG0V8WFixR</t>
  </si>
  <si>
    <t>dsaikiran155@gmail.com</t>
  </si>
  <si>
    <t xml:space="preserve">Dasari saikiran </t>
  </si>
  <si>
    <t>Ug</t>
  </si>
  <si>
    <t>ugs21101_eee.kiran@cbit.org.in</t>
  </si>
  <si>
    <t>Yawer abbas khan</t>
  </si>
  <si>
    <t>https://drive.google.com/open?id=1bGyZ5nJH3xU1KmWWZ75ZjrF_Z-JJGXw_</t>
  </si>
  <si>
    <t>dharniadithya@gmail.com</t>
  </si>
  <si>
    <t>Dharni Adithya Shivaram</t>
  </si>
  <si>
    <t>ugs21102_eee.shivaram@cbit.org.in</t>
  </si>
  <si>
    <t>Dr Yawar Abbas khan</t>
  </si>
  <si>
    <t>https://drive.google.com/open?id=1mGzf9m09s8aeXLiaLJw5oSI2lVD5iTIS</t>
  </si>
  <si>
    <t>amruthdundigalla15@gmail.com</t>
  </si>
  <si>
    <t>Sai Amruth</t>
  </si>
  <si>
    <t>ugs21103_eee.amruth@cbit.org.in</t>
  </si>
  <si>
    <t>Dr.Yawer Abbas khan</t>
  </si>
  <si>
    <t>https://drive.google.com/open?id=1DloLmks8MhqSb2mUh_ehzdMZRxYJaXJO</t>
  </si>
  <si>
    <t xml:space="preserve">It was Good </t>
  </si>
  <si>
    <t>anjidurgam261@gmail.com</t>
  </si>
  <si>
    <t>Durgam anjanna</t>
  </si>
  <si>
    <t>ugs21104_eee.anjanna@cbit.org.in</t>
  </si>
  <si>
    <t>Yawer Abbas khan</t>
  </si>
  <si>
    <t>https://drive.google.com/open?id=1i69xT9RjLXQLsAvIAepjsNT-tbQOhmdu</t>
  </si>
  <si>
    <t>pradeepguguloth26@gmail.com</t>
  </si>
  <si>
    <t>Gugulothu pradeep</t>
  </si>
  <si>
    <t>ugs21105_eee.pradeep@cbit.org.in</t>
  </si>
  <si>
    <t>Pradeepguguloth26@gmail.com</t>
  </si>
  <si>
    <t xml:space="preserve">Abbas khan </t>
  </si>
  <si>
    <t>https://drive.google.com/open?id=1K7lNbBuX8Ms6YfRG9fwGchGEKGU0f0sk</t>
  </si>
  <si>
    <t xml:space="preserve">It was nyc experience to develop my skills </t>
  </si>
  <si>
    <t>ugs21107_eee.karthikeyan@cbit.org.in</t>
  </si>
  <si>
    <t xml:space="preserve">Karthikeyan Reddy </t>
  </si>
  <si>
    <t>Ugs21107_eee.karthikeyan@cbit.org.in</t>
  </si>
  <si>
    <t>karthikkallipudi@gmail.com</t>
  </si>
  <si>
    <t xml:space="preserve">Yawer Abbas Khan </t>
  </si>
  <si>
    <t>75h 2m</t>
  </si>
  <si>
    <t>https://drive.google.com/open?id=1_7--_b9ykyFWQhsIZUyvhQEVi-su4odd</t>
  </si>
  <si>
    <t>Useful course to upskill ourself with the present trending technology at free of cost</t>
  </si>
  <si>
    <t>ganeshkommayadav@gmail.com</t>
  </si>
  <si>
    <t xml:space="preserve">Komma Ganesh </t>
  </si>
  <si>
    <t>ugs21108_eee.ganesh@cbit.org.in</t>
  </si>
  <si>
    <t xml:space="preserve">ganeshkommayadav@gmail.com </t>
  </si>
  <si>
    <t>Yawer Abbas Khan sir</t>
  </si>
  <si>
    <t>https://drive.google.com/open?id=1HvwPeXu1A7-kUEByocGBz3lNiTyyKwj3, https://drive.google.com/open?id=1MLxKpV4vnZkqCfFa4Np5Sy-BnsOlMKxF</t>
  </si>
  <si>
    <t>Nothing from my side</t>
  </si>
  <si>
    <t>drishith@gmail.com</t>
  </si>
  <si>
    <t>Konda drishith</t>
  </si>
  <si>
    <t>ugs21109_eee.drishith@cbit.org.in</t>
  </si>
  <si>
    <t>Abbas khan</t>
  </si>
  <si>
    <t>https://drive.google.com/open?id=1L5j3GuHV03xvhnwc1L0lFrY2bfNhqs4D, https://drive.google.com/open?id=1d0y7gz3LnwdwwrfWL2W8XbVuBlI0JYVW</t>
  </si>
  <si>
    <t>naveenjavaa12@gmail.com</t>
  </si>
  <si>
    <t>K.naveen kumar</t>
  </si>
  <si>
    <t>Ugs21111_eee.naveen@cbit.org.in</t>
  </si>
  <si>
    <t>https://drive.google.com/open?id=1E5u50hqt_zAxsj6tjVkvRRgV68AZvNXf</t>
  </si>
  <si>
    <t>marapakavinay5@gmail.com</t>
  </si>
  <si>
    <t xml:space="preserve">Marapaka vinay </t>
  </si>
  <si>
    <t>ugs21112_eee.vinay@cbit.org.in</t>
  </si>
  <si>
    <t>Yawer abhas khan</t>
  </si>
  <si>
    <t>https://drive.google.com/open?id=1Al55G8rBlZkA1SSEPcSqWWZh5exOEMJ4</t>
  </si>
  <si>
    <t>crazyadhivirat@gmail.com</t>
  </si>
  <si>
    <t xml:space="preserve">Maya Adhitya </t>
  </si>
  <si>
    <t>ugs21113_eee.adhitya@cbit.org.in</t>
  </si>
  <si>
    <t xml:space="preserve">Yawer </t>
  </si>
  <si>
    <t>https://drive.google.com/open?id=16FBkHGaaZaWBI15tQKNVANU4YnunoJKF</t>
  </si>
  <si>
    <t>It's very good way for understanding the fields of other branches and exploring new things!</t>
  </si>
  <si>
    <t>mohdalmas3603@gmail.com</t>
  </si>
  <si>
    <t>Mohammad Almas</t>
  </si>
  <si>
    <t>mohdalmas2706@gmail.com</t>
  </si>
  <si>
    <t>Abbas khan sir</t>
  </si>
  <si>
    <t>Data Science Foundation Certification - ISB - 75h.52m, Internet of Things Foundation Certification - ISB - 33h</t>
  </si>
  <si>
    <t>https://drive.google.com/open?id=1cWjmZBp9S2s8H9do9PzMhKmFkrgf39Fo, https://drive.google.com/open?id=1zK67TMIpK0V7MLWSD1Vy6v_9EhXZtCgF</t>
  </si>
  <si>
    <t>It was very useful for my carrer</t>
  </si>
  <si>
    <t>raju1712.muddu@gmail.com</t>
  </si>
  <si>
    <t xml:space="preserve">Muddu Raju </t>
  </si>
  <si>
    <t>ugs21115_eee.raju@cbit.org.in</t>
  </si>
  <si>
    <t xml:space="preserve">Abbas Khan </t>
  </si>
  <si>
    <t>https://drive.google.com/open?id=15fapRuiv7LG_N1DSD4KFawNhCVwQVAQZ</t>
  </si>
  <si>
    <t xml:space="preserve"> It was helpful </t>
  </si>
  <si>
    <t>madx1234j@gmail.com</t>
  </si>
  <si>
    <t>https://drive.google.com/open?id=1kyTtx72qKO_ANIXO--sSphOdBGD--FWa</t>
  </si>
  <si>
    <t xml:space="preserve">It was helpful </t>
  </si>
  <si>
    <t>vamsikrishnamuppidi46@gmail.com</t>
  </si>
  <si>
    <t xml:space="preserve">Muppidi Vamsi Krishna </t>
  </si>
  <si>
    <t>ugs21116_eee.krishna@cbit.org.in</t>
  </si>
  <si>
    <t>https://drive.google.com/open?id=1rO-ZwrkTt5ceJ6ounajgBlOxfS221tkC</t>
  </si>
  <si>
    <t xml:space="preserve">Very interesting and helpful </t>
  </si>
  <si>
    <t>neerajbittu2473@gmail.com</t>
  </si>
  <si>
    <t xml:space="preserve">Nagampeta Neeraj </t>
  </si>
  <si>
    <t>ugs21117_eee.neeraj@cbit.org.in</t>
  </si>
  <si>
    <t>Yawar Abbas Khan</t>
  </si>
  <si>
    <t>160 hrs</t>
  </si>
  <si>
    <t>https://drive.google.com/open?id=1tl8blRObfDm5cWfS6F1p2WrWLpXj4Bfd</t>
  </si>
  <si>
    <t xml:space="preserve">Better provide few practical internship opportunities </t>
  </si>
  <si>
    <t>lankalapallinitish@gmail.com</t>
  </si>
  <si>
    <t xml:space="preserve">Nitish Lankalapalli </t>
  </si>
  <si>
    <t>Ugs21119_eee.nitish@cbit.org.in</t>
  </si>
  <si>
    <t xml:space="preserve">Abhas Khan sir </t>
  </si>
  <si>
    <t>https://drive.google.com/open?id=1SSl8soW23uRASTHOCnYT1htA1n6gRhhk</t>
  </si>
  <si>
    <t>pranu231@gmail.com</t>
  </si>
  <si>
    <t xml:space="preserve">Pranav Sreeraj Ch </t>
  </si>
  <si>
    <t>ugs21120_eee.pranav@cbit.org.in</t>
  </si>
  <si>
    <t xml:space="preserve">Dr. Yawar Abbas Khan </t>
  </si>
  <si>
    <t>https://drive.google.com/open?id=1LX7FrXWAgpSL0FIlh20-t-IoGl2DgimH</t>
  </si>
  <si>
    <t>It was useful.</t>
  </si>
  <si>
    <t>ugs21121_eee.praveen@cbit.org.in</t>
  </si>
  <si>
    <t xml:space="preserve">Praveen Raj Jai Sankar </t>
  </si>
  <si>
    <t>jpraveenraj@hotmail.com</t>
  </si>
  <si>
    <t>I. PRANAV</t>
  </si>
  <si>
    <t>https://drive.google.com/open?id=1B9OKQH_17-NIOvujlgEFg1IyICBWo2J_</t>
  </si>
  <si>
    <t>Instead of the provided courses, it would be nice, if we could do courses we like (which aren't listed)</t>
  </si>
  <si>
    <t>sainipraveen1028@gmail.com</t>
  </si>
  <si>
    <t xml:space="preserve">Praveen saini </t>
  </si>
  <si>
    <t xml:space="preserve">Pranav sir </t>
  </si>
  <si>
    <t>https://drive.google.com/open?id=1dliu3-ev1uO5tYH7Gf5WUBjQhT2-1b-k</t>
  </si>
  <si>
    <t xml:space="preserve">I learn so many skills </t>
  </si>
  <si>
    <t>hemanth02varma@gmail.com</t>
  </si>
  <si>
    <t xml:space="preserve">Hemanth Varma </t>
  </si>
  <si>
    <t>ugs21123_eee.hemanth@cbit.ac.in</t>
  </si>
  <si>
    <t xml:space="preserve">Sri. I. Pranav </t>
  </si>
  <si>
    <t>https://drive.google.com/open?id=1WyzJdQXBIC5nQ_k5_pcN8Uc4Zp2AZKKo</t>
  </si>
  <si>
    <t xml:space="preserve">
Good experience </t>
  </si>
  <si>
    <t>rajurajareddy74@gmail.com</t>
  </si>
  <si>
    <t>S.Rajareddy</t>
  </si>
  <si>
    <t>ugs21125_eee.raja@cbit.org.in</t>
  </si>
  <si>
    <t>I Pranav</t>
  </si>
  <si>
    <t>https://drive.google.com/open?id=18qNNimImoFX3zoohWGdtd5r-4B9RgkvV</t>
  </si>
  <si>
    <t>Very Good, Had gave me industrial Experience</t>
  </si>
  <si>
    <t>srahul2003r@gmail.com</t>
  </si>
  <si>
    <t xml:space="preserve">Solleti Rahul </t>
  </si>
  <si>
    <t>ugs21126_eee.rahul@cbit.org.in</t>
  </si>
  <si>
    <t>Artificial Intelligence Foundation Certification - ISB - 15h.11m, Artificial Intelligence Primer Certification - ISB - 27h.31m, Cyber Security Foundation Certification - ISB - 39h.11m</t>
  </si>
  <si>
    <t xml:space="preserve">81.53 hours </t>
  </si>
  <si>
    <t>https://drive.google.com/open?id=1bOqo-gQfLMzO4ihfINkkYsb9dmiEFOPr, https://drive.google.com/open?id=1EezVfQ1bJy8uUtS9MU7ybBtD9bQMQ-bQ</t>
  </si>
  <si>
    <t>nellurisriram006@gmail.com</t>
  </si>
  <si>
    <t>Sriram Nelluri</t>
  </si>
  <si>
    <t>ugs21127_eee.sri@cbit.org.in</t>
  </si>
  <si>
    <t>DevOps Foundation Certification - ISB - 50h.19m, MongoDB PHP Developer Path - 18h</t>
  </si>
  <si>
    <t>https://drive.google.com/open?id=1o_QAW-KxbqqqyZ3Qk3tT3F8C8lgR5Lcf, https://drive.google.com/open?id=1VpwjgQLuZmfaRQUAenX6hEpMT9Qcv8TK</t>
  </si>
  <si>
    <t>sundarigowtham76@gmail.com</t>
  </si>
  <si>
    <t>S Gowtham</t>
  </si>
  <si>
    <t>ugs21128_eee.gowtham@cbit.org.in</t>
  </si>
  <si>
    <t>https://drive.google.com/open?id=1wOpR2CW6W6K0gLHmZI8G9-ujYxC6slhc</t>
  </si>
  <si>
    <t>It Was Good</t>
  </si>
  <si>
    <t>ranganath3197@gmail.com</t>
  </si>
  <si>
    <t>THIRUNAGARI RANGANATH</t>
  </si>
  <si>
    <t>ugs21129_eee.ranganath@cbit.org.in</t>
  </si>
  <si>
    <t>Pranav sir</t>
  </si>
  <si>
    <t>60hours</t>
  </si>
  <si>
    <t>https://drive.google.com/open?id=1wE3vK3Jk690l87w_KZATOhkuH6iqR_4J, https://drive.google.com/open?id=1tCYMgfTe0CMX55Ye8UH5uzYlSOGroO2G</t>
  </si>
  <si>
    <t xml:space="preserve">I gained more knowledge on Ai and IOT courses. </t>
  </si>
  <si>
    <t>udugulavinay210@gmail.com</t>
  </si>
  <si>
    <t>Udugula Vinay</t>
  </si>
  <si>
    <t>ugs21130_eee.vinay@cbit.org.in</t>
  </si>
  <si>
    <t>Pranav</t>
  </si>
  <si>
    <t>Machine Learning Foundation Certification - ISB - 18h.7m, TechA Blockchain Developer Certification - ISB - 16h.15m, Internet of Things Foundation Certification - ISB - 33h</t>
  </si>
  <si>
    <t>https://drive.google.com/open?id=1XA5bZutF8cGb1slko-3L7zvdPMgUCtUG, https://drive.google.com/open?id=11HQpM_QE6twU9jDUCjFmFTFJ8sFIsDUl, https://drive.google.com/open?id=11KqCfSyp2BSHmZwQuuxkkeclSNB9RfzF</t>
  </si>
  <si>
    <t>vaddimithilesh@gmail.com</t>
  </si>
  <si>
    <t>V.Sai Mithilesh</t>
  </si>
  <si>
    <t>ugs21131_eee.mithilesh@cbit.org.in</t>
  </si>
  <si>
    <t>https://drive.google.com/open?id=1sr4iNbhqYDzrlTNDxNz4SL5TcVcYSrBM</t>
  </si>
  <si>
    <t>Good only</t>
  </si>
  <si>
    <t>vmaruthi234@gmail.com</t>
  </si>
  <si>
    <t xml:space="preserve">VALLEPU MARUTHI VENKATA TEJA </t>
  </si>
  <si>
    <t xml:space="preserve">ugs21132_eee.teja@cbit.org.in </t>
  </si>
  <si>
    <t xml:space="preserve">vmaruthi234@gmail.com </t>
  </si>
  <si>
    <t>Python Foundation Certification - ISB (Infosys Springboard) - 2h.18m, Cyber Security Foundation Certification - ISB - 39h.11m, Internet of Things Foundation Certification - ISB - 33h</t>
  </si>
  <si>
    <t xml:space="preserve">2.18+39.11+33=74.29 Hours </t>
  </si>
  <si>
    <t>https://drive.google.com/open?id=1qlOaCg_A6q_pNrkdzzCBW88fG0Ire1wn, https://drive.google.com/open?id=1RFvaiMUCI5TbAYZbsfMVj0pmGqLSphk8, https://drive.google.com/open?id=1FHGXHxu4cGVVH_eeK-zE8nv8_maNyaxX</t>
  </si>
  <si>
    <t>saimani.vassam@gmail.com</t>
  </si>
  <si>
    <t>V.saimanikanta</t>
  </si>
  <si>
    <t>ugs21133_eee.manikanta@cbit.org.in</t>
  </si>
  <si>
    <t>I. Pranav</t>
  </si>
  <si>
    <t>https://drive.google.com/open?id=18HvKUhXcU4igTbgpKpa7KCi1m_ckNlsH</t>
  </si>
  <si>
    <t>N</t>
  </si>
  <si>
    <t>juturukaushikreddy@gmail.com</t>
  </si>
  <si>
    <t>J Kaushik Reddy</t>
  </si>
  <si>
    <t>ugs21301_eee.kaushik@cbit.org.in</t>
  </si>
  <si>
    <t xml:space="preserve">C. Srisailam </t>
  </si>
  <si>
    <t>https://drive.google.com/open?id=1424mtA6azb--rlJWrRLmr12Irhlbf_RD</t>
  </si>
  <si>
    <t>rohithbairi07@gmail.com</t>
  </si>
  <si>
    <t>Bairi Rohith</t>
  </si>
  <si>
    <t>ugs21302_eee.rohith@cbit.org.in</t>
  </si>
  <si>
    <t xml:space="preserve">C Srisailam </t>
  </si>
  <si>
    <t>72.11 hours</t>
  </si>
  <si>
    <t>https://drive.google.com/open?id=1Eo_VSfmlD0DjGdOGUe4ngLe-shhw7rVJ, https://drive.google.com/open?id=1JAog9-lEGpoahx0VMSvW4bnFpfPfiuQP</t>
  </si>
  <si>
    <t>sindhuvyamsani134@gmail.com</t>
  </si>
  <si>
    <t xml:space="preserve">Sindhu vyamsani </t>
  </si>
  <si>
    <t>ugs21303_eee.sindhu@cbit.org.in</t>
  </si>
  <si>
    <t>Mr.srisailam</t>
  </si>
  <si>
    <t>+919032838993</t>
  </si>
  <si>
    <t>114hr24min</t>
  </si>
  <si>
    <t>https://drive.google.com/open?id=10u7zjw6mdM7MMHz8Zhh6vYfpijCTbfA5</t>
  </si>
  <si>
    <t>rajugudla21@gmail.com</t>
  </si>
  <si>
    <t xml:space="preserve">G Sai Kumar </t>
  </si>
  <si>
    <t>ugs21304_eee.sai@cbit.org.in</t>
  </si>
  <si>
    <t>C srisailam</t>
  </si>
  <si>
    <t>114.24+22=114.46</t>
  </si>
  <si>
    <t>https://drive.google.com/open?id=1jD2rACZTH-a2LsbEcnGlVXykDJm4OrE5</t>
  </si>
  <si>
    <t>ganeshyakalapu@gmail.com</t>
  </si>
  <si>
    <t>YAKALAPU  GANESH</t>
  </si>
  <si>
    <t>https://drive.google.com/open?id=1TIDZ94d-g_5Zz0kH3ctwcPSga97VwtL9</t>
  </si>
  <si>
    <t>shaikmadarseema786@gmail.com</t>
  </si>
  <si>
    <t xml:space="preserve">Shaik Seema </t>
  </si>
  <si>
    <t>ugs21306_eee.seema@cbit.org.in</t>
  </si>
  <si>
    <t>114hrs 25min</t>
  </si>
  <si>
    <t>https://drive.google.com/open?id=1Pson0OD8cG4OMBTwauOOPHM-p_IOzjoA</t>
  </si>
  <si>
    <t>karthikvutukuru18@gmail.com</t>
  </si>
  <si>
    <t xml:space="preserve">VUTUKURU KARTHIK </t>
  </si>
  <si>
    <t>ugs21307_eee.karthik@cbit.org.in</t>
  </si>
  <si>
    <t xml:space="preserve">MR. I .pranav </t>
  </si>
  <si>
    <t>18.7+16.15+33=67h.22m</t>
  </si>
  <si>
    <t>https://drive.google.com/open?id=1hahTpOnTNYn8zXgNrscDQPefX_KdtECf</t>
  </si>
  <si>
    <t>It would be better if videos are given for all the courses.</t>
  </si>
  <si>
    <t>akkatimanojreddy@gmail.com</t>
  </si>
  <si>
    <t>Ekkati manoj</t>
  </si>
  <si>
    <t>ugs21309_eee.manoj@cbit.org.in</t>
  </si>
  <si>
    <t>Sri.I.pranav</t>
  </si>
  <si>
    <t>39h.11m+33h =72h.11m</t>
  </si>
  <si>
    <t>https://drive.google.com/open?id=1dmyhB_8miYZCuBPbZOdsv6b61ELAyF-O</t>
  </si>
  <si>
    <t>sriharshavyshnavi81@gmail.com</t>
  </si>
  <si>
    <t>K.Sriharsha Vyshnavi</t>
  </si>
  <si>
    <t>ugs21310_eee.sriharsha@cbit.org.in</t>
  </si>
  <si>
    <t>ksriharshavyshnavi81@gmail.com</t>
  </si>
  <si>
    <t>https://drive.google.com/open?id=13x8d2KPrL1TV-ueQh2tbi-waLti32sO1, https://drive.google.com/open?id=14bhHPStzP1hfoYCLZXfVIbDg2r9Ox0Rl, https://drive.google.com/open?id=1en6xrKYQMPlvLjtkv9X4IoYd41ie9Lny</t>
  </si>
  <si>
    <t>gugulothulokesh010@gmail.com</t>
  </si>
  <si>
    <t>Gugulothu Lokesh</t>
  </si>
  <si>
    <t>ugs21311_eee.lokesh@cbit.org.in</t>
  </si>
  <si>
    <t>Sri.I. Pranav</t>
  </si>
  <si>
    <t>18h.7m+16h.15m+33h=67h.22m</t>
  </si>
  <si>
    <t>https://drive.google.com/open?id=10YR1fx9ITihHWQhmy9GuEqgjDvem_LMW, https://drive.google.com/open?id=1LQa5Jz55OshIpScctbRr-dDuaIgYJfro, https://drive.google.com/open?id=1eij3t6DBII695m9vIYTwqYMB06dX1iG1</t>
  </si>
  <si>
    <t>Infosys spring board provides a great knowledge through proper teaching channel.</t>
  </si>
  <si>
    <t>kola.avinay@gmail.com</t>
  </si>
  <si>
    <t>KOLA AVINAY</t>
  </si>
  <si>
    <t>ugs21312_eee.avinay@cbit.org.in</t>
  </si>
  <si>
    <t>https://drive.google.com/open?id=1NtOnESDhMRT0zEnR-hpV70Ayb9p18ZLV, https://drive.google.com/open?id=1G3b52W5uiEoPhJejIYUOHQwke50kFxoe</t>
  </si>
  <si>
    <t xml:space="preserve">Learnt few skill from this upskilling program </t>
  </si>
  <si>
    <t>mohdqudsiya026@gmail.com</t>
  </si>
  <si>
    <t xml:space="preserve">Qudsiya </t>
  </si>
  <si>
    <t>ugs21313_eee.qudsiya@cbit.org.in</t>
  </si>
  <si>
    <t>39.11+33=72.11hr</t>
  </si>
  <si>
    <t>https://drive.google.com/open?id=14KN6FvcA12nKBXRoZrwszxfFTZZwoL6-, https://drive.google.com/open?id=1w1d4I9p-wxp7HUem5R6zYIeFiCjorRQv</t>
  </si>
  <si>
    <t>pitlalucky2003@gmail.com</t>
  </si>
  <si>
    <t>PITLA KARTHIKEYA</t>
  </si>
  <si>
    <t>ugs21314_eee.karthikeya@cbit.org.in</t>
  </si>
  <si>
    <t>https://drive.google.com/open?id=1LzkAKBVe1uQmPi0LTdUISjsuIp5GBdSl</t>
  </si>
  <si>
    <t>uttejgardas11@gmail.com</t>
  </si>
  <si>
    <t xml:space="preserve">Gardas Uttej </t>
  </si>
  <si>
    <t>ugs21315_eee.uttej@cbit.org.in</t>
  </si>
  <si>
    <t>https://drive.google.com/open?id=1g4tpeBiWWW_hLJt-UVMVSdRcPuv71gt7</t>
  </si>
  <si>
    <t xml:space="preserve">Good initiative </t>
  </si>
  <si>
    <t>shriya.boreda@gmail.com</t>
  </si>
  <si>
    <t>Shriya B</t>
  </si>
  <si>
    <t>ugs21002_ece.shriya@cbit.org.in</t>
  </si>
  <si>
    <t>Dr. Sai krishna kondoju</t>
  </si>
  <si>
    <t>33+27.31= 60.31</t>
  </si>
  <si>
    <t>https://drive.google.com/open?id=18AUWU_tFhYb9rl_kqcyGc8OAti5tNiZ5, https://drive.google.com/open?id=1ShwHTe_-rIsQNqIKu2yhPiiXnkCdQbjh</t>
  </si>
  <si>
    <t>ushassu2004ch@gmail.com</t>
  </si>
  <si>
    <t>Ch.Ushassu</t>
  </si>
  <si>
    <t>ugs21003_ece.ushassu@cbit.org.in</t>
  </si>
  <si>
    <t xml:space="preserve">Sai krishna </t>
  </si>
  <si>
    <t>https://drive.google.com/open?id=1J2x1LwUs6js6I6UnHArs5re1-STJaz5x</t>
  </si>
  <si>
    <t>it is good</t>
  </si>
  <si>
    <t>masumd2001@gmail.com</t>
  </si>
  <si>
    <t>Dudekula Masumbee</t>
  </si>
  <si>
    <t>ugs21005_ece.masum@cbit.org.in</t>
  </si>
  <si>
    <t>https://drive.google.com/open?id=16WA1b0OjE2wFoSx_pAQnCQH2_ZnmJgf5</t>
  </si>
  <si>
    <t>I LEARNT A LOT IN WINTER UPSKILLING PROGRAM.</t>
  </si>
  <si>
    <t>kanamjayashree@gmail.com</t>
  </si>
  <si>
    <t xml:space="preserve">Kanapuram Vyshnavi </t>
  </si>
  <si>
    <t>ugs21008_ece.vyshnavi@cbit.org.in</t>
  </si>
  <si>
    <t>Sai Krishna Kondoju</t>
  </si>
  <si>
    <t>https://drive.google.com/open?id=1Zcs9_DIa0BzszQRskp-No4Nwkq3YE4Q6</t>
  </si>
  <si>
    <t>Learnt a lot and gained knowledge from winter upskilling.its really helped me a lot in gaining skills</t>
  </si>
  <si>
    <t>kondapallysindhurareddy@gmail.com</t>
  </si>
  <si>
    <t>K.SINDHURA REDDY</t>
  </si>
  <si>
    <t>ugs21009_ece.sindhura@cbit.org.in</t>
  </si>
  <si>
    <t xml:space="preserve">Sai Krishna </t>
  </si>
  <si>
    <t>Data Science Foundation Certification - ISB - 75h.52m, 18 Courses by CISCO (Any four related courses from 18 courses available) - Li2 - 60h</t>
  </si>
  <si>
    <t>https://drive.google.com/open?id=10N0obYTWW6FcPD_DTZ8-GwOCxYdKqiKh, https://drive.google.com/open?id=1PR4p8dLdA_wQnx6f5Pds-SxaPGp-Ye64, https://drive.google.com/open?id=1HZylqi8wH96gH1EakCpPKZ0S6zxdLwsS, https://drive.google.com/open?id=13EzA7BIcAJ6APSk1kNMrW47bE9Z_GD73, https://drive.google.com/open?id=1c15auQ5SBST_JrPk6AHy_1SpjwGtIBq3</t>
  </si>
  <si>
    <t>sarayugaddala2003@gmail.com</t>
  </si>
  <si>
    <t xml:space="preserve">Gaddala Sarayu </t>
  </si>
  <si>
    <t>ugs21006_ece.sarayu@cbit.org.in</t>
  </si>
  <si>
    <t>Dr.Sai Krishna kondoju</t>
  </si>
  <si>
    <t>Core Certification from ECE /  EEE / Civil / Biotech / Chemical / Mechanical - 70</t>
  </si>
  <si>
    <t>https://drive.google.com/open?id=14XY-9LbB_xcaPwr7Hyjz3Arl9waskuVJ, https://drive.google.com/open?id=1B5Y7rKJk0mvl8Vqu-PXK8trpzyUGxSJU</t>
  </si>
  <si>
    <t>ugs21010_ece.nikitha@cbit.org.in</t>
  </si>
  <si>
    <t xml:space="preserve">Mannepalli Nikitha </t>
  </si>
  <si>
    <t>mannepallinikitha14@gmail.com</t>
  </si>
  <si>
    <t xml:space="preserve">K.Sai Krishna </t>
  </si>
  <si>
    <t>https://drive.google.com/open?id=1OYSLRPuQvVectXP6Xw4ilaFqj-dRe4po</t>
  </si>
  <si>
    <t>It's very useful one</t>
  </si>
  <si>
    <t>chinnu9504@gmail.com</t>
  </si>
  <si>
    <t xml:space="preserve">M.Dharani Reddy </t>
  </si>
  <si>
    <t>ugs21011_ece.dharani@cbit.org.in</t>
  </si>
  <si>
    <t>Sai Krishna kondoju</t>
  </si>
  <si>
    <t xml:space="preserve">Block chain in depth </t>
  </si>
  <si>
    <t>30+17+15=62</t>
  </si>
  <si>
    <t>https://drive.google.com/open?id=122XYYKSyoDQNU8dGfVu9MZQtbrzk4oLx</t>
  </si>
  <si>
    <t>nagireddykavi@gmail.com</t>
  </si>
  <si>
    <t>Nagireddy Kavya</t>
  </si>
  <si>
    <t>ugs21012_ece.kavya@cbit.org.in</t>
  </si>
  <si>
    <t>Sai krishna sir</t>
  </si>
  <si>
    <t>https://drive.google.com/open?id=1QUS7-7p6CY4-KNBXnb1VQLOzLLWlhjkw</t>
  </si>
  <si>
    <t>madhurikareddy012@gmail.com</t>
  </si>
  <si>
    <t>N.G.Madhurika</t>
  </si>
  <si>
    <t>Ugs21013_ece.madhurika.cbit.org.in</t>
  </si>
  <si>
    <t>Sai Krishna</t>
  </si>
  <si>
    <t>114h</t>
  </si>
  <si>
    <t>https://drive.google.com/open?id=1ngg6R0ru0WqPx9vEV5FCppzxBcylqVRe</t>
  </si>
  <si>
    <t>thanusrinarsing@gmail.com</t>
  </si>
  <si>
    <t>NARSING THANUSRI</t>
  </si>
  <si>
    <t>ugs21014_ece.thanusri@cbit.org.in</t>
  </si>
  <si>
    <t>Dr. Sai Krishna Kondoju</t>
  </si>
  <si>
    <t>https://drive.google.com/open?id=1PBbZ5ygNbENtxWHEh_fJcFr_YebTOrBU</t>
  </si>
  <si>
    <t>nazleentabassum45@gmail.com</t>
  </si>
  <si>
    <t xml:space="preserve">Nazleen Tabassum </t>
  </si>
  <si>
    <t>ugs21030_ece.tabassum@cbit.org.in</t>
  </si>
  <si>
    <t>Sai krishna</t>
  </si>
  <si>
    <t>https://drive.google.com/open?id=1CCrrIgTW5CAKq7B6WoUqYVKzwGRrPUFc, https://drive.google.com/open?id=1oifRedBEtF6JWBC4sHA5S_eDPlobvN-h</t>
  </si>
  <si>
    <t>reddyramasahayamkeerthi@gmail.com</t>
  </si>
  <si>
    <t>R keerthi reddy</t>
  </si>
  <si>
    <t>ugs21016_ece.keerthi@cbit.org.in</t>
  </si>
  <si>
    <t>https://drive.google.com/open?id=1CTc0shlC6pXH9GHgQaJJGK9ZPjZUsqsJ</t>
  </si>
  <si>
    <t>sanjanan21017@gmail.com</t>
  </si>
  <si>
    <t>SANJANA NANDURI</t>
  </si>
  <si>
    <t>ugs21017_ece.sanjana@cbit.org.in</t>
  </si>
  <si>
    <t>60h</t>
  </si>
  <si>
    <t>https://drive.google.com/open?id=1xgON3Faw5d56jkjtO9rbbknHxPU2urnT</t>
  </si>
  <si>
    <t xml:space="preserve">it as informative and good </t>
  </si>
  <si>
    <t>sevireddydharani@gmail.com</t>
  </si>
  <si>
    <t>SEVIREDDY DHARANI</t>
  </si>
  <si>
    <t>ugs21019_ece.dharani@cbit.org.in</t>
  </si>
  <si>
    <t>SAI KRISHNA KONDOJU</t>
  </si>
  <si>
    <t>60+ HRS</t>
  </si>
  <si>
    <t>https://drive.google.com/open?id=1G6RHWmrkkEgviqYK20IWtEDt-LOuxNHP</t>
  </si>
  <si>
    <t xml:space="preserve">NEED TO ADD MORE CORE OPTIONS OR SKILLS </t>
  </si>
  <si>
    <t>https://drive.google.com/open?id=1fAXSdOfRdPTak3bulaWW_IdpxZL-c-Sy</t>
  </si>
  <si>
    <t>sukkalajahnavardhini@gmail.com</t>
  </si>
  <si>
    <t>sukkala jahna vardhini</t>
  </si>
  <si>
    <t>Ugs21020_ece.vardhini@cbit.org.in</t>
  </si>
  <si>
    <t xml:space="preserve">sai krishna.k </t>
  </si>
  <si>
    <t>https://drive.google.com/open?id=1D5rpXbzb6A3-41wXLquJJX-u14TBcqXp</t>
  </si>
  <si>
    <t>nothing</t>
  </si>
  <si>
    <t>sowmyachinni000@gmail.com</t>
  </si>
  <si>
    <t>T Sowmya</t>
  </si>
  <si>
    <t>ugs21021_ece.sowmya@cbit.org.in</t>
  </si>
  <si>
    <t>113hrs</t>
  </si>
  <si>
    <t>https://drive.google.com/open?id=1GUdTOVP1U6UYGP_RfVGp3-QrT_CXeaxE</t>
  </si>
  <si>
    <t>Thankyou for giving me this opportunity.Great course, learned a lot, really helpful and improved my skills</t>
  </si>
  <si>
    <t>hrishitaavavilikolanu@gmail.com</t>
  </si>
  <si>
    <t>V.Hrishitaa</t>
  </si>
  <si>
    <t>ugs21022_ece.hrishitaa@cbit.org.in</t>
  </si>
  <si>
    <t>https://drive.google.com/open?id=13s4KhZ4tI1WSnCqc8iVI7RBqVVAdrRkI</t>
  </si>
  <si>
    <t>nehaaveerla@gmail.com</t>
  </si>
  <si>
    <t>nehaa veerla</t>
  </si>
  <si>
    <t>ugs21023_ece.nehaa@cbit.org.in</t>
  </si>
  <si>
    <t>Sai Krishna Sir</t>
  </si>
  <si>
    <t>114hr</t>
  </si>
  <si>
    <t>https://drive.google.com/open?id=1mnxQLxCuVuHPHPoV0NkBNFnHSdZndWPm</t>
  </si>
  <si>
    <t>isathvika3912@gmail.com</t>
  </si>
  <si>
    <t>Vetcha satwika</t>
  </si>
  <si>
    <t>ugs21024_ece.satwika@cbit.org.in</t>
  </si>
  <si>
    <t xml:space="preserve">Dr.Sai Krishna Kondoju </t>
  </si>
  <si>
    <t>https://drive.google.com/open?id=1ZiXRp8pD3rr-qyp3x4tzpdRGkebc6-8O</t>
  </si>
  <si>
    <t>dharanireddyyedhuru@gmail.com</t>
  </si>
  <si>
    <t>Y. Vidhya Dharani</t>
  </si>
  <si>
    <t>ugs21025_ece.dharani@cbit.org.in</t>
  </si>
  <si>
    <t>Dr. Khaleel lur Rehman</t>
  </si>
  <si>
    <t>50+18= 68</t>
  </si>
  <si>
    <t>https://drive.google.com/open?id=1hHVekcsATXOpsqf4RSCtsqNBjNjrTXfZ</t>
  </si>
  <si>
    <t>I personally feel that it is not a good course to explore our skills.</t>
  </si>
  <si>
    <t>abhikalasani@gmail.com</t>
  </si>
  <si>
    <t xml:space="preserve">Abhishek kalasani </t>
  </si>
  <si>
    <t>ugs21026_ece.abhishek@cbit.org.in</t>
  </si>
  <si>
    <t>Khaleel lur rehman</t>
  </si>
  <si>
    <t>https://drive.google.com/open?id=1QoakY681pYzkVU41r-UbIbTcz5yS6NtX</t>
  </si>
  <si>
    <t>Very good</t>
  </si>
  <si>
    <t>abhimanyubollam143@gmail.com</t>
  </si>
  <si>
    <t xml:space="preserve">Bollam Abhimanyu </t>
  </si>
  <si>
    <t>ugs21028_ece.abhimanyu@cbit.org.in</t>
  </si>
  <si>
    <t>Khallelu r Rehaman</t>
  </si>
  <si>
    <t>https://drive.google.com/open?id=19aTnJRBvssFgQSK7awCCThlKvMKQ2bhE</t>
  </si>
  <si>
    <t xml:space="preserve">Very usefull </t>
  </si>
  <si>
    <t>ramboya623@gmail.com</t>
  </si>
  <si>
    <t>BOYA VENKAT RAM REDDY</t>
  </si>
  <si>
    <t>ugs21029_ece.venkat@cbit.org.in</t>
  </si>
  <si>
    <t>KHALEEL LUR REHMAN</t>
  </si>
  <si>
    <t>https://drive.google.com/open?id=10nwOLPzL3aA1xjVMB_mvokqV6GaCFggF</t>
  </si>
  <si>
    <t>IT WAS USEFULL IN BUILDING MY SKILLS</t>
  </si>
  <si>
    <t>abhishek21.burra@gmail.com</t>
  </si>
  <si>
    <t>ABHISHEK BURRA</t>
  </si>
  <si>
    <t>ugs21030_ece.abhishek@cbit.org.in</t>
  </si>
  <si>
    <t>Dr.B.khaleel Lur Rehman</t>
  </si>
  <si>
    <t>147hr.42min</t>
  </si>
  <si>
    <t>https://drive.google.com/open?id=1TiEL2EX44apx3LJqPBiX4TZVal4V3CdL, https://drive.google.com/open?id=1dj1dNReGYSszjNCzSU5tJhnQ5fbmkX4Z, https://drive.google.com/open?id=1JgiMNPUgzMeeBE-2hgFXJWlZ9ShJ2kF5</t>
  </si>
  <si>
    <t>It is good.</t>
  </si>
  <si>
    <t>krishhbunny@gmail.com</t>
  </si>
  <si>
    <t>DASARI KRISHNA TEJA</t>
  </si>
  <si>
    <t>ugs21031_ece.krishna@cbit.org.in</t>
  </si>
  <si>
    <t>Dr.B.Khaleelu Rehman Sir</t>
  </si>
  <si>
    <t>120 hours</t>
  </si>
  <si>
    <t>https://drive.google.com/open?id=13HtldkQ30hEqEQAKVTGahYMXfkNceNOj</t>
  </si>
  <si>
    <t>gadipevenkat@gmail.com</t>
  </si>
  <si>
    <t>Gadipe Venkat</t>
  </si>
  <si>
    <t>ugs21032_ece.venkat@cbit.org.in</t>
  </si>
  <si>
    <t>KHALEEL REHMAN</t>
  </si>
  <si>
    <t>https://drive.google.com/open?id=1_BVzdGQvQtt90DK0DBXrBB5VAYsm-uXq</t>
  </si>
  <si>
    <t>saipavanghanta@gmail.com</t>
  </si>
  <si>
    <t xml:space="preserve">GHANTA VEERA VENKATA NARASIMHA SAI PAVAN </t>
  </si>
  <si>
    <t>ugs21033_ece.pavan@cbit.org.in</t>
  </si>
  <si>
    <t>Dr.B.Khaleel Lur Rehman</t>
  </si>
  <si>
    <t>113h2m</t>
  </si>
  <si>
    <t>https://drive.google.com/open?id=1jTx-I0DJzfwkOZOrx63rgE-JNbaO5ogK, https://drive.google.com/open?id=1hy2IAHytQ6qeTwnE7QRDnxP6CIJmkIrw</t>
  </si>
  <si>
    <t>sairahulgogikar09@gmail.com</t>
  </si>
  <si>
    <t>Gogikar Sai Rahul</t>
  </si>
  <si>
    <t>ugs21034_ece.rahul@cbit.org.in</t>
  </si>
  <si>
    <t>Dr. Khaleel Lur Rehman</t>
  </si>
  <si>
    <t>110hour</t>
  </si>
  <si>
    <t>https://drive.google.com/open?id=1u-2X3XXRSdXrLr4mUvdQV4WuDcyB3rpI</t>
  </si>
  <si>
    <t xml:space="preserve">It was very helpful. </t>
  </si>
  <si>
    <t>maheshingle2001@gmail.com</t>
  </si>
  <si>
    <t>INGLE MAHESH</t>
  </si>
  <si>
    <t>ugs21035_ece.mahesh@cbit.org.in</t>
  </si>
  <si>
    <t>Dr. Khaleel lur rehman sir</t>
  </si>
  <si>
    <t>https://drive.google.com/open?id=1shiZ4G49ASke7ynLrAVcLPP08lCOFfn9</t>
  </si>
  <si>
    <t>It's helped in upskilling</t>
  </si>
  <si>
    <t>jpsathwik@gmail.com</t>
  </si>
  <si>
    <t xml:space="preserve">J. Phani Sathwik </t>
  </si>
  <si>
    <t>ugs21036_ece.sathwik@cbit.org.in</t>
  </si>
  <si>
    <t>Dr. B. Khaleel Lur Rehman</t>
  </si>
  <si>
    <t>113 hours 2minutes</t>
  </si>
  <si>
    <t>https://drive.google.com/open?id=1liyUbw-G_czJd-3tNtKNE9AnTaQLdhgy, https://drive.google.com/open?id=18tDzZOZJsllL2L7n-pPe57LtgrqoK_Wx, https://drive.google.com/open?id=1bophFAJTXCzDoV3IXO9M0ZAud2aBwodX, https://drive.google.com/open?id=1a_kQS6J2bom7i11GhNMZDEAKx5-ICgMH, https://drive.google.com/open?id=1M1EB9WsSDAboZ13BIHw3cm37RrW_YEVd</t>
  </si>
  <si>
    <t>ujwalmcpe@gmail.com</t>
  </si>
  <si>
    <t>Ujwal</t>
  </si>
  <si>
    <t>ugs21037_ece.ujwal@cbit.org.in</t>
  </si>
  <si>
    <t>Ujwalmcpe@gmail.com</t>
  </si>
  <si>
    <t>Khaleel Rehman</t>
  </si>
  <si>
    <t>https://drive.google.com/open?id=1fklK_abGTTz3jaMMLex6WQSTt0lt2JKv</t>
  </si>
  <si>
    <t>It is really good and is well made only it glitches a little while selection of cources</t>
  </si>
  <si>
    <t>gireeshkalavakuri@gmai.com</t>
  </si>
  <si>
    <t>gireesh kalvakuri</t>
  </si>
  <si>
    <t>Ugs21038_ece.gireesh@cbit.org.in</t>
  </si>
  <si>
    <t xml:space="preserve">Dr.B.khaleel lur rehman </t>
  </si>
  <si>
    <t>113 hours 2 mins</t>
  </si>
  <si>
    <t>https://drive.google.com/open?id=1wPYPw6p3t30nz88bEXCoC3IUPb2jwtJ8</t>
  </si>
  <si>
    <t>brijeshkashetty@gmail.com</t>
  </si>
  <si>
    <t xml:space="preserve">Kashetty brijesh kumar </t>
  </si>
  <si>
    <t>ugs21039_ece.brijesh@cbit.org.in</t>
  </si>
  <si>
    <t>Khaleel ul rahman</t>
  </si>
  <si>
    <t>https://drive.google.com/open?id=1TcTGcewEDdjM59enka_go81duMxdcukA</t>
  </si>
  <si>
    <t>kattaindrakumar9@gmail.com</t>
  </si>
  <si>
    <t>katta indra kumar</t>
  </si>
  <si>
    <t>ugs21040_ece.indra@cbit.org.in</t>
  </si>
  <si>
    <t>Khalee lur rehman</t>
  </si>
  <si>
    <t>https://drive.google.com/open?id=1PgO5hFCWoT1DTWLYcYylidBS3Z1vLXR2</t>
  </si>
  <si>
    <t>arjunmachidi@gmail.com</t>
  </si>
  <si>
    <t>M.ARJUN</t>
  </si>
  <si>
    <t xml:space="preserve">ugs21042_ece.arjun@cbit.org.in </t>
  </si>
  <si>
    <t xml:space="preserve">arjunmachidi@gmail.com </t>
  </si>
  <si>
    <t>Dr. Khaleel Lur Rahman</t>
  </si>
  <si>
    <t>114. 24</t>
  </si>
  <si>
    <t>https://drive.google.com/open?id=1qtEdMAIcJlye1LAgFhGRtmco4K_otImX, https://drive.google.com/open?id=13O-VOAxkH7bWfv17HLtOM9H2rkIAUBEi</t>
  </si>
  <si>
    <t>mkmalga19@gmail.com</t>
  </si>
  <si>
    <t xml:space="preserve">Malga Murali karthik </t>
  </si>
  <si>
    <t>ugs21043_ece.karthik@cbit.org.in</t>
  </si>
  <si>
    <t>114hours 24 min</t>
  </si>
  <si>
    <t>https://drive.google.com/open?id=1Bsf_qv432v5lG-GnNYX1ozrSyKYDgzDV</t>
  </si>
  <si>
    <t>Mulkanuriaadarsh@gmail.com</t>
  </si>
  <si>
    <t xml:space="preserve">M. Aadarsh </t>
  </si>
  <si>
    <t>Ugs21046_ece.aadarsh@cbit.org.in</t>
  </si>
  <si>
    <t xml:space="preserve">Dr.B. khaleel lur rehman </t>
  </si>
  <si>
    <t xml:space="preserve">113 hours 2 minutes </t>
  </si>
  <si>
    <t>https://drive.google.com/open?id=1DcR4Axw6AZShLW9wNY4NERYwV975Joq4</t>
  </si>
  <si>
    <t>karthikreddy9333@gmail.com</t>
  </si>
  <si>
    <t>Karthik Reddy Nomula</t>
  </si>
  <si>
    <t>ugs21047_ece.karthik@cbit.org.in</t>
  </si>
  <si>
    <t>Dr. B. Khaleelu Rahman</t>
  </si>
  <si>
    <t>https://drive.google.com/open?id=1g8hyB0izQSxxTKUEncazmz76F7ZgpLU3</t>
  </si>
  <si>
    <t xml:space="preserve">Course was good </t>
  </si>
  <si>
    <t>reddysantosh543@gmail.com</t>
  </si>
  <si>
    <t>Santosh Reddy</t>
  </si>
  <si>
    <t>ugs21048_ece.santosh@cbit.org.in</t>
  </si>
  <si>
    <t>27+33 = 60</t>
  </si>
  <si>
    <t>https://drive.google.com/open?id=1Fj80O1BSuZfRmXBpbOkF854tQ5WVllLY, https://drive.google.com/open?id=193va2nWNR9DGdfGXLZJkZU7c1j8ZzWD8</t>
  </si>
  <si>
    <t xml:space="preserve">It was overall a good experience </t>
  </si>
  <si>
    <t>pampatipanini2@gmail.com</t>
  </si>
  <si>
    <t>P Panini</t>
  </si>
  <si>
    <t>ugs21049_ece.panini@cbit.org.in</t>
  </si>
  <si>
    <t>T Sridhar</t>
  </si>
  <si>
    <t>https://drive.google.com/open?id=157Rk_qnpB1cfq8FIOLUoeM8YkG0-xykm</t>
  </si>
  <si>
    <t>pasikenavaneethreddy@gmail.com</t>
  </si>
  <si>
    <t xml:space="preserve">PASIKE NAVANEETH REDDY </t>
  </si>
  <si>
    <t>ugs21050_ece.navaneeth@cbit.org.in</t>
  </si>
  <si>
    <t>T.Sridher</t>
  </si>
  <si>
    <t>https://drive.google.com/open?id=1Roo9aIvTWXEModwObxy4E-Y5QIxgnVsX</t>
  </si>
  <si>
    <t>Usefull to improve my skills.</t>
  </si>
  <si>
    <t>lalitpentakota007@gmail.com</t>
  </si>
  <si>
    <t>Pentakota Lalit</t>
  </si>
  <si>
    <t>ugs21051_ece.lalit@cbit.org.in</t>
  </si>
  <si>
    <t>T sridher</t>
  </si>
  <si>
    <t>https://drive.google.com/open?id=16a45_e2ZPlMJ2mqlmxDfTNUs9B2tB_OQ</t>
  </si>
  <si>
    <t>It is very useful program for upskilling my skills in my respective domain</t>
  </si>
  <si>
    <t>abrahamprodduturi@gmail.com</t>
  </si>
  <si>
    <t>P ABRAHAM PAUL</t>
  </si>
  <si>
    <t>ugs21052_ece.abraham@cbit.org.in</t>
  </si>
  <si>
    <t>T SRIDHAR</t>
  </si>
  <si>
    <t>https://drive.google.com/open?id=1iQM9VtBVcF-4vz1WxXVYJk1epoYS-PlS</t>
  </si>
  <si>
    <t>very good</t>
  </si>
  <si>
    <t>adithyapulimanti2003@gmail.com</t>
  </si>
  <si>
    <t>Adithya</t>
  </si>
  <si>
    <t>ugs21053_ece.adithya@cbit.org.in</t>
  </si>
  <si>
    <t xml:space="preserve">adithyapulimanti2003@gmail.com </t>
  </si>
  <si>
    <t>Pragmatic approach to cyber security</t>
  </si>
  <si>
    <t>https://drive.google.com/open?id=1MMLb1BtnB_CItlg7kl6Ap9rUj7z3CQnI</t>
  </si>
  <si>
    <t>It was really so good ,giving 1 month of time to upskill in the domain we are actually interested in.It would me much more better, if we get this kind of free time after every sem .</t>
  </si>
  <si>
    <t>pavansairaikota@gmail.com</t>
  </si>
  <si>
    <t>RAIKOTA PAVANSAI</t>
  </si>
  <si>
    <t>ugs21054_ece.pavan@cbit.org.in</t>
  </si>
  <si>
    <t>T. Sridher</t>
  </si>
  <si>
    <t>https://drive.google.com/open?id=1Pg90WUUHpBFSWyabwZm_a1wWTPSVUaOc</t>
  </si>
  <si>
    <t xml:space="preserve">it is a very good program , it provides us  good amount of time and guidance to upskill ourself </t>
  </si>
  <si>
    <t>ugs21056_ece.naveen@cbit.org.in</t>
  </si>
  <si>
    <t>Sankati Naveen</t>
  </si>
  <si>
    <t>T.Sridhar</t>
  </si>
  <si>
    <t xml:space="preserve">113 hours 3 minutes </t>
  </si>
  <si>
    <t>https://drive.google.com/open?id=1Xl1FHHdkQWPgxBtt0Vo3MiOuS0sEuCrL</t>
  </si>
  <si>
    <t xml:space="preserve">Technical learning </t>
  </si>
  <si>
    <t>shaikmustakahmad871@gmail.com</t>
  </si>
  <si>
    <t>Shaik Mustak Ahmad</t>
  </si>
  <si>
    <t>shaikmustakahmad57@gmail.com</t>
  </si>
  <si>
    <t>https://drive.google.com/open?id=1_vt612fVEEuPQMySijdyzejOtmKi3JQy, https://drive.google.com/open?id=1ew9RJ1IoBJeqiAAy5XzSPrMRmLYvUEZ4</t>
  </si>
  <si>
    <t>srinivasasira13052003@gmail.com</t>
  </si>
  <si>
    <t>Sira Srinivasa</t>
  </si>
  <si>
    <t>ugs21058_ece.srinivasa@cbit.org.in</t>
  </si>
  <si>
    <t>srinivasasira130520032gmail.com</t>
  </si>
  <si>
    <t>T Sridher</t>
  </si>
  <si>
    <t>https://drive.google.com/open?id=1CJW2oR-SXQx5pXHhBys7bUKijghP3hER</t>
  </si>
  <si>
    <t>:(</t>
  </si>
  <si>
    <t>tharunkumar0973@gmail.com</t>
  </si>
  <si>
    <t xml:space="preserve">Sugali Tharun kumar </t>
  </si>
  <si>
    <t>ugs21059_ece.tharun@cbit.org.in</t>
  </si>
  <si>
    <t xml:space="preserve">T. Sridher </t>
  </si>
  <si>
    <t xml:space="preserve">114 hours </t>
  </si>
  <si>
    <t>https://drive.google.com/open?id=1HEwaWLUQDqCqTgERyptyWbVtJs5lhyfv</t>
  </si>
  <si>
    <t>venkatpragna30@gmail.com</t>
  </si>
  <si>
    <t>V V Pragna</t>
  </si>
  <si>
    <t>T Sridhar sir</t>
  </si>
  <si>
    <t>https://drive.google.com/open?id=1EdVuDQWOkaXr2JtGjRzPvgWlC6J0Ns9x</t>
  </si>
  <si>
    <t>devendarvadthyavath@123gmail.com</t>
  </si>
  <si>
    <t>VADTHYAVATH DEVENDAR</t>
  </si>
  <si>
    <t>ugs21061_ece.devendar@cbit.org.in</t>
  </si>
  <si>
    <t>T.Sridher sir</t>
  </si>
  <si>
    <t>113h.2m</t>
  </si>
  <si>
    <t>https://drive.google.com/open?id=1AuzARfAX0Wku-UymZpHJsUUv7YHUZ9qW</t>
  </si>
  <si>
    <t>it is a excellent platform to learn the things ,i good to see it again</t>
  </si>
  <si>
    <t>sanjuadvith@gmail.com</t>
  </si>
  <si>
    <t>sanju advith reddy</t>
  </si>
  <si>
    <t>ugs21062_ece.sanju@cbit.org.in</t>
  </si>
  <si>
    <t>T.sridher</t>
  </si>
  <si>
    <t>113h 2m</t>
  </si>
  <si>
    <t>https://drive.google.com/open?id=1vIJ5SxKJT4r5In9FQly4eO4-KX6dHX_Z</t>
  </si>
  <si>
    <t xml:space="preserve">its a good thing to have winter upskilling </t>
  </si>
  <si>
    <t>vennelamanohar777@gmail.com</t>
  </si>
  <si>
    <t xml:space="preserve">VENNELA MANOHAR </t>
  </si>
  <si>
    <t>ugs21063_ece.manohar@cbit.org.in</t>
  </si>
  <si>
    <t xml:space="preserve">T Sridhar </t>
  </si>
  <si>
    <t>112h.2m</t>
  </si>
  <si>
    <t>https://drive.google.com/open?id=1pzNVciRguXAa135px-PrzTaGGUIRyakG</t>
  </si>
  <si>
    <t xml:space="preserve">Provided proper learning opportunities for the students </t>
  </si>
  <si>
    <t>vivekrinku292@gmail.com</t>
  </si>
  <si>
    <t xml:space="preserve">VIVEK DASARAPU </t>
  </si>
  <si>
    <t>ugs21064_ece.vivek@cbit.org.in</t>
  </si>
  <si>
    <t>T.SRIDHAR SIR</t>
  </si>
  <si>
    <t>https://drive.google.com/open?id=1Nwr_kjM3EbMsjVt10DHL_QAdsHh8WzG7</t>
  </si>
  <si>
    <t>satwikvuppari@gmail.com</t>
  </si>
  <si>
    <t xml:space="preserve">Satwik Vuppari </t>
  </si>
  <si>
    <t>ugs21065_ece.satwik@cbit.org.in</t>
  </si>
  <si>
    <t xml:space="preserve">Sridhar </t>
  </si>
  <si>
    <t>https://drive.google.com/open?id=1x-FtqD1kM4v6GiHeNiqaDrMQXpCu90rC</t>
  </si>
  <si>
    <t>bhavanareddy0217@gmail.com</t>
  </si>
  <si>
    <t xml:space="preserve">Anam Bhavana Reddy </t>
  </si>
  <si>
    <t>ugs21071_ece.bhavana@cbit.org.in</t>
  </si>
  <si>
    <t>Siva priyanka</t>
  </si>
  <si>
    <t>https://drive.google.com/open?id=10TW0BBVrfitF3K7f4aTxFlsqzHUM69hU</t>
  </si>
  <si>
    <t>nikhilabodige205@gmail.com</t>
  </si>
  <si>
    <t xml:space="preserve">Nikhila Bodige </t>
  </si>
  <si>
    <t>ugs21072_ece.nikhila@cbit.org.in</t>
  </si>
  <si>
    <t>Dr. S.SIVA PRIYANKA</t>
  </si>
  <si>
    <t>27h 31m+ 33h = 60hours 31min</t>
  </si>
  <si>
    <t>https://drive.google.com/open?id=1JFXAgJOt7ce39mpLCSQeyJirj-M6xjAp, https://drive.google.com/open?id=1kOd5aYJ5auk3hlSJL27Zrsb6iJI5H0zQ</t>
  </si>
  <si>
    <t>This winter upskilling has improved my knowledge.</t>
  </si>
  <si>
    <t>chetanabollinadi@gmail.com</t>
  </si>
  <si>
    <t>Chetana Bollinadi</t>
  </si>
  <si>
    <t>ugs21073_ece.chetana@cbit.org.in</t>
  </si>
  <si>
    <t>Dr.S.Shiva Priyanka</t>
  </si>
  <si>
    <t>https://drive.google.com/open?id=17xz3_LorX0EIfut86YNoj1vSB_0MGyPu</t>
  </si>
  <si>
    <t>chandaarunasri@gmail.com</t>
  </si>
  <si>
    <t>Chanda.Arunasri</t>
  </si>
  <si>
    <t>Ugs21074_ece.aruna@cbit.org.in</t>
  </si>
  <si>
    <t>Siva Priyanka madam</t>
  </si>
  <si>
    <t>114hr 24min</t>
  </si>
  <si>
    <t>https://drive.google.com/open?id=1JBXiwtbhaGWks-wOF_MFBp3-7jn-_2-q, https://drive.google.com/open?id=1-yzTSiX4S4JcIP_iu4OfeAVNHJCUaMWV</t>
  </si>
  <si>
    <t>drithireddy6@gmail.com</t>
  </si>
  <si>
    <t xml:space="preserve">Drithi reddy sammidi </t>
  </si>
  <si>
    <t>Ugs21077_ece.drithi@cbit.org.in</t>
  </si>
  <si>
    <t>Dr. Siva priyanka</t>
  </si>
  <si>
    <t>Mathworks - Matlab - Li2</t>
  </si>
  <si>
    <t>16.5+16+11+7.5+2+2+1.5+8+2= 66.5hours</t>
  </si>
  <si>
    <t>https://drive.google.com/open?id=1sSSOIkeno9HyTneetI4ROCVKPeH3uplv</t>
  </si>
  <si>
    <t>Very helpful</t>
  </si>
  <si>
    <t>shruthilayagudimela@gmail.com</t>
  </si>
  <si>
    <t xml:space="preserve">Gudimela Shruthi Laya </t>
  </si>
  <si>
    <t>ugs21078_ece.shruthilaya@cbit.org.in</t>
  </si>
  <si>
    <t xml:space="preserve">Dr.S.Siva Priyanka </t>
  </si>
  <si>
    <t>https://drive.google.com/open?id=1Iq19H0JSfEEW5cQOtXZO_F3elwbgu_9W, https://drive.google.com/open?id=1DBx90NKT8piuWPYwMfm9jqu7uN9rALz1</t>
  </si>
  <si>
    <t>It's very useful made our days productive</t>
  </si>
  <si>
    <t>bhavyajamalpur24@gmail.com</t>
  </si>
  <si>
    <t>Bhavya sri</t>
  </si>
  <si>
    <t xml:space="preserve">Ugs21079_ece.bhavyasri@cbit.org.in </t>
  </si>
  <si>
    <t xml:space="preserve">Bhavyajamalpur24@gmail.com </t>
  </si>
  <si>
    <t>Dr. S. Sivapriyanka</t>
  </si>
  <si>
    <t>https://drive.google.com/open?id=1_nKWsa22OsaWcOVEoizqjcTcZ4hnVqyS, https://drive.google.com/open?id=1fkwpKcnO-Dlk2KkfuQxFNW3ZSqg1AiSi</t>
  </si>
  <si>
    <t>Very informative and useful</t>
  </si>
  <si>
    <t>varshithakanukula@gmail.com</t>
  </si>
  <si>
    <t xml:space="preserve">Kanukula Varshitha </t>
  </si>
  <si>
    <t>ugs21080_ece.varshitha@cbit.org.in</t>
  </si>
  <si>
    <t xml:space="preserve">Dr.s Siva Priyanka </t>
  </si>
  <si>
    <t>60+100=160</t>
  </si>
  <si>
    <t>https://drive.google.com/open?id=1VwUV3l_7oQ0IHHdsvvL81JkAVC8I5WKW, https://drive.google.com/open?id=1_CgTYoaTUvlsEY-yHJWr8oFz6c9nXYWw</t>
  </si>
  <si>
    <t xml:space="preserve">  Good </t>
  </si>
  <si>
    <t>vyshu03k@gmail.com</t>
  </si>
  <si>
    <t xml:space="preserve">Karnati Vyshnavi </t>
  </si>
  <si>
    <t>ugs21081_ece.vyshnavi@cbit.org.in</t>
  </si>
  <si>
    <t xml:space="preserve">Dr.S. Siva Priyanka </t>
  </si>
  <si>
    <t>Python Foundation Certification - ISB (Infosys Springboard) - 2h.18m, Artificial Intelligence Foundation Certification - ISB - 15h.11m, Internet of Things Foundation Certification - ISB - 33h, TechA Cloud Computing using Microsoft Azure Certification - ISB - 95h.35m</t>
  </si>
  <si>
    <t>60.9hrs</t>
  </si>
  <si>
    <t>https://drive.google.com/open?id=1IcuQEnXe3OxxcLErdzc5gWma4Fd7lTwB, https://drive.google.com/open?id=1LXY_vL93l8c08CqU_qWXpxHvfQogLrCK, https://drive.google.com/open?id=1lQVCbN8i9OsaSSgLC7NCvWnb6P2WWyms</t>
  </si>
  <si>
    <t>A good opportunity facilitated to select and learn  from the wide range of courses provided which helps us to gain the skills and  excel in the career pathway</t>
  </si>
  <si>
    <t>shravyamanupati27@gmail.com</t>
  </si>
  <si>
    <t>Manupati Shravya</t>
  </si>
  <si>
    <t>ugs21082_ece.shravya@cbit.org.in</t>
  </si>
  <si>
    <t>Dr. Siva Priyanka</t>
  </si>
  <si>
    <t>2+16.5+8+16+2+11+2+1.5+7.5=66.5 hours</t>
  </si>
  <si>
    <t>https://drive.google.com/open?id=1MZHtehkvq759g6XPVDJDDTDImQaAmnFO</t>
  </si>
  <si>
    <t>poornasripaidi@gmail.com</t>
  </si>
  <si>
    <t xml:space="preserve">Paidi Poornasri </t>
  </si>
  <si>
    <t>ugs21084_ece.poornasri@cbit.org.in</t>
  </si>
  <si>
    <t xml:space="preserve">Dr.Siva Priyanka </t>
  </si>
  <si>
    <t>Java Foundation Certification - ISB - 114h.24m, MongoDB Node.js Developer Path - 15h</t>
  </si>
  <si>
    <t>15+113=128</t>
  </si>
  <si>
    <t>https://drive.google.com/open?id=1DtpS4PMNVeddVM_bDUAbLYf56AUNwXX_, https://drive.google.com/open?id=13nSHiERvf1c6PqWjnGXJ84vwUxZTqU1q</t>
  </si>
  <si>
    <t>sanasumayyah8@gmail.com</t>
  </si>
  <si>
    <t>Sana sumayyah</t>
  </si>
  <si>
    <t>Ugs21087_ece.@cbit.org.in</t>
  </si>
  <si>
    <t xml:space="preserve">Dr.S.Shiva priyanka </t>
  </si>
  <si>
    <t>https://drive.google.com/open?id=1WMoaaMXgCLKlskE7W3KwA3TVkyJMmxGo, https://drive.google.com/open?id=1q76EP87xgU_LE8Vh9nXvvM_8FUj3ogeG, https://drive.google.com/open?id=13CzBblKh0xc7TaCp2x9SLXlkYwNURnHX, https://drive.google.com/open?id=1ScCPn7_D_2kqHGsgNb9W19FU_DLuPtqd</t>
  </si>
  <si>
    <t xml:space="preserve">No feedback </t>
  </si>
  <si>
    <t>yennamharithareddy@gmail.com</t>
  </si>
  <si>
    <t>Haritha Reddy</t>
  </si>
  <si>
    <t>ugs21089_ece.haritha@cbit.org.in</t>
  </si>
  <si>
    <t>Dr.Shiva Priyanka</t>
  </si>
  <si>
    <t>https://drive.google.com/open?id=1xT139cyvuR5i3jSRrxaQcUZ9HGQGCgut, https://drive.google.com/open?id=17kIwmW8Kl2ryvJ91gll0mKGrh7Lc84wh, https://drive.google.com/open?id=1Yj6WvGCLWnddeCeJ7j4ImJR0G2YhnFbg</t>
  </si>
  <si>
    <t>The course was fruitfull</t>
  </si>
  <si>
    <t>dattaannavarapu9@gmail.com</t>
  </si>
  <si>
    <t>A.L.N.Sri Datta</t>
  </si>
  <si>
    <t>ugs21091_ece.datta@cbit.org.in</t>
  </si>
  <si>
    <t>https://drive.google.com/open?id=1z6pLrOY6MO2FG6Kr_XP1YJHCo3Pmy8W6</t>
  </si>
  <si>
    <t>sridharsagar360@gmail.com</t>
  </si>
  <si>
    <t xml:space="preserve">B sridhar </t>
  </si>
  <si>
    <t>ugs21092_ece.sagar@cbit.org.in</t>
  </si>
  <si>
    <t>Dr . Siva priyanka</t>
  </si>
  <si>
    <t>https://drive.google.com/open?id=19hCzax3axwSDmtLij1ktp11J3qqkXFFb</t>
  </si>
  <si>
    <t>adithyachelimela2@gmail.com</t>
  </si>
  <si>
    <t>Chelimela Adithya</t>
  </si>
  <si>
    <t>ugs21093_ece.adithya@cbit.org.in</t>
  </si>
  <si>
    <t>Dr. S.Siva Priyanka</t>
  </si>
  <si>
    <t>Data Science Foundation Certification - ISB - 75h.52m, Java Foundation Certification - ISB - 114h.24m</t>
  </si>
  <si>
    <t>75+114 = 189</t>
  </si>
  <si>
    <t>https://drive.google.com/open?id=1-n568zFTmYkzo6G1GkCAakqVb66EyQOQ, https://drive.google.com/open?id=1aenHy18YlpKls1tNVSdn0RPjwpO3_ovP</t>
  </si>
  <si>
    <t>It is a nice initiative by CBIT. It provides an opportunity for the students to learn new courses that are not available in curriculum which have high demand in the industry</t>
  </si>
  <si>
    <t>srinathchembolu18@gmail.com</t>
  </si>
  <si>
    <t xml:space="preserve">Sai Srinath Chembolu </t>
  </si>
  <si>
    <t xml:space="preserve">ugs21094_ece.srinath@cbit.org.in </t>
  </si>
  <si>
    <t xml:space="preserve">srinathchembolu18@gmail.com </t>
  </si>
  <si>
    <t>MLN Charyulu</t>
  </si>
  <si>
    <t>https://drive.google.com/open?id=11r7LiUBydRP-vw5xleMdmT0RZgyL8dSz</t>
  </si>
  <si>
    <t>chintalasaisandeep@gmail.com</t>
  </si>
  <si>
    <t>Chintala Purna Sai Sandeep</t>
  </si>
  <si>
    <t>ugs21095_ece.sandeep@cbit.org.in</t>
  </si>
  <si>
    <t>M L N Acharyulu</t>
  </si>
  <si>
    <t>73hours</t>
  </si>
  <si>
    <t>https://drive.google.com/open?id=1B3C-FAfP2WF3hmBxJpSiAn5jw7OzoG0C</t>
  </si>
  <si>
    <t>degamsaikrishna7@gmail.com</t>
  </si>
  <si>
    <t xml:space="preserve">Degam Saikrishna </t>
  </si>
  <si>
    <t>ugs21099_ece.saikrishna@cbit.org.in</t>
  </si>
  <si>
    <t>https://drive.google.com/open?id=1VeG9sPGBETFX9kJJVk_mMU9w4-FdXOZ3, https://drive.google.com/open?id=1bkAE8pHUCik3OG0t1EP0AFh-QS0sYxM7</t>
  </si>
  <si>
    <t>esrisailam222@gmail.com</t>
  </si>
  <si>
    <t xml:space="preserve">Sri Charan Etukapally </t>
  </si>
  <si>
    <t>ugs21101_ece.charan@cbit.org.in</t>
  </si>
  <si>
    <t>Mln charyulu</t>
  </si>
  <si>
    <t>DBMS</t>
  </si>
  <si>
    <t>https://drive.google.com/open?id=1GUDm1RdqeMuzLT9bx7vaSZiPMuhg0SBV</t>
  </si>
  <si>
    <t>manishkanaparthi13@gmail.com</t>
  </si>
  <si>
    <t>Manish Kanaparthi</t>
  </si>
  <si>
    <t>ugs21104_ece.manish@cbit.org.in</t>
  </si>
  <si>
    <t>Dr. M.L.N. Charyulu</t>
  </si>
  <si>
    <t>75hours 52mins</t>
  </si>
  <si>
    <t>https://drive.google.com/open?id=1FTrJf3Vgus_glAnT1mQ8aL3rfpxrcKQ0</t>
  </si>
  <si>
    <t xml:space="preserve">It was helpful. Better than the mandatory internships which would ask us money for something not valuable. </t>
  </si>
  <si>
    <t>kavalishiva33@gmail.com</t>
  </si>
  <si>
    <t xml:space="preserve">K SHIVA SHANKAR </t>
  </si>
  <si>
    <t>ugs21105_ece.shankar@cbit.org.in</t>
  </si>
  <si>
    <t>M L N Charyulu</t>
  </si>
  <si>
    <t>Core Certification from ECE /  EEE / Civil / Biotech / Chemical / Mechanical - 70, Python Foundation Certification - ISB (Infosys Springboard) - 2h.18m</t>
  </si>
  <si>
    <t>https://drive.google.com/open?id=19JI4Iol4xZ9ev3IBvXVRfF-wAKtw16nZ</t>
  </si>
  <si>
    <t>ugs21109_ece.nithin@cbit.org.in</t>
  </si>
  <si>
    <t xml:space="preserve">M C Nithin </t>
  </si>
  <si>
    <t>nitinmc2000@gmail.com</t>
  </si>
  <si>
    <t>M.L.N Charyulu</t>
  </si>
  <si>
    <t>https://drive.google.com/open?id=1MJMt6qWD_CRD846PY0Dh4dbHcuyNlI3B, https://drive.google.com/open?id=1PvGbcutNRgwVcQVitib6MoXuN-MlkXEs, https://drive.google.com/open?id=1-VXoImnUHUlzdoEpIYqgSTUeTHqbF908, https://drive.google.com/open?id=1d6VCIn0evj5giGA7fvT_wczE_dxF4VJd</t>
  </si>
  <si>
    <t>sidhuappi2003@gmail.com</t>
  </si>
  <si>
    <t xml:space="preserve">Matam sidhartha </t>
  </si>
  <si>
    <t>Ugs21111_ece.sidhartha@cbit.org.in</t>
  </si>
  <si>
    <t>A. Vani</t>
  </si>
  <si>
    <t>1+113+0.2=114.2 hours</t>
  </si>
  <si>
    <t>https://drive.google.com/open?id=1K3et-t4ITPY5QkZYHFx4tY3KnRs5imcX</t>
  </si>
  <si>
    <t>chaithanyakrishna591@gmail.com</t>
  </si>
  <si>
    <t xml:space="preserve">M Chaithanya Krishna </t>
  </si>
  <si>
    <t>ugs21114_ece.krishna@cbit.org.in</t>
  </si>
  <si>
    <t>MLN charyulu</t>
  </si>
  <si>
    <t>https://drive.google.com/open?id=1AhYtZxPZZvidvbtAm5sbzqPPAegaDVSr</t>
  </si>
  <si>
    <t>srishanth8085@gmail.com</t>
  </si>
  <si>
    <t>Srishanth</t>
  </si>
  <si>
    <t>ugs21115_ece.shanth@cbit.org.in</t>
  </si>
  <si>
    <t>Dr.Mln Charyulu</t>
  </si>
  <si>
    <t>https://drive.google.com/open?id=1DfRdgp0SllBMopNIdeU-z5zON6JkjxSy</t>
  </si>
  <si>
    <t>naralachakradharreddy@gmail.com</t>
  </si>
  <si>
    <t xml:space="preserve">Chakradhar Reddy </t>
  </si>
  <si>
    <t>ugs21116_ece.chakradhar@cbit.org.in</t>
  </si>
  <si>
    <t>Dr.M L N Acharyulu</t>
  </si>
  <si>
    <t>https://drive.google.com/open?id=1BnEd8XkuDxvlr9QwtgHJZhymmufOTRiU</t>
  </si>
  <si>
    <t>siddarthaneela@gmail.com</t>
  </si>
  <si>
    <t xml:space="preserve">Neela Siddartha </t>
  </si>
  <si>
    <t>ugs21117_ece.siddartha@cbit.org.in</t>
  </si>
  <si>
    <t xml:space="preserve">Dr. M. L. N. Charyulu </t>
  </si>
  <si>
    <t>https://drive.google.com/open?id=1Grg1WVAuiWBMd6_KVugblZBdciByNuq7</t>
  </si>
  <si>
    <t>nsg958127@gmail.com</t>
  </si>
  <si>
    <t>Nukaraju Sai Gowtham</t>
  </si>
  <si>
    <t>ugs21118_ece.gowtham@cbit.org.in</t>
  </si>
  <si>
    <t>Dr.MLN ACHARYULU</t>
  </si>
  <si>
    <t>+917981105279</t>
  </si>
  <si>
    <t>114h 24m</t>
  </si>
  <si>
    <t>https://drive.google.com/open?id=1uU4hULTVBtli5mSrd7oh73zQasRWljv3</t>
  </si>
  <si>
    <t xml:space="preserve">It was great </t>
  </si>
  <si>
    <t>vikranthpadidam@gmail.com</t>
  </si>
  <si>
    <t xml:space="preserve">Vikranth padidam </t>
  </si>
  <si>
    <t>ugs21119_ece.vikranth@cbit.org.in</t>
  </si>
  <si>
    <t xml:space="preserve">Dr M L N ACHARYULU </t>
  </si>
  <si>
    <t>https://drive.google.com/open?id=1ZOC6Pg_gc2SHbNUfD0U9pVSwPkL2CaeO</t>
  </si>
  <si>
    <t>It was great.</t>
  </si>
  <si>
    <t>Vikranth Padidam</t>
  </si>
  <si>
    <t>Dr.M L N ACHARYULU</t>
  </si>
  <si>
    <t>114hr.24m</t>
  </si>
  <si>
    <t>https://drive.google.com/open?id=1UImc6GrhgdRdTZPd9pERv8f9682MLyrN</t>
  </si>
  <si>
    <t>dearramarohith@gmail.com</t>
  </si>
  <si>
    <t xml:space="preserve">Pallati Rama Rohith </t>
  </si>
  <si>
    <t>ugs21120_ece.rohith@cbit.org.in</t>
  </si>
  <si>
    <t xml:space="preserve">Satyavati </t>
  </si>
  <si>
    <t>60hr</t>
  </si>
  <si>
    <t>https://drive.google.com/open?id=1Khab-xbMgBoCwJYGW_mkIDEySgHCU_gM</t>
  </si>
  <si>
    <t>ugs22122_ece.dileep@cbit.org.in</t>
  </si>
  <si>
    <t xml:space="preserve">N DILEEP KUMAR </t>
  </si>
  <si>
    <t>dileepkumarnakka6@gmail.com</t>
  </si>
  <si>
    <t>Dr A.Vani</t>
  </si>
  <si>
    <t xml:space="preserve">15+18+33 = 78 hours </t>
  </si>
  <si>
    <t>https://drive.google.com/open?id=1iHneb6W3KT3faOOf7YGGofA8DlPPSpID, https://drive.google.com/open?id=1Re0nBnYwwGYfa26anApXDzhufESmmeuE</t>
  </si>
  <si>
    <t>rakasiyeshwanthreddy@gmail.com</t>
  </si>
  <si>
    <t xml:space="preserve">Yeshwanth Reddy </t>
  </si>
  <si>
    <t>ugs21123_ece.yeshwanth@cbit.org.in</t>
  </si>
  <si>
    <t xml:space="preserve">Satyavati Jiga </t>
  </si>
  <si>
    <t>https://drive.google.com/open?id=1afrMAihVUzRT3-blntDzlhYdgH3SCVF9, https://drive.google.com/open?id=1hW3mTykxpUymOn3otlzWzbb5aadBP3FC, https://drive.google.com/open?id=1Z5gQKDnxFaJkqznMpZp45b34nBZwRo1o, https://drive.google.com/open?id=1lGCRXRMiQia8ISe2TdehDgehcalYfLEX, https://drive.google.com/open?id=1ahWIuEzwXzf_2VewOBxcs0ixdH3pHwjW</t>
  </si>
  <si>
    <t>charith0201@gmail.com</t>
  </si>
  <si>
    <t>Rangineni Charith</t>
  </si>
  <si>
    <t>ugs21124_ece.charith@cbit.org.in</t>
  </si>
  <si>
    <t>Satyavati mam</t>
  </si>
  <si>
    <t>20+25+31=76 hours</t>
  </si>
  <si>
    <t>https://drive.google.com/open?id=1ika83iYmR3Zda4HhG3SHo76bfJUbnqmr</t>
  </si>
  <si>
    <t xml:space="preserve">it is very useful to us </t>
  </si>
  <si>
    <t>seribhavaniprasadreddy@gmail.com</t>
  </si>
  <si>
    <t xml:space="preserve">Seri Bhavani prasad reddy </t>
  </si>
  <si>
    <t>ugs21128_ece.prasad@cbit.org.in</t>
  </si>
  <si>
    <t>https://drive.google.com/open?id=14Y1qV_UeD_vg3pNEEPgOQa9u2oR-Bghw</t>
  </si>
  <si>
    <t>abhinaysurya7@gmail.com</t>
  </si>
  <si>
    <t>Surya Abhinay Goud</t>
  </si>
  <si>
    <t>ugs21130_ece.surya@cbit.org.in</t>
  </si>
  <si>
    <t>Sathyavati</t>
  </si>
  <si>
    <t>https://drive.google.com/open?id=1mTx5LpAC1uR9IFP-VvKX9ejqk8j202cl</t>
  </si>
  <si>
    <t>aryan200223@gmail.com</t>
  </si>
  <si>
    <t>Tetala Aryan Karthik Reddy</t>
  </si>
  <si>
    <t>ugs21131_ece.aryan@cbit.org.in</t>
  </si>
  <si>
    <t>Aryan200223@gmail.com</t>
  </si>
  <si>
    <t xml:space="preserve">Mrs. Satyavati </t>
  </si>
  <si>
    <t>https://drive.google.com/open?id=1NiG_NVz7gdTKdzsb5gXAk3OaLZ-pv3hh, https://drive.google.com/open?id=1aht27QvbXFwH_l1F2tsdyktIiK4on8Xb, https://drive.google.com/open?id=1cb1udmqJCtTFjvFVtdEwJOVgstvTxcQa, https://drive.google.com/open?id=1bQ0LojnHkAa9ENPccMTTDAeTfPYshbW2</t>
  </si>
  <si>
    <t>karthikvemurissk@gmail.com</t>
  </si>
  <si>
    <t xml:space="preserve">Siva Sai Karthik Vemuri </t>
  </si>
  <si>
    <t>ugs21132_ece.karthik@cbit.org.in</t>
  </si>
  <si>
    <t xml:space="preserve">Satyavathi </t>
  </si>
  <si>
    <t>https://drive.google.com/open?id=1BLeUU_3R4bV09cI-mx3d3nydnQBZ_mSX</t>
  </si>
  <si>
    <t>ramvolurouthu@gmail.com</t>
  </si>
  <si>
    <t xml:space="preserve">V Rambabu </t>
  </si>
  <si>
    <t>ugs21133_ece.rambabu@cbit.org.in</t>
  </si>
  <si>
    <t>Satyavatijaga</t>
  </si>
  <si>
    <t>https://drive.google.com/open?id=136zAEtreIUiink4eDDh-I5IpfxUaLmoq, https://drive.google.com/open?id=1csQh6p_U8f7oNn2Rdz__nc7Ibas4XmyM, https://drive.google.com/open?id=1DJhcxtrC277X6HYABfnuwtLWeAqtNof7, https://drive.google.com/open?id=13zBCn7Jnic3wN3V5yJAW2rHgfrm8ENRW</t>
  </si>
  <si>
    <t>It is very useful to me</t>
  </si>
  <si>
    <t xml:space="preserve">V RAMBABU </t>
  </si>
  <si>
    <t>https://drive.google.com/open?id=1ZH4Zq_u8AeMpuGQLjsZaE9krD3rdqCRh</t>
  </si>
  <si>
    <t xml:space="preserve">It is very well courses for our future </t>
  </si>
  <si>
    <t>vtharuneshwar@gmail.com</t>
  </si>
  <si>
    <t>Tharuneshwar</t>
  </si>
  <si>
    <t>ugs21134_ece.tharuneshwar@cbit.org.in</t>
  </si>
  <si>
    <t>https://drive.google.com/open?id=1CMAoMwhey9YRvPou4JiTfLzeUyGhyQRY, https://drive.google.com/open?id=1jYfxJUgUBMCxqgMn1Ltoo-RqZe8SAkWT, https://drive.google.com/open?id=1GrKgVRLYS_uJoxAzgY_0_0SLXqIw07dw, https://drive.google.com/open?id=1lP_tnNEQVgbhcakp1I_iyYGuqCn-Ot7e</t>
  </si>
  <si>
    <t>It is helpful</t>
  </si>
  <si>
    <t>shreeshreddyyeddula@gmail.com</t>
  </si>
  <si>
    <t>Yeddula Shreesh Reddy</t>
  </si>
  <si>
    <t>ugs21135_ece.shreesh@cbit.org.in</t>
  </si>
  <si>
    <t>Satyavati</t>
  </si>
  <si>
    <t>AWS machine learning specalty</t>
  </si>
  <si>
    <t>https://drive.google.com/open?id=1PZq7ZOGSVa_6uvbxMd7uTP_Vztgub6Hr</t>
  </si>
  <si>
    <t>It was helpful during break to learn courses at our own pace</t>
  </si>
  <si>
    <t>aalia.farhat04@gmail.com</t>
  </si>
  <si>
    <t xml:space="preserve">Aalia Farhat </t>
  </si>
  <si>
    <t>ugs21141_ece.farhat@cbit.org.in</t>
  </si>
  <si>
    <t>A. Supraja Reddy</t>
  </si>
  <si>
    <t>https://drive.google.com/open?id=1otiCu_q6slEpqMu7wkDZ5eh6cRLl_Sal</t>
  </si>
  <si>
    <t>The Winter Upskilling program is a good initiative and a wonderful way to develop skills in the holidays. However, it would be beneficial if the required number of hours could be slightly reduced. Investing over 60 hours for just 0.5 credit may appear excessive to some. Juggling between our internships and trying to reach the 60 hour mark can be quite draining for us.</t>
  </si>
  <si>
    <t>binduvasinip@gmail.com</t>
  </si>
  <si>
    <t xml:space="preserve">Bindu Vasini Pinnika </t>
  </si>
  <si>
    <t>ugs21143_ece.vasini@cbit.org.in</t>
  </si>
  <si>
    <t>https://drive.google.com/open?id=1qJBfGzjWhRcbKN4nc7KwC46LYSKdyVVs, https://drive.google.com/open?id=191vOTftmzons6UFh2khQwdv4Q3hxD1vz</t>
  </si>
  <si>
    <t>ugs21145_ece.mounika@cbit.org.in</t>
  </si>
  <si>
    <t>Mounika chamanchula</t>
  </si>
  <si>
    <t>mounikachamanchula@gmail.com</t>
  </si>
  <si>
    <t>Dr. Supraja</t>
  </si>
  <si>
    <t>https://drive.google.com/open?id=1mDPov21g7ZUHMpzJNpykQNWKWWPdjSV3</t>
  </si>
  <si>
    <t xml:space="preserve">It was good and valuable to gain the knowledge from cisco. </t>
  </si>
  <si>
    <t>snehagajavelli9@gmail.com</t>
  </si>
  <si>
    <t xml:space="preserve">GAJAVELLI SNEHA </t>
  </si>
  <si>
    <t>ugs21146_ece.sneha@cbit.org.in</t>
  </si>
  <si>
    <t>Dr.Supraja Reddy</t>
  </si>
  <si>
    <t>114hrs24mins</t>
  </si>
  <si>
    <t>https://drive.google.com/open?id=1bCb-1MPAPXliOd3uGanT2sizKAR48jTc</t>
  </si>
  <si>
    <t>skandhadinavahi@gmail.com</t>
  </si>
  <si>
    <t>Gayatri Dinavahi</t>
  </si>
  <si>
    <t>ugs21148_ece.gayatri@cbit.org.in</t>
  </si>
  <si>
    <t>A.Supraja</t>
  </si>
  <si>
    <t>https://drive.google.com/open?id=1oj_DF6uMQ2DpRMiJaDajX38zGEJH6emm, https://drive.google.com/open?id=1iX6upmeIwLXFkWXCVxwhfcGu7rtEWHeR, https://drive.google.com/open?id=1e19MgRb787qEIwoE4ja_dUL3lkgAlMC0, https://drive.google.com/open?id=1qKsuNXwOuv2T5nGWjtsq-y8HC48j9-fK</t>
  </si>
  <si>
    <t>The winter upskilling was a good opportunity for everyone to enhance their skillset. Just because the college is providing a winter break doesn't mean that you could extend working days to 6 days a week. It would've been more relevant if the working days remained unchanged.</t>
  </si>
  <si>
    <t>vineelajella@gmail.com</t>
  </si>
  <si>
    <t>Vineela jella</t>
  </si>
  <si>
    <t>ugs21149_ece.vineela@cbit.org.in</t>
  </si>
  <si>
    <t>Dr.Garlapati Narayana</t>
  </si>
  <si>
    <t>75+60=135 hrs</t>
  </si>
  <si>
    <t>https://drive.google.com/open?id=1wXRXKoIyyf2oLa3k4lBu7KiCDSB0b81A, https://drive.google.com/open?id=1HC4PWD8x6FFtE90HaMbR2gwI2M5MaJmf, https://drive.google.com/open?id=1omCJP_GkoMmSjrdKG3rbBLvsQVQNfUF1, https://drive.google.com/open?id=1HZkiAsPEq10twfCy2AZOaBSONET5zuOU, https://drive.google.com/open?id=1a8fBE5jNk62_baHEbvM3NDFhKIpC-cwH</t>
  </si>
  <si>
    <t>madhurithakambala27@gmail.com</t>
  </si>
  <si>
    <t xml:space="preserve">Madhuritha Kambala </t>
  </si>
  <si>
    <t>ugs21150_ece.madhuritha@cbit.org.in</t>
  </si>
  <si>
    <t>113 hours</t>
  </si>
  <si>
    <t>https://drive.google.com/open?id=1XkuHSd7dwSRNOTLd6dauJA8IdIGZ7nz9</t>
  </si>
  <si>
    <t>linaganaboyinaanu@gmail.com</t>
  </si>
  <si>
    <t>Linganaboyina Anu</t>
  </si>
  <si>
    <t>ugs21151_ece.anu@cbit.org.in</t>
  </si>
  <si>
    <t>linganaboyinaanu@gmail.com</t>
  </si>
  <si>
    <t>Supraja Reddy</t>
  </si>
  <si>
    <t>113 hrs</t>
  </si>
  <si>
    <t>https://drive.google.com/open?id=17AxUc4SWVCH5_v__cZup2YCRXXRpN2wI</t>
  </si>
  <si>
    <t>naziyamahammad00@gmail.com</t>
  </si>
  <si>
    <t xml:space="preserve">MAHAMMAD NAZIYA </t>
  </si>
  <si>
    <t xml:space="preserve">ugs21152_ece.naziya@cbit.org.in </t>
  </si>
  <si>
    <t xml:space="preserve">naziyamahammad00@gmail.com </t>
  </si>
  <si>
    <t xml:space="preserve">Dr. Supraja Reddy </t>
  </si>
  <si>
    <t>+919866064120</t>
  </si>
  <si>
    <t>https://drive.google.com/open?id=1AgjHI7ZGA0T93wnxbx1oCSOSMZcLAJh4</t>
  </si>
  <si>
    <t>malipeddisreecharanareddy@gmail.com</t>
  </si>
  <si>
    <t xml:space="preserve">Malipeddi Sree Charana Reddy </t>
  </si>
  <si>
    <t xml:space="preserve">ugs21153_ece.sree@cbit.org.in </t>
  </si>
  <si>
    <t xml:space="preserve">Dr.Supraja Reddy </t>
  </si>
  <si>
    <t>https://drive.google.com/open?id=1SeB6gpDVD7MI6JdAL7N8PMm9s3ZFT03-</t>
  </si>
  <si>
    <t>It was good .</t>
  </si>
  <si>
    <t>puppyy2709@gmail.com</t>
  </si>
  <si>
    <t>M.Rama Prasanna</t>
  </si>
  <si>
    <t>ugs21155_ece.prasanna@cbit.org.in</t>
  </si>
  <si>
    <t>Supraja</t>
  </si>
  <si>
    <t>Python Foundation Certification - ISB (Infosys Springboard) - 2h.18m, Machine Learning Foundation Certification - ISB - 18h.7m, Java Foundation Certification - ISB - 114h.24m, Internet of Things Foundation Certification - ISB - 33h, 18 Courses by CISCO (Any four related courses from 18 courses available) - Li2 - 60h</t>
  </si>
  <si>
    <t>2+18+114+33=164hours</t>
  </si>
  <si>
    <t>https://drive.google.com/open?id=1MwvNnodqkKQeymTua_5Sxq0gSiiX8aPS</t>
  </si>
  <si>
    <t>Learnt a lot of courses</t>
  </si>
  <si>
    <t>pavanisreedhar1908@gmail.com</t>
  </si>
  <si>
    <t>Pavani</t>
  </si>
  <si>
    <t>ugs21159_ece.pavani@cbit.org.in</t>
  </si>
  <si>
    <t>114.14min</t>
  </si>
  <si>
    <t>https://drive.google.com/open?id=1gmKtrD08b_Ij5d-hPikV8vrsVDLD8Zn0</t>
  </si>
  <si>
    <t>mail2shaziasyed@gmail.com</t>
  </si>
  <si>
    <t>Shazia Syed</t>
  </si>
  <si>
    <t>ugs21161_ece.syed@cbit.org.in</t>
  </si>
  <si>
    <t>https://drive.google.com/open?id=1IdEgcOAmt2PCQW9SpVSIC0VGYOq7zhpd</t>
  </si>
  <si>
    <t>ushrutiup@gmail.com</t>
  </si>
  <si>
    <t>Shruti Upadhyaya</t>
  </si>
  <si>
    <t>ugs21162_ece.shruti@cbit.org.in</t>
  </si>
  <si>
    <t>Java Foundation Certification - ISB - 114h.24m, Associate Cloud Engineer - Google free course - 40h</t>
  </si>
  <si>
    <t>https://drive.google.com/open?id=1b6VB47MIBOLGgcS62BAsiG7w-MqNK3ae</t>
  </si>
  <si>
    <t xml:space="preserve">Infosys springboard courses had only written theory without any videos ..it made it very boring </t>
  </si>
  <si>
    <t>siriparamesh8@gmail.com</t>
  </si>
  <si>
    <t>Siri paramesh</t>
  </si>
  <si>
    <t>ugs21163_ece.siri@cbit.org.in</t>
  </si>
  <si>
    <t>Dr. Supraja reddy</t>
  </si>
  <si>
    <t>133hrs</t>
  </si>
  <si>
    <t>https://drive.google.com/open?id=161YPIAmh1iJfYfYfBqY91oBoh2IZypGE</t>
  </si>
  <si>
    <t>sagismriti@gmail.com</t>
  </si>
  <si>
    <t xml:space="preserve">Smriti Sagi </t>
  </si>
  <si>
    <t>ugs21164_ece.smriti@cbit.org.in</t>
  </si>
  <si>
    <t xml:space="preserve">Krishna Kumar </t>
  </si>
  <si>
    <t>Core Certification from ECE /  EEE / Civil / Biotech / Chemical / Mechanical - 70, Data Science Foundation Certification - ISB - 75h.52m</t>
  </si>
  <si>
    <t>75h.54min</t>
  </si>
  <si>
    <t>https://drive.google.com/open?id=1Pk6a4x-Wuj7-cgzs3_KV0yKr-njUwmEH</t>
  </si>
  <si>
    <t>smithathodupunoori@gmail.com</t>
  </si>
  <si>
    <t>Thodupunoori smitha</t>
  </si>
  <si>
    <t>Ugs21165_ece.smitha@cbit.org.in</t>
  </si>
  <si>
    <t xml:space="preserve">Krishna kumar </t>
  </si>
  <si>
    <t>27 +39= 66</t>
  </si>
  <si>
    <t>https://drive.google.com/open?id=1Aw8Rbh6CpbBA8aybkwJWEl76BidhqKhW, https://drive.google.com/open?id=1VznnzrylIQJ4UkTfunJI5Fiz_wW2YHbK</t>
  </si>
  <si>
    <t>vadlaamulya2211@gmail.com</t>
  </si>
  <si>
    <t xml:space="preserve">VADLA AMULYA </t>
  </si>
  <si>
    <t>ugs21166_ece.amulya@cbit.org.in</t>
  </si>
  <si>
    <t>75hours52mins</t>
  </si>
  <si>
    <t>https://drive.google.com/open?id=1cItkN_d6_OBkOSDdzXVVBMG2sEnQcPro</t>
  </si>
  <si>
    <t>rahulavunuri6@gmail.com</t>
  </si>
  <si>
    <t xml:space="preserve">Rahul Avunuri </t>
  </si>
  <si>
    <t>ugs21169_ece.rahul@cbit.org.in</t>
  </si>
  <si>
    <t>A.Krishna Kumar</t>
  </si>
  <si>
    <t>https://drive.google.com/open?id=1F3m7Y_hUdan55GeyL_f6mXPVx-l7UeRs, https://drive.google.com/open?id=1HQRoXRfUunPUmMDv70kAopa8exoqrdS4</t>
  </si>
  <si>
    <t>abhishekbasa99@gmail.com</t>
  </si>
  <si>
    <t>Basa Abhishek</t>
  </si>
  <si>
    <t>ugs21170_ece.abhishek@cbit.org.in</t>
  </si>
  <si>
    <t>A. Krishna kumar</t>
  </si>
  <si>
    <t>114hours</t>
  </si>
  <si>
    <t>https://drive.google.com/open?id=1SzigXLsJaIYXN29ZtqpycCmfYAHAtCE3, https://drive.google.com/open?id=1OgJNry52YzCTsF_sjj_JM2wvXUrUXdDj</t>
  </si>
  <si>
    <t>Lecture notes should be more detail</t>
  </si>
  <si>
    <t>ramanrahul114@gmail.com</t>
  </si>
  <si>
    <t xml:space="preserve">B Rahul Raman </t>
  </si>
  <si>
    <t>ugs21171_ece.raman@cbit.org.in</t>
  </si>
  <si>
    <t>A Krishna kumar</t>
  </si>
  <si>
    <t>114.24 hr</t>
  </si>
  <si>
    <t>https://drive.google.com/open?id=14EcDq5MvpNYNyrbdKo4D-2ApDC6jDXgG</t>
  </si>
  <si>
    <t>This certification will help for my college placements</t>
  </si>
  <si>
    <t>ganeshreddi2003@gmail.com</t>
  </si>
  <si>
    <t>Dornala Ganesh Reddy</t>
  </si>
  <si>
    <t>Ugs21173_ece.ganesh@cbit.org.in</t>
  </si>
  <si>
    <t>Ganeshreddi2003@gmail.com</t>
  </si>
  <si>
    <t>Krishna kumar</t>
  </si>
  <si>
    <t>https://drive.google.com/open?id=1aR4tVHhVyqrAra8vDx7c09p92ACI-3TT</t>
  </si>
  <si>
    <t>deviprasadgundeboina@gmail.com</t>
  </si>
  <si>
    <t>G.Devi prasad</t>
  </si>
  <si>
    <t>ugs21174_ece.prasad@cbit.org.in</t>
  </si>
  <si>
    <t xml:space="preserve">Krishna Kumar sir </t>
  </si>
  <si>
    <t>10+10+10+10=40 hours</t>
  </si>
  <si>
    <t>https://drive.google.com/open?id=1zS62Xu93RHz6MDu0HlmvsmxgRS21Ad6S</t>
  </si>
  <si>
    <t>akashreddyengineer@gmail.com</t>
  </si>
  <si>
    <t xml:space="preserve">Kolan Akash Reddy </t>
  </si>
  <si>
    <t>ugs21175_ece.akash@cbit.org.in</t>
  </si>
  <si>
    <t>A. Krishna Kumar</t>
  </si>
  <si>
    <t>+919440431769</t>
  </si>
  <si>
    <t>TechA Blockchain Developer Certification - ISB - 16h.15m, Java Foundation Certification - ISB - 114h.24m</t>
  </si>
  <si>
    <t>https://drive.google.com/open?id=17i-DueKN53Zx3Iitktfm-BPcsAJQhLon, https://drive.google.com/open?id=1lEHYHNxCOd5GkNK_peqnT4V3rFre3xNB, https://drive.google.com/open?id=1sl17vmOS1FDGVsuZkqXgZJsTgnAbPQZJ, https://drive.google.com/open?id=1NPLP22n-f6ehDgO3uRc0sYoYaUYAZ1K2, https://drive.google.com/open?id=1XbZ4PNhrqNzi3dzm29G1uCd_-HqBVBmr</t>
  </si>
  <si>
    <t xml:space="preserve">Unnecessary. </t>
  </si>
  <si>
    <t>Kolan Akash Reddy</t>
  </si>
  <si>
    <t>https://drive.google.com/open?id=1fqJvXnb_5Y7WNYXI02_0vh9e7VLHqpPZ, https://drive.google.com/open?id=1p5X3wOKDVn4v8vee6HPpMKT4UPUkGq8H</t>
  </si>
  <si>
    <t>Unneccessary</t>
  </si>
  <si>
    <t>sundeepkongani@gmail.com</t>
  </si>
  <si>
    <t>KONGANI SAI SANDEEP</t>
  </si>
  <si>
    <t>ugs21176_ece.sandeep@cbit.org.in</t>
  </si>
  <si>
    <t>KRISHNA KUMAR</t>
  </si>
  <si>
    <t>75HRS.52MIN</t>
  </si>
  <si>
    <t>https://drive.google.com/open?id=1dDEgeev8Z6fxmyFRZMivadQOUl8WdP3D</t>
  </si>
  <si>
    <t>Its an extrodinary opurtunity to improve our  skills.</t>
  </si>
  <si>
    <t>abhi220204@gmail.com</t>
  </si>
  <si>
    <t>M Abhinav</t>
  </si>
  <si>
    <t>ugs21177_ece.abhinav@cbit.org.in</t>
  </si>
  <si>
    <t>Krishna Kumar</t>
  </si>
  <si>
    <t>https://drive.google.com/open?id=1PAlgTXxaSbNGvv2PWg2VUV4WyIM4cPMX</t>
  </si>
  <si>
    <t>suryasunny1124@gmail.com</t>
  </si>
  <si>
    <t xml:space="preserve">M SAI SURYA </t>
  </si>
  <si>
    <t>ugs21178_ece.surya@cbit.org.in</t>
  </si>
  <si>
    <t xml:space="preserve">A Krishna Kumar </t>
  </si>
  <si>
    <t>60 hrs</t>
  </si>
  <si>
    <t>https://drive.google.com/open?id=12tcdLVxvo1jgl7P1nX4a3NQofklICA-_</t>
  </si>
  <si>
    <t>bharagvmallempati@gmail.com</t>
  </si>
  <si>
    <t xml:space="preserve">Bhargav Mallempati </t>
  </si>
  <si>
    <t>ugs21179_ece.bhargav@cbit.org.in</t>
  </si>
  <si>
    <t>Java Foundation Certification - ISB - 114h.24m, 18 Courses by CISCO (Any four related courses from 18 courses available) - Li2 - 60h, MongoDB Node.js Developer Path - 15h</t>
  </si>
  <si>
    <t>https://drive.google.com/open?id=1jNNYGK82iUGyyTPhSwWQHWi6kwtqQ_vK</t>
  </si>
  <si>
    <t>manepallyrohit213@gmail.com</t>
  </si>
  <si>
    <t>Rohit Manepally</t>
  </si>
  <si>
    <t>ugs21183_sudhanshu@cbit.org.in</t>
  </si>
  <si>
    <t>https://drive.google.com/open?id=1WrXG1t4yLVy9MD-nh-XAlIbqeQHGs52L</t>
  </si>
  <si>
    <t>msreddy1422@gmail.com</t>
  </si>
  <si>
    <t xml:space="preserve">Mudusu Saikiran Reddy </t>
  </si>
  <si>
    <t>Ugs21185_ece.sai@cbit.org.in</t>
  </si>
  <si>
    <t>https://drive.google.com/open?id=1A96D4l8AGZRX8X-Imv856ftTWUD-cCUP</t>
  </si>
  <si>
    <t>muthyalasanjay2003@gmail.com</t>
  </si>
  <si>
    <t xml:space="preserve">MUTHYALA SANJAYREDDY </t>
  </si>
  <si>
    <t>ugs21186_ece.sanjayreddy@cbit.org.in</t>
  </si>
  <si>
    <t>https://drive.google.com/open?id=1OpsFceFk-WST37DR3NoNmjHpGAAvdb8N</t>
  </si>
  <si>
    <t>shivanand22037@gmail.com</t>
  </si>
  <si>
    <t>Kumara Shivanand</t>
  </si>
  <si>
    <t>ugs21187_ece.shivanand@cbit.org.in</t>
  </si>
  <si>
    <t>Bhasker Dappuri</t>
  </si>
  <si>
    <t>https://drive.google.com/open?id=1qqplDSG6Mxkz-aIDf1g4YQGNQF-JbklL, https://drive.google.com/open?id=1PjkKusazx7f1nPttxOZwMBK-ngrTEChN</t>
  </si>
  <si>
    <t>None.</t>
  </si>
  <si>
    <t>vorsuharicharan@gmail.com</t>
  </si>
  <si>
    <t>Orsu Hari Charan</t>
  </si>
  <si>
    <t>ugs21188_ece.charan@cbit.org.in</t>
  </si>
  <si>
    <t>DAPPURI BHASKER</t>
  </si>
  <si>
    <t>https://drive.google.com/open?id=1A4l3BRaUKwc5nxCJS3iHiMB9Pv3HleVo</t>
  </si>
  <si>
    <t>venkyvenkateswarlu107@gmail.com</t>
  </si>
  <si>
    <t>palakurthi venkateswarlu</t>
  </si>
  <si>
    <t>ugs21189_ece.venkateswarlu@cbit.org.in</t>
  </si>
  <si>
    <t>bhasker</t>
  </si>
  <si>
    <t>https://drive.google.com/open?id=1cE1SIGCRHtUVUtX2UiPllmWN5SzuXLOx</t>
  </si>
  <si>
    <t>srinivaschowdary12216@gmail.com</t>
  </si>
  <si>
    <t xml:space="preserve">Srinivas </t>
  </si>
  <si>
    <t>igs21190_ece.srinivasa@cbit.org.in</t>
  </si>
  <si>
    <t xml:space="preserve">Bhaskar </t>
  </si>
  <si>
    <t>Artificial Intelligence Foundation Certification - ISB - 15h.11m, 18 Courses by CISCO (Any four related courses from 18 courses available) - Li2 - 60h</t>
  </si>
  <si>
    <t>https://drive.google.com/open?id=1LshpwwbqpW51WfPlEN1YMw_iYY_8wq_s</t>
  </si>
  <si>
    <t xml:space="preserve">Itis very useful </t>
  </si>
  <si>
    <t>saathwikpenala@gmail.com</t>
  </si>
  <si>
    <t>Saathwik penala</t>
  </si>
  <si>
    <t>ugs21191_ece.saathwik@cbit.org.in</t>
  </si>
  <si>
    <t>Dr. D. Bhasker</t>
  </si>
  <si>
    <t>https://drive.google.com/open?id=10ZepeCpgtGLVMWUiluMmlz_oYgsmK99k</t>
  </si>
  <si>
    <t>pothamshettyvivek@gmail.com</t>
  </si>
  <si>
    <t>POTHAMSHETTY VIVEK</t>
  </si>
  <si>
    <t>ugs21192_ece.vivek@cbit.org.in</t>
  </si>
  <si>
    <t>bhasker dappuri</t>
  </si>
  <si>
    <t>https://drive.google.com/open?id=1zAEMvIXGmDEDz-QLksgGHNg9u3CUNp6F, https://drive.google.com/open?id=1L9oyrTX4vfX3q8RBj8QXNiBO4Jy9bKe-, https://drive.google.com/open?id=1dCMdhCWXFYISCL8XaKQYtv6qMjJxnNZk</t>
  </si>
  <si>
    <t>It was beneficial.</t>
  </si>
  <si>
    <t>ugs21193_ece.santhosh@cbit.org.in</t>
  </si>
  <si>
    <t>Rebelli Santhosh Kumar</t>
  </si>
  <si>
    <t>santhoshkumarrebelli11@gmail.com</t>
  </si>
  <si>
    <t>Dr. Bhaskar</t>
  </si>
  <si>
    <t>Associate Cloud Engineer - Google free course - 40h, 18 Courses by CISCO (Any four related courses from 18 courses available) - Li2 - 60h, MongoDB Node.js Developer Path - 15h</t>
  </si>
  <si>
    <t>115 hours</t>
  </si>
  <si>
    <t>https://drive.google.com/open?id=1mjNOxNQQi60l2Ir_qyT4ipDQbEKQWDwW, https://drive.google.com/open?id=1uvhQUkuFFmQ7GPoAaHhaD4GVh7f8SORg, https://drive.google.com/open?id=1R8hyLPrk3KOp_LkCLKcLo9ZSmWmiAaq0</t>
  </si>
  <si>
    <t xml:space="preserve">Great Initiative!! 
Keeping this kind of upskilling from 2nd year is good and instead of 1month of complete focus assigning some work on every day during the college hours is more effective and would increase competitiveness among students and produce good results!! 
Anyways it's a great initiative and looking further to more initiatives as such!! </t>
  </si>
  <si>
    <t>naveensangishetty2004@gmail.com</t>
  </si>
  <si>
    <t>S.NAVEEN</t>
  </si>
  <si>
    <t>Ugs21194_ece.naveen@cbit.org.in</t>
  </si>
  <si>
    <t>Naveensangishetty2004@gmail.com</t>
  </si>
  <si>
    <t>Artificial Intelligence Foundation Certification - ISB - 15h.11m</t>
  </si>
  <si>
    <t>15+15+15=45</t>
  </si>
  <si>
    <t>https://drive.google.com/open?id=16RIlrwL_yi29w7jmWxbmeXkw3Usb5gHE</t>
  </si>
  <si>
    <t>sanikommuvishalreddy@gmail.com</t>
  </si>
  <si>
    <t>SANIKOMMU VISHAL REDDY</t>
  </si>
  <si>
    <t>Ugs21195_ece.vishal@cbit.org.in</t>
  </si>
  <si>
    <t>Bhasker</t>
  </si>
  <si>
    <t>15+15+15+15=60 hours</t>
  </si>
  <si>
    <t>https://drive.google.com/open?id=13fciuMZmWjLyd_wGqfMgkiYOiKQNFuqf, https://drive.google.com/open?id=1SuEfYlQ8uXCnqSugV6QIv5me3a9ZImEC, https://drive.google.com/open?id=1OnpmMLt8GFxX3YARg6p2IempBSHU7xF9</t>
  </si>
  <si>
    <t>skfarzansuper@gmail.com</t>
  </si>
  <si>
    <t>Shaik Farzan</t>
  </si>
  <si>
    <t>ugs21197_ece.farzan@cbit.org.in</t>
  </si>
  <si>
    <t xml:space="preserve">Dr. M Bhaskar </t>
  </si>
  <si>
    <t>114+16=130 hours</t>
  </si>
  <si>
    <t>https://drive.google.com/open?id=1B_sRhnbTs73R2MYWsLItDXP__y3XcfAu, https://drive.google.com/open?id=1yNk66yAu_NNBpLwhTD06rckUEQjbQgOS</t>
  </si>
  <si>
    <t>If utilized time properly then it was very good holidays.</t>
  </si>
  <si>
    <t>taman.jk4@gmail.com</t>
  </si>
  <si>
    <t>Taman Kolanupaka</t>
  </si>
  <si>
    <t>ugs21198_ece.taman@cbit.org.in</t>
  </si>
  <si>
    <t>Dr. BHASKER DAPPURI</t>
  </si>
  <si>
    <t>https://drive.google.com/open?id=1OXuzs5QnT7ZcDHIXqK7rNUlbwfTgdWdu, https://drive.google.com/open?id=15Zk0j7Iq69TS-zR7osT_QIQ4TMwAoazE, https://drive.google.com/open?id=1ugFLBxgBX6m_DMYGk_jWaQW6NjNiRNx-</t>
  </si>
  <si>
    <t>The program's objective of enhancing student skill sets is commendable, but I believe there were areas for improvement in its execution. The program felt forced upon students, with impossible time constraints and trying to multitask with other courses, causing stress because of the massive work overload.</t>
  </si>
  <si>
    <t>ugs21198ece.taman.cbit.org.in@gmail.com</t>
  </si>
  <si>
    <t>75hrs52mins</t>
  </si>
  <si>
    <t>https://drive.google.com/open?id=1QBsPZTEvEts4dVt6Vhmr9A1Pe5jIVSdv</t>
  </si>
  <si>
    <t>bharaththotakuri@gmail.com</t>
  </si>
  <si>
    <t>Bharath Thotakuri</t>
  </si>
  <si>
    <t>ugs21199_ece.pavani@cbit.org.in</t>
  </si>
  <si>
    <t>Bhaskar</t>
  </si>
  <si>
    <t>114hr.24min</t>
  </si>
  <si>
    <t>https://drive.google.com/open?id=16T2FZQj_NQwXOyBiwJb9SzKjqEsnyEdl</t>
  </si>
  <si>
    <t>gowthamthotakuri24@gmail.com</t>
  </si>
  <si>
    <t>THOTAKURI GOWTHAM</t>
  </si>
  <si>
    <t>ugs21200_ece.gowtham@cbit.org.in</t>
  </si>
  <si>
    <t xml:space="preserve">Dappuri Bhaskar </t>
  </si>
  <si>
    <t>Artificial Intelligence Primer Certification - ISB - 27h.31m, Internet of Things Foundation Certification - ISB - 33h, 18 Courses by CISCO (Any four related courses from 18 courses available) - Li2 - 60h</t>
  </si>
  <si>
    <t>33+30+27.37=90.37hrs</t>
  </si>
  <si>
    <t>https://drive.google.com/open?id=1ZyiGHJz9dLkWGH2ovOqVX72dU5TsyF8n, https://drive.google.com/open?id=1ztTr_AK2ww_kEWIq2gtnUB2vq2Fdyeae</t>
  </si>
  <si>
    <t>it was good but students should be given the choice of choosing the cources</t>
  </si>
  <si>
    <t>himavamsi20@gmail.com</t>
  </si>
  <si>
    <t xml:space="preserve">V.Hima Vamsi </t>
  </si>
  <si>
    <t>ugs21202_ece.vamsi@cbit.org.in</t>
  </si>
  <si>
    <t xml:space="preserve">D.Bhaskar </t>
  </si>
  <si>
    <t>Java Foundation Certification - ISB - 114h.24m, Internet of Things Foundation Certification - ISB - 33h</t>
  </si>
  <si>
    <t>114.24+33=147.24</t>
  </si>
  <si>
    <t>https://drive.google.com/open?id=1qxJ1U8XGH4eeumO84WRUHbtMp9Y4cxSD, https://drive.google.com/open?id=1bcUygCNa5VrbP-0Wk1PUa3UimUlJSSB3, https://drive.google.com/open?id=1aqPTo7ocnO-riq4Sx95WwvG6XhdXlXHH, https://drive.google.com/open?id=1L3lsSfJeAJ3vByh60DaHmYmf8W91x42o, https://drive.google.com/open?id=1LkRG_lIQCOQ3mbC7-ZrOsMk695U9UA8-</t>
  </si>
  <si>
    <t>Dr.D.Bhaskar</t>
  </si>
  <si>
    <t>https://drive.google.com/open?id=13WnlkaxL3mkta8uGSlXynSymsi0PqTQn</t>
  </si>
  <si>
    <t>abbyvarala@gmail.com</t>
  </si>
  <si>
    <t xml:space="preserve">VARALA SUJAL KUMAR </t>
  </si>
  <si>
    <t>ugs21203_ece.sujal@cbit.org.in</t>
  </si>
  <si>
    <t>Dr.BHASKER DAPPURI</t>
  </si>
  <si>
    <t>114.24m</t>
  </si>
  <si>
    <t>https://drive.google.com/open?id=12wB_zq3G_gF44YHUZJQQAbxwlor8IAjl</t>
  </si>
  <si>
    <t>varunbattu20@gmail.com</t>
  </si>
  <si>
    <t>Varun Battu</t>
  </si>
  <si>
    <t>Ugs21204_ece.varun@cbit.org.in</t>
  </si>
  <si>
    <t>https://drive.google.com/open?id=1hxKlczDYnj_Xtf82XYe2Va4u2VuHxhda</t>
  </si>
  <si>
    <t xml:space="preserve">Very good course </t>
  </si>
  <si>
    <t>ranjithkumarjalla@gmail.com</t>
  </si>
  <si>
    <t>Jalla Ranjith Kumar</t>
  </si>
  <si>
    <t>ugs21301_ece.ranjith@cbit.org.in</t>
  </si>
  <si>
    <t>sridhar</t>
  </si>
  <si>
    <t>113h</t>
  </si>
  <si>
    <t>https://drive.google.com/open?id=1lWTFc4hPcOkUewiKDKL0zSs9MjdnuODJ</t>
  </si>
  <si>
    <t>helpful to studies</t>
  </si>
  <si>
    <t>saigopu2003@gmail.com</t>
  </si>
  <si>
    <t>Gopu sai</t>
  </si>
  <si>
    <t>ugs21302_ece.sai@cbit.org</t>
  </si>
  <si>
    <t xml:space="preserve">T sridhar </t>
  </si>
  <si>
    <t>https://drive.google.com/open?id=1Z63_WzOJyaJQplsS7iPXBDN_0QbfCRJi</t>
  </si>
  <si>
    <t>rashmimkir@gmail.com</t>
  </si>
  <si>
    <t>Rashmi</t>
  </si>
  <si>
    <t>ugs21303_ece.rashmi@cbit.org.in</t>
  </si>
  <si>
    <t xml:space="preserve">Internet of Things Foundation Certification - ISB - 33h, Mathworks - Matlab - Li2, Explore Machine learning using python </t>
  </si>
  <si>
    <t>https://drive.google.com/open?id=1JrqbQkFEIiAeTYQMnL8YuDiK4ZOaPqx6, https://drive.google.com/open?id=1I57u9GDoI-RtZVCWPuAUZhvQPnXqQKzY, https://drive.google.com/open?id=1caPCNBFV4uk3WfWMytlBw4_zuZdkdAed</t>
  </si>
  <si>
    <t>ambrish2803@gmail.com</t>
  </si>
  <si>
    <t xml:space="preserve">K Ambrish </t>
  </si>
  <si>
    <t>ugs21304_ece.ambrish@cbit.org.in</t>
  </si>
  <si>
    <t>114.24h</t>
  </si>
  <si>
    <t>https://drive.google.com/open?id=1AmchT9L-eh1a_X8iwcJiLMcMI_g4GWhm</t>
  </si>
  <si>
    <t>Winter upskilling is an opportunity to align my learning with indoor activities, focusing on courses that complement my career goals. I aim to stay motivated by setting clear objectives and celebrating milestones along the way.</t>
  </si>
  <si>
    <t>kanugantisuraj3@gmail.com</t>
  </si>
  <si>
    <t xml:space="preserve">Kanuganti Suraj </t>
  </si>
  <si>
    <t>Ugs21305_ece.suraj@cbit@org.in</t>
  </si>
  <si>
    <t xml:space="preserve">114 hrs </t>
  </si>
  <si>
    <t>https://drive.google.com/open?id=1qc3OlZlSz_Ns4mhDNF4zPAhC94uWI7pz, https://drive.google.com/open?id=1jTMcl32u9_uIC7SvRX7PN4ZG-RN-9I6K</t>
  </si>
  <si>
    <t xml:space="preserve">I learnt so much from winter upskilling program </t>
  </si>
  <si>
    <t>marrimanisha11@gmail.com</t>
  </si>
  <si>
    <t xml:space="preserve">Marri Manisha </t>
  </si>
  <si>
    <t>ugs21306_ece.manisha@cbit.org.in</t>
  </si>
  <si>
    <t>https://drive.google.com/open?id=135dH3ugcpHC2zfbWn4lpb75ifSj3MIcO</t>
  </si>
  <si>
    <t>The 1 month time which we have got for winter upskilling is very useful to learn new skills and enhance our skills. I wish we would get time like this for every semester.</t>
  </si>
  <si>
    <t>gurramsowmya400@gmail.com</t>
  </si>
  <si>
    <t xml:space="preserve">Gurram Sowmya </t>
  </si>
  <si>
    <t>ugs21307_ece.sowmya@cbit.org.in</t>
  </si>
  <si>
    <t>A.Satyavathi</t>
  </si>
  <si>
    <t>114.24 hours</t>
  </si>
  <si>
    <t>https://drive.google.com/open?id=1atpL4rpkxGa2e8rg8FYuzXfP4sziUfmY</t>
  </si>
  <si>
    <t>Winter vacation holidays were helpful to complete internship and gain and enhance technical knowledge but it would be more effective if offline intership opportunity was given where we can gain practical knowledge, and it's not possible to complete offline intership in 20-30 days of time so we are expecting to extend the intership period.</t>
  </si>
  <si>
    <t>kavyapurella05@gmail.com</t>
  </si>
  <si>
    <t xml:space="preserve">Kavya Purella </t>
  </si>
  <si>
    <t xml:space="preserve"> ugs21308_ece.kavya@cbit.org.in</t>
  </si>
  <si>
    <t>Java Foundation Certification - ISB - 114h.24m, 18 Courses by CISCO (Any four related courses from 18 courses available) - Li2 - 60h</t>
  </si>
  <si>
    <t>60+114=174 hours</t>
  </si>
  <si>
    <t>https://drive.google.com/open?id=18CEVKlMwRKUb4tCrsdexLV7xjtuIpWex, https://drive.google.com/open?id=1rm254ra_8cJyyIMLKOr4GVPBqokR54xv, https://drive.google.com/open?id=1jMm9MXfFTLbF2H2sBzDjI-LnBNXgd6Je, https://drive.google.com/open?id=10L-kUoICfKE9Hmc-inIa75Q9Et0_9nVt, https://drive.google.com/open?id=1GUyrFYA_3gGmKxA16Jmrk9YcdrGSmczW</t>
  </si>
  <si>
    <t xml:space="preserve">doing this upskill internship helped me to gain knowledge </t>
  </si>
  <si>
    <t>vaishnavi10106@gmail.com</t>
  </si>
  <si>
    <t xml:space="preserve">AVUSULA VAISHNAVI </t>
  </si>
  <si>
    <t>ugs21309_ece.vaishnavi@cbit.org.in</t>
  </si>
  <si>
    <t>SMT.A.SATHYAVATI</t>
  </si>
  <si>
    <t>https://drive.google.com/open?id=1W_ORIcmZ0dLigjGhOeKJRnLPktVPMR8w</t>
  </si>
  <si>
    <t>darajahnavi04@gmail.com</t>
  </si>
  <si>
    <t xml:space="preserve">Dara Jahnavi </t>
  </si>
  <si>
    <t xml:space="preserve">ugs21310_ece.jahnavi@cbit.org.in </t>
  </si>
  <si>
    <t xml:space="preserve">darajahnavi04@gmail.com </t>
  </si>
  <si>
    <t>SMT.A.SATHYAVATHI</t>
  </si>
  <si>
    <t>https://drive.google.com/open?id=10qYpvYpPRnxiWZS_615hA4D3d993S-2_</t>
  </si>
  <si>
    <t>I have utilized my winter vacation to get some knowledge by doing winter upskilling course .So this is very helpful</t>
  </si>
  <si>
    <t>madishettytejasri@gmail.com</t>
  </si>
  <si>
    <t xml:space="preserve">Tejasri </t>
  </si>
  <si>
    <t>ugs21311_ece.teja@cbit.org.in</t>
  </si>
  <si>
    <t>Python Foundation Certification - ISB (Infosys Springboard) - 2h.18m, Cyber Security Foundation Certification - ISB - 39h.11m, AI Foundations and AI advanced  - Li2 - 100h</t>
  </si>
  <si>
    <t>140hrs</t>
  </si>
  <si>
    <t>https://drive.google.com/open?id=1TWZi_y4Pb0akasBbpJ3XCT-Z-R750STy, https://drive.google.com/open?id=1Z6fhpNJwvCDNWAYkRHY_gdpLS4a0MVRX, https://drive.google.com/open?id=1fVRA68zO5DI2SCL_Lkiw26eGPWUNWwDT, https://drive.google.com/open?id=1aRWaGm14NlV5v55Ledu6P9loyWOEzHPp</t>
  </si>
  <si>
    <t>Good program which improved our skills</t>
  </si>
  <si>
    <t>durgampavani2004@gmail.com</t>
  </si>
  <si>
    <t xml:space="preserve">Durgam Pavani </t>
  </si>
  <si>
    <t>ugs21312_ece.pavani@cbit.org.in</t>
  </si>
  <si>
    <t>Core Certification from ECE /  EEE / Civil / Biotech / Chemical / Mechanical - 70, Python Foundation Certification - ISB (Infosys Springboard) - 2h.18m, Cyber Security Foundation Certification - ISB - 39h.11m</t>
  </si>
  <si>
    <t>90hrs</t>
  </si>
  <si>
    <t>https://drive.google.com/open?id=1eUonY8UW_oCCJlREipW6aI31tjUekm0G</t>
  </si>
  <si>
    <t>ugs21314_ece.prashanth@cbit.org.in</t>
  </si>
  <si>
    <t xml:space="preserve">SHAGA PRASHANTH </t>
  </si>
  <si>
    <t>shagaprashant123@gmail.com</t>
  </si>
  <si>
    <t>Dr . Bhasker</t>
  </si>
  <si>
    <t>https://drive.google.com/open?id=1GZB9BzQA_gWApjqQfOyxW6ZvN8UB7EVa</t>
  </si>
  <si>
    <t>Winter upskilling on Java foundation certification from Infosys Springboard is helpful. Consider adding more hands-on practice, interactive activities.</t>
  </si>
  <si>
    <t>shivanipesari2004@gmail.com</t>
  </si>
  <si>
    <t>P.Shivani</t>
  </si>
  <si>
    <t>ugs21315_ece.shivani@cbit.org.in</t>
  </si>
  <si>
    <t>D.Bhasker</t>
  </si>
  <si>
    <t>https://drive.google.com/open?id=1-QHc15M0ZkFvlkbTKtVJA_Yvx71N9vvs</t>
  </si>
  <si>
    <t>Productive</t>
  </si>
  <si>
    <t>saibharathgunda1@gmail.com</t>
  </si>
  <si>
    <t>Sai bharath</t>
  </si>
  <si>
    <t>ugs21316_ece.bharath@cbit.org.in</t>
  </si>
  <si>
    <t>https://drive.google.com/open?id=15sZVh8GFF1-fB6j_ro0C0YyKnPyIDF6O, https://drive.google.com/open?id=1v7cbYHNMYHIfHfWdig2Rh60-wl_dMYpl, https://drive.google.com/open?id=1mikS6frZulTQ4APhtjNHXxgAWPniqujS</t>
  </si>
  <si>
    <t>nshthshaik@gmail.com</t>
  </si>
  <si>
    <t>Nishath begum</t>
  </si>
  <si>
    <t>ugs21317_ece.begum@cbit.org.in</t>
  </si>
  <si>
    <t>Bhasker sir</t>
  </si>
  <si>
    <t>https://drive.google.com/open?id=1JT4ZKbTK6_rGl8jFa8edyQps9EOrLqgA</t>
  </si>
  <si>
    <t>Need videos too</t>
  </si>
  <si>
    <t>kethavathsaikumarec039@gmail.com</t>
  </si>
  <si>
    <t xml:space="preserve">K sai kumar </t>
  </si>
  <si>
    <t>ugs21318_ece.sai@cbit.org.in</t>
  </si>
  <si>
    <t>https://drive.google.com/open?id=1HpRxd0A25veorWKezQWs72O-PG2smRiX</t>
  </si>
  <si>
    <t>srujanjoriga6690@gmail.com</t>
  </si>
  <si>
    <t xml:space="preserve">J SRUJAN KUMAR </t>
  </si>
  <si>
    <t>ugs21319_ece.srujan@cbit.org.in</t>
  </si>
  <si>
    <t xml:space="preserve">D.Bhasker </t>
  </si>
  <si>
    <t>https://drive.google.com/open?id=1UnXT7bw-0KWcBOG9VVmb6i97W1Me4aJ0, https://drive.google.com/open?id=1BMUeZ-fZ4dUTLwB7ehCxVaRkujk6EgLj</t>
  </si>
  <si>
    <t>swethasurani456@gmail.com</t>
  </si>
  <si>
    <t xml:space="preserve">Surani Swetha </t>
  </si>
  <si>
    <t>ugs21320_ece.swetha@cbit.org.in</t>
  </si>
  <si>
    <t>Dr.Bhaskar sir</t>
  </si>
  <si>
    <t>https://drive.google.com/open?id=1JVijp4U5_96WPSPE7ztOMhlQ8hDMi56A</t>
  </si>
  <si>
    <t>preethiakuthota15@gmail.com</t>
  </si>
  <si>
    <t>Preethi Akuthota</t>
  </si>
  <si>
    <t>Ugs21001_mech.preethi@cbit.org.in</t>
  </si>
  <si>
    <t>Preethiakuthota15@gmail.com</t>
  </si>
  <si>
    <t>Ipsita</t>
  </si>
  <si>
    <t>https://drive.google.com/open?id=10o--2eupfIHZ1_AR_UaFdio-skCn6-Y0</t>
  </si>
  <si>
    <t>I upgraded my skills. It is very productive</t>
  </si>
  <si>
    <t>charvigoud0309@gmail.com</t>
  </si>
  <si>
    <t>B Charvi</t>
  </si>
  <si>
    <t>ugs21002_mech.charvi@cbit.org.in</t>
  </si>
  <si>
    <t>0.37+3.30+14.31+16+15.56+24.18+1=75hrs 52minutes,100hrs. total hrs=175</t>
  </si>
  <si>
    <t>https://drive.google.com/open?id=1y-UJciQXnuiDyXOCw6AtNS54xOjpcaf4, https://drive.google.com/open?id=1ZPQBv_iLWHcR52A6avA6LnVAw7xWSBAg, https://drive.google.com/open?id=1E6ZkWx0bqK6X2RkfFIb90R7njTm04vMS</t>
  </si>
  <si>
    <t>internship gave us knowledge of new courses.</t>
  </si>
  <si>
    <t>sharongeetha01@gmail.com</t>
  </si>
  <si>
    <t>B.Sharon Geetha</t>
  </si>
  <si>
    <t>ugs21003_mech.geetha@cbit.org.in</t>
  </si>
  <si>
    <t xml:space="preserve">Ipsita </t>
  </si>
  <si>
    <t>Data Science Foundation Certification - ISB - 75h.52m, DevOps Foundation Certification - ISB - 50h.19m, MongoDB Node.js Developer Path - 15h</t>
  </si>
  <si>
    <t>60+75=135 hours</t>
  </si>
  <si>
    <t>https://drive.google.com/open?id=1k34GQi6wQK1VEJ_5fmPs9wEmolP29TcA, https://drive.google.com/open?id=1YD1S4FXQGQvyu76kedk6lSc01Ch_2fx3</t>
  </si>
  <si>
    <t>Very Good</t>
  </si>
  <si>
    <t>2004sreejareddy@gmail.com</t>
  </si>
  <si>
    <t xml:space="preserve">C. Sreeja Reddy </t>
  </si>
  <si>
    <t>ugs21004_mech.sreeja@cbit.org.in</t>
  </si>
  <si>
    <t xml:space="preserve">Ipsita mohanty </t>
  </si>
  <si>
    <t>Data Science Foundation Certification - ISB - 75h.52m, DevOps Foundation Certification - ISB - 50h.19m</t>
  </si>
  <si>
    <t>75+60=135 hours</t>
  </si>
  <si>
    <t>https://drive.google.com/open?id=1HgXqhuGTWILpJgB9yEHvf2_2knlew2qH</t>
  </si>
  <si>
    <t>ananyapagidipally03@gmail.com</t>
  </si>
  <si>
    <t xml:space="preserve">Ananya pagidipally </t>
  </si>
  <si>
    <t>ugs21006_mech.ananya@cbit.org.in</t>
  </si>
  <si>
    <t>https://drive.google.com/open?id=1rDK2Yrkp3ltMoZdv5hOqS7zQEpQAAnBx</t>
  </si>
  <si>
    <t>vaishhhp07@gmail.com</t>
  </si>
  <si>
    <t>P Vaishnavi</t>
  </si>
  <si>
    <t>ugs21007_mech.vaishnavi@cbit.org.in</t>
  </si>
  <si>
    <t>0.37+3.30+14.31+16+15.56+24+1=75h.52m</t>
  </si>
  <si>
    <t>https://drive.google.com/open?id=1aJaBvySvHCCqBlhcnPu-8VN-n2_kauyM</t>
  </si>
  <si>
    <t xml:space="preserve">developing skills from different courses </t>
  </si>
  <si>
    <t>akumallan3@gmail.com</t>
  </si>
  <si>
    <t xml:space="preserve">Akumalla Nimish Bhargav </t>
  </si>
  <si>
    <t>ugs21010_mech.bhargav@cbit.org.in</t>
  </si>
  <si>
    <t>https://drive.google.com/open?id=1O63TrbEpHTBM6onwHnmMJ1rBSJMF1bIv</t>
  </si>
  <si>
    <t xml:space="preserve">I honestly didn't understand a lot,the courses offered by our core too weren't good,i would honestly prefer more virtual internships than this course which isn't my domain </t>
  </si>
  <si>
    <t>bharathamgoth5@gmail.com</t>
  </si>
  <si>
    <t xml:space="preserve">Bharath Amgoth </t>
  </si>
  <si>
    <t>ugs21012_mech.bharath@cbit.org.in</t>
  </si>
  <si>
    <t>Mrs.Ipsita Mohanty</t>
  </si>
  <si>
    <t>15+15+45</t>
  </si>
  <si>
    <t>https://drive.google.com/open?id=1cN_a1Kv_BFJRcPBHGDN90V3_EQPYhG-w</t>
  </si>
  <si>
    <t>It helps to develop ur skill in the field u are interested.</t>
  </si>
  <si>
    <t>aravind.chittimalla.kumar@gmail.com</t>
  </si>
  <si>
    <t>Aravind kumar</t>
  </si>
  <si>
    <t>ugs21014_mech.aravind@gmail.com</t>
  </si>
  <si>
    <t xml:space="preserve">Ipsita Mohanty </t>
  </si>
  <si>
    <t>+917032703001</t>
  </si>
  <si>
    <t>https://drive.google.com/open?id=1Wip7zexwgXFOhZD6IO8rzCAfiYPYmxkR</t>
  </si>
  <si>
    <t>saivardhanbandaru@gmail.com</t>
  </si>
  <si>
    <t xml:space="preserve">B.Saivardhan Goud </t>
  </si>
  <si>
    <t>ugs21016_mech.sai@cbit.org.in</t>
  </si>
  <si>
    <t>75 hr 52min</t>
  </si>
  <si>
    <t>https://drive.google.com/open?id=1G4ODjn3QXRToSzWZyLHodbk1VJigqUsx</t>
  </si>
  <si>
    <t>sathwik.byri@gmail.com</t>
  </si>
  <si>
    <t>Byri Sathwik</t>
  </si>
  <si>
    <t>ugs21020_mech.byri@cbit.org.in</t>
  </si>
  <si>
    <t>Ipsita Mohanty</t>
  </si>
  <si>
    <t>https://drive.google.com/open?id=13qKJ0KDd6QPfvCtKIsfROaFd-rdko0gX</t>
  </si>
  <si>
    <t>praneethcvn@gmail.com</t>
  </si>
  <si>
    <t xml:space="preserve">Chintakayala Venkata Narasimha Praneeth </t>
  </si>
  <si>
    <t>ugs21021_mech.venkata@cbit.org.in</t>
  </si>
  <si>
    <t xml:space="preserve">Ms. Ipsita Mohanty </t>
  </si>
  <si>
    <t>0.37+3.30+14.31+16+15.56+24.18+1= 75hours 52minutes</t>
  </si>
  <si>
    <t>https://drive.google.com/open?id=1IYlRVZ3sUakgyaMtImCwyvdT-v7M-e1Q</t>
  </si>
  <si>
    <t>daidasakethreddy2004@gmail.com</t>
  </si>
  <si>
    <t xml:space="preserve">Daida Saketh Reddy </t>
  </si>
  <si>
    <t>ugs21022_mech.saketh@cbit.org.in</t>
  </si>
  <si>
    <t xml:space="preserve">Ipsitha mohanty </t>
  </si>
  <si>
    <t>https://drive.google.com/open?id=1W6mVTqNPTTQKwXyOMoppc4qa3Z88Szp2</t>
  </si>
  <si>
    <t>harshakiran1032@gmail.com</t>
  </si>
  <si>
    <t>Harsha Kiran M</t>
  </si>
  <si>
    <t>ugs21024_mech.harsha@cbit.org.in</t>
  </si>
  <si>
    <t>https://drive.google.com/open?id=142uEiWNSE0j0HloqiwfrL5P8qIWUH6IY</t>
  </si>
  <si>
    <t>Was very engaging abd knowledgeable.</t>
  </si>
  <si>
    <t>tejagnijabba@gmail.com</t>
  </si>
  <si>
    <t>Jabba Tejagni</t>
  </si>
  <si>
    <t>ugs21025_mech.tejagni@cbit.org.in</t>
  </si>
  <si>
    <t>Madhuri</t>
  </si>
  <si>
    <t>+919849533855</t>
  </si>
  <si>
    <t>https://drive.google.com/open?id=1I2WCtpBwM81wYDGnczftd3bWTa3bB4iO</t>
  </si>
  <si>
    <t>vamshikrishna3113@gmail.com</t>
  </si>
  <si>
    <t xml:space="preserve">Kona vamshi Krishna </t>
  </si>
  <si>
    <t>ugs21030_mech.krishna@cbit.org.in</t>
  </si>
  <si>
    <t>Mrs.Madhuri garu</t>
  </si>
  <si>
    <t>https://drive.google.com/open?id=19KMwOWF4d-_Pn-BeQEOfCP58HMzQA_ZD</t>
  </si>
  <si>
    <t>I upgraded my skills and it is very helpful full.</t>
  </si>
  <si>
    <t>Kumarkotla58@gmail.com</t>
  </si>
  <si>
    <t>K.Kumar</t>
  </si>
  <si>
    <t>Ugs21031_mech.kumar@cbit.org.in</t>
  </si>
  <si>
    <t xml:space="preserve">Kumarkotla58@gmail.com </t>
  </si>
  <si>
    <t>Madhuri Pullela</t>
  </si>
  <si>
    <t>https://drive.google.com/open?id=1_aJzSAz6BcXwVuoXS04tk2sK4r9JfiCw</t>
  </si>
  <si>
    <t>it is very good idea and learnt some skills.</t>
  </si>
  <si>
    <t>lavudyakarthik2000@gmail.com</t>
  </si>
  <si>
    <t xml:space="preserve">L Kartheek Kumar Nayak </t>
  </si>
  <si>
    <t>ugs21022_mech.kartheek@cbit.org.in</t>
  </si>
  <si>
    <t>Madhuri pullela</t>
  </si>
  <si>
    <t>15+15+20=50 hr</t>
  </si>
  <si>
    <t>https://drive.google.com/open?id=1Je4J_c6m984Xh5omed1ntRbi_VqsCifd</t>
  </si>
  <si>
    <t xml:space="preserve">Based on petroleum refinary </t>
  </si>
  <si>
    <t>uday200316@gmail.com</t>
  </si>
  <si>
    <t xml:space="preserve">Uday </t>
  </si>
  <si>
    <t xml:space="preserve">Ugs21034_mech.uday@cbit </t>
  </si>
  <si>
    <t xml:space="preserve">Uday200316@gmail.com </t>
  </si>
  <si>
    <t>Madhuri mam</t>
  </si>
  <si>
    <t>Artificial Intelligence Foundation Certification - ISB - 15h.11m, Cyber Security Foundation Certification - ISB - 39h.11m</t>
  </si>
  <si>
    <t>49.11h+ 15.11= 65h</t>
  </si>
  <si>
    <t>https://drive.google.com/open?id=1jFRR4zHl2--cJv1_orXHtsrhJaExsILj, https://drive.google.com/open?id=1XLOWniDIdUztfZYNpwJupfa6IPbBvaIH, https://drive.google.com/open?id=1xuUsyzxhKOdofiBqfe4C2nu9MUc4w8Q3, https://drive.google.com/open?id=18PQT-lCdMc2iOkknxLTCi0ShfiMfe1W7</t>
  </si>
  <si>
    <t xml:space="preserve">Not bad, core courses are less compara to computer science courses </t>
  </si>
  <si>
    <t>sanjaysrivatsav007@gmail.com</t>
  </si>
  <si>
    <t xml:space="preserve">Manda Sanjay srivatsav </t>
  </si>
  <si>
    <t>ugs21037_mech.sanjay@cbit.org.in</t>
  </si>
  <si>
    <t xml:space="preserve">D.S Madhuri </t>
  </si>
  <si>
    <t>https://drive.google.com/open?id=1fSNiTb3778t_FFQeqcka78FszQl8yRD_</t>
  </si>
  <si>
    <t>samanvvith@gmail.com</t>
  </si>
  <si>
    <t>M. Sai Teja Samanwith</t>
  </si>
  <si>
    <t>ugs21040_mech.sai@gmail.com</t>
  </si>
  <si>
    <t xml:space="preserve">DS. Madhuri </t>
  </si>
  <si>
    <t>75+</t>
  </si>
  <si>
    <t>https://drive.google.com/open?id=126entQG4E0mgN7AUtM-vZfHZnUHe7Odf</t>
  </si>
  <si>
    <t>good course</t>
  </si>
  <si>
    <t>samartajuddin007@gmail.com</t>
  </si>
  <si>
    <t>Mohammed Samaruddin Ahmed</t>
  </si>
  <si>
    <t xml:space="preserve">samartajuddin007@gmail.com </t>
  </si>
  <si>
    <t>B V S Rao</t>
  </si>
  <si>
    <t>https://drive.google.com/open?id=1R0No9JFsVDQES8a9YAx2SHyoSXY6dOLn</t>
  </si>
  <si>
    <t>Need more than one month time for skillup</t>
  </si>
  <si>
    <t>samarmohammed0007@gmail.com</t>
  </si>
  <si>
    <t>https://drive.google.com/open?id=1Mi0Gdf6nqlrjfnBWcSPCBMM_ikeftYFz</t>
  </si>
  <si>
    <t>need more than one month for upskilling</t>
  </si>
  <si>
    <t>divyagnanmoram123@gmail.com</t>
  </si>
  <si>
    <t>Divyagnan Moram</t>
  </si>
  <si>
    <t>ugs21043_mech.divyagnan@cbit.org.in</t>
  </si>
  <si>
    <t>Internship in pumps and motors manufacturing Industry</t>
  </si>
  <si>
    <t>https://drive.google.com/open?id=1IPxBE9O5-yugKa3xzneUN3Wpcfh7Ve9y</t>
  </si>
  <si>
    <t>Winter upskilling program really encourages students to explore and assess their skill set in the domain of their choosing. Continuing this program as part of curriculum would give an edge to those intend to sharpen their respective expertise in their domain.</t>
  </si>
  <si>
    <t>neelamnandhu2002@gmail.com</t>
  </si>
  <si>
    <t xml:space="preserve">Nandhu Neelam </t>
  </si>
  <si>
    <t xml:space="preserve">ugs21045_mech.neelam@cbit.org.in </t>
  </si>
  <si>
    <t xml:space="preserve">neelamnandhu2002@gmail.com </t>
  </si>
  <si>
    <t xml:space="preserve">D S Madhuri </t>
  </si>
  <si>
    <t>https://drive.google.com/open?id=1F518MC5d7Gy7nYozAMShRx-0oZzrmwDI</t>
  </si>
  <si>
    <t>ugs21046_mech.vijayanand@cbit.org.in</t>
  </si>
  <si>
    <t>P.Teja Vijayanand</t>
  </si>
  <si>
    <t>tejavijayanand2003@gmail.com</t>
  </si>
  <si>
    <t>Ms.D.S.Madhuri</t>
  </si>
  <si>
    <t>https://drive.google.com/open?id=1_m_MNIA9aEr8NX_HSwqbtyT4T9K1mzpG</t>
  </si>
  <si>
    <t>Usefull</t>
  </si>
  <si>
    <t>palojivinayak@gmail.com</t>
  </si>
  <si>
    <t xml:space="preserve">Paloji Vinayak </t>
  </si>
  <si>
    <t>ugs21047_mech.vinayak@cbit.org.in</t>
  </si>
  <si>
    <t xml:space="preserve">Madhuri Ma'am </t>
  </si>
  <si>
    <t>https://drive.google.com/open?id=1gj2fpK5PiO_Dy7EHiMh1rx9UwNUdspsO</t>
  </si>
  <si>
    <t>parshu735421@gmail.com</t>
  </si>
  <si>
    <t xml:space="preserve">Parshuram </t>
  </si>
  <si>
    <t>Ugs21048_mech.parasuram@cbit.org.in</t>
  </si>
  <si>
    <t>https://drive.google.com/open?id=1la9U-ASxv33Whxy381H19L8Xx8fy77q6</t>
  </si>
  <si>
    <t xml:space="preserve">..
</t>
  </si>
  <si>
    <t>piduguvineethraj@gmail.com</t>
  </si>
  <si>
    <t xml:space="preserve">P Vineet Raj </t>
  </si>
  <si>
    <t>ugs21049_mech.raj@cbit.org.in</t>
  </si>
  <si>
    <t xml:space="preserve">piduguvineethraj@gmail.com </t>
  </si>
  <si>
    <t xml:space="preserve">Kannan sir </t>
  </si>
  <si>
    <t>Cyber Security Foundation Certification - ISB - 39h.11m</t>
  </si>
  <si>
    <t>https://drive.google.com/open?id=1PPsSHpoTQA6dVJ8sz38kJTBrxulJjx9h</t>
  </si>
  <si>
    <t xml:space="preserve">it would have been better if more core (mechanical) related courses were included in winter upskilling.
</t>
  </si>
  <si>
    <t>rajeshbairagya07@gmail.com</t>
  </si>
  <si>
    <t xml:space="preserve">RAJESH BAIRAGYA </t>
  </si>
  <si>
    <t>ugs21050_mech.rajesh@cbit.org.in</t>
  </si>
  <si>
    <t>Dr.Y.S.kannan</t>
  </si>
  <si>
    <t>https://drive.google.com/open?id=1UkiSsjuy_hQW22VuCcXxUh7lJ_RdpzHn</t>
  </si>
  <si>
    <t>tuppul9515@gmail.com</t>
  </si>
  <si>
    <t>S BHARAT RAO</t>
  </si>
  <si>
    <t>ugs21052_mech.bharat@cbit.org.in</t>
  </si>
  <si>
    <t>Y.S KANNAN</t>
  </si>
  <si>
    <t>https://drive.google.com/open?id=1bkTCRSFD-6znLy8JhZaJMK7q_7eW0JkR</t>
  </si>
  <si>
    <t xml:space="preserve">The upskilling course was very well structured and I had a very fun time learning new things </t>
  </si>
  <si>
    <t>ugs21053_mech.koushik@cbit.org.in</t>
  </si>
  <si>
    <t>Sai Koushik Nalparaju</t>
  </si>
  <si>
    <t>nalparajkoushik@gmail.con</t>
  </si>
  <si>
    <t>Dr.Y.S.Kannan</t>
  </si>
  <si>
    <t>https://drive.google.com/open?id=1q7F45jY7l6giaKpkIdkf38-49fFWLffp</t>
  </si>
  <si>
    <t>Winter is a great time for upskilling, as it provides an opportunity to focus and enhance your skills</t>
  </si>
  <si>
    <t>dineshsana007@gmail.com</t>
  </si>
  <si>
    <t xml:space="preserve">Dinesh Sanapala </t>
  </si>
  <si>
    <t>Ugs21054_mech.dinesh@cbit.org.in</t>
  </si>
  <si>
    <t>14+4+16+16+25=75.52</t>
  </si>
  <si>
    <t>https://drive.google.com/open?id=1ebKKIJ9a5nB0ySyxxfshQIAEAGwlWj7L</t>
  </si>
  <si>
    <t>noamansyed2004@gmail.com</t>
  </si>
  <si>
    <t>Syed Mohammed Noaman</t>
  </si>
  <si>
    <t>ugs21055_mech.syed@cbit.org.in</t>
  </si>
  <si>
    <t>YS Kannan</t>
  </si>
  <si>
    <t>https://drive.google.com/open?id=1lQm3Y8S7Yie438ofgl_f2uIjsUOOt99v</t>
  </si>
  <si>
    <t>shekarthonti8@gmail.com</t>
  </si>
  <si>
    <t>Thonti Shekar</t>
  </si>
  <si>
    <t>ugs21056_mech.shekar@cbit.org.in</t>
  </si>
  <si>
    <t xml:space="preserve">Kannan </t>
  </si>
  <si>
    <t>https://drive.google.com/open?id=1AtA6Nd_8FF0LsutbltOpM38UBmWfY3Zk</t>
  </si>
  <si>
    <t>nitishk13989@gmail.com</t>
  </si>
  <si>
    <t xml:space="preserve">Tummala.Niteesh Kumar </t>
  </si>
  <si>
    <t>ugs21057_mech.niteesh@cbit.org.in</t>
  </si>
  <si>
    <t>Kannan</t>
  </si>
  <si>
    <t>75.5 hours</t>
  </si>
  <si>
    <t>https://drive.google.com/open?id=1pEyIMKPVyLa31U_-bjs9hWT69WBdcBam</t>
  </si>
  <si>
    <t xml:space="preserve">This winter upskilling improved my thinking abilities and my knowledge </t>
  </si>
  <si>
    <t>Tummala.Niteesh kumar</t>
  </si>
  <si>
    <t>70hrs</t>
  </si>
  <si>
    <t>https://drive.google.com/open?id=1UfAPVoOM6S5OPXwpTkDn8dw8aHp83UE_</t>
  </si>
  <si>
    <t>harshaias1234@gmail.com</t>
  </si>
  <si>
    <t>Venuthurupalli venkata vasantha harsha</t>
  </si>
  <si>
    <t>Ugs21059_mech.harsha@cbit.org</t>
  </si>
  <si>
    <t xml:space="preserve">harshaias1234@gmail.com </t>
  </si>
  <si>
    <t>https://drive.google.com/open?id=1DzCqxfzYHWJuChlvl_OJiCdxdpWVs0Iu</t>
  </si>
  <si>
    <t>Thank you welcome</t>
  </si>
  <si>
    <t>anuroopmantripragada@gmail.com</t>
  </si>
  <si>
    <t xml:space="preserve">Vijaya Anuroop Mantripragada </t>
  </si>
  <si>
    <t>ugs_mech.vijaya@cbit.org.in</t>
  </si>
  <si>
    <t>https://drive.google.com/open?id=1L7yNyrWcAEV5kx3fPndh-Sbch0AdByp8</t>
  </si>
  <si>
    <t>The questions were very irrelevant and didn’t really help in learning the actual subject</t>
  </si>
  <si>
    <t>ugs21061_mech.rikwith@cbit.org.in</t>
  </si>
  <si>
    <t xml:space="preserve">Rikwith Reddy </t>
  </si>
  <si>
    <t>rikwithreddy777@gmail.com</t>
  </si>
  <si>
    <t>Kannan sir</t>
  </si>
  <si>
    <t>https://drive.google.com/open?id=143IYhoCOSRrt1QuWvmdUtJ2YZvgm9sNH</t>
  </si>
  <si>
    <t>The cool down period after failing a test can be less than  15.</t>
  </si>
  <si>
    <t>anvithakalapatapu7@gmail.com</t>
  </si>
  <si>
    <t xml:space="preserve">Anvitha Kalapatapu </t>
  </si>
  <si>
    <t>ugs21071_mech.anvitha@cbit.org.in</t>
  </si>
  <si>
    <t xml:space="preserve">Kiran Kumar </t>
  </si>
  <si>
    <t>https://drive.google.com/open?id=1JsW4PufkBtxjm0YaLCvfKTVnSWaBs83G</t>
  </si>
  <si>
    <t xml:space="preserve">not helpful </t>
  </si>
  <si>
    <t>arivilliniharika25@gmail.com</t>
  </si>
  <si>
    <t>Arivilli Niharika</t>
  </si>
  <si>
    <t>Ugs21072_mech.niharika@cbit.org.in</t>
  </si>
  <si>
    <t xml:space="preserve"> Kiran Kumar Amireddy</t>
  </si>
  <si>
    <t>https://drive.google.com/open?id=1oP_ea4K-CEQsL3o9pLS-0_-aTecY1xbn</t>
  </si>
  <si>
    <t xml:space="preserve">I enhanced my skills in data science </t>
  </si>
  <si>
    <t>bachaliakanksha0604@gmail.com</t>
  </si>
  <si>
    <t xml:space="preserve">Bachali Akanksha </t>
  </si>
  <si>
    <t>ugs21073_mech.akanksha@cbit.org.in</t>
  </si>
  <si>
    <t>Kiran kumar ammireddy</t>
  </si>
  <si>
    <t>https://drive.google.com/open?id=19RF5xmzJFu_UEbfVoocCyGGqn0qNWjJo</t>
  </si>
  <si>
    <t>jahnavidasyam@gmail.com</t>
  </si>
  <si>
    <t xml:space="preserve">Dasyam jahnavi </t>
  </si>
  <si>
    <t>https://drive.google.com/open?id=1BIGMX8Hz0owZ9mAYwkvQjdiiwZTs9m9h</t>
  </si>
  <si>
    <t>praveenyakatheramalla@gmail.com</t>
  </si>
  <si>
    <t>K.Praveenya</t>
  </si>
  <si>
    <t>ugs21078_mech.praveenya@cbit.org.in</t>
  </si>
  <si>
    <t xml:space="preserve">Kiran Kumar Amireddy </t>
  </si>
  <si>
    <t>+918754500229</t>
  </si>
  <si>
    <t>https://drive.google.com/open?id=1sXGbmAnMYrnZgsJ2ENc0enOE_t9cMLJ7</t>
  </si>
  <si>
    <t>km4653972@gmail.com</t>
  </si>
  <si>
    <t>Kurva mamatha</t>
  </si>
  <si>
    <t>ugs21079_mech.mamatha@cbit.org.in</t>
  </si>
  <si>
    <t xml:space="preserve">Kiran kumar ammireddy </t>
  </si>
  <si>
    <t>https://drive.google.com/open?id=1osdKOrgS2S7iMQfv9mxZrGqQbugRxxk0</t>
  </si>
  <si>
    <t>sreejamadaka47@gmail.com</t>
  </si>
  <si>
    <t>Sreeja Madaka</t>
  </si>
  <si>
    <t>ugs21080_mech.sreeja@gmail.com</t>
  </si>
  <si>
    <t>Kiran kumar amireddy</t>
  </si>
  <si>
    <t>https://drive.google.com/open?id=1RBCI3dwu_U-C5obrjaJNc9zwmbMEaHhZ, https://drive.google.com/open?id=12y6aajqvgItA7gJOmHHJt5XYXNQTYeRU</t>
  </si>
  <si>
    <t>mamathananavath643@gmail.com</t>
  </si>
  <si>
    <t xml:space="preserve">Nanavath mamatha </t>
  </si>
  <si>
    <t>ugs21081_mech.mamatha@cbit.org.in</t>
  </si>
  <si>
    <t xml:space="preserve">Kiran Kumar ami Reddy </t>
  </si>
  <si>
    <t>https://drive.google.com/open?id=1k-NCgdathxqocP1bGXVeRlz_izZ4DyPe</t>
  </si>
  <si>
    <t>omsri.pabbu45@gmail.com</t>
  </si>
  <si>
    <t>Pabbu.Omsri</t>
  </si>
  <si>
    <t>ugs21082_mech.omsri@cbit.org.in</t>
  </si>
  <si>
    <t>Ami Reddy Kiran Kumar</t>
  </si>
  <si>
    <t>https://drive.google.com/open?id=1v5STl1mHYW1eJzO6kUPdULymroYfvECa</t>
  </si>
  <si>
    <t>vegichatu2003@gmail.com</t>
  </si>
  <si>
    <t xml:space="preserve">V CHATURYA </t>
  </si>
  <si>
    <t>ugs21083_mech.chaturya@cbit.org.in</t>
  </si>
  <si>
    <t xml:space="preserve">Amireddy Kiran Kumar </t>
  </si>
  <si>
    <t>https://drive.google.com/open?id=14G3bJmhFYGQFeBcqziTJCW9fdg6HSwGL</t>
  </si>
  <si>
    <t>abdulmateenrahil123@gmail.com</t>
  </si>
  <si>
    <t xml:space="preserve">Abdulmateen Manzoor Ahmed </t>
  </si>
  <si>
    <t>ugs21085_mech.abdul@cbit.org.in</t>
  </si>
  <si>
    <t xml:space="preserve">Hari Krishna Yadav </t>
  </si>
  <si>
    <t>https://drive.google.com/open?id=1gcFnNmjNW71GU93Gdp5rk_ZyOemSJwKC</t>
  </si>
  <si>
    <t>addepallisameerkashyap@gmail.com</t>
  </si>
  <si>
    <t xml:space="preserve">A. Sameer Kashyap </t>
  </si>
  <si>
    <t xml:space="preserve">sameerkashyap3002@gmail.com </t>
  </si>
  <si>
    <t xml:space="preserve">addepallisameerkashyap@gmail.com </t>
  </si>
  <si>
    <t xml:space="preserve">Kiran Kumar Ami Reddy </t>
  </si>
  <si>
    <t>https://drive.google.com/open?id=1ML30HtzZl0wJ_m4MUsdTvE1HRRWzidBt</t>
  </si>
  <si>
    <t>amidalasurya@gmail.com</t>
  </si>
  <si>
    <t>A.Surya kumar</t>
  </si>
  <si>
    <t>ugs21087_mech.surya@cbit.org.in</t>
  </si>
  <si>
    <t>https://drive.google.com/open?id=1uLOAzK-9RxDX5TCtkZVompMKE1QJX_Sz, https://drive.google.com/open?id=1Uj2cgicUKe68P25-INdePszDOnoSEkU_</t>
  </si>
  <si>
    <t>hariramreddybaddam@gmail.com</t>
  </si>
  <si>
    <t xml:space="preserve">BADDAM HARI RAM REDDY </t>
  </si>
  <si>
    <t>ugs21089_mech.hari@cbit.org.in</t>
  </si>
  <si>
    <t>KIRAN KUMAR AMIREDDY</t>
  </si>
  <si>
    <t>https://drive.google.com/open?id=1bAMS4u_aTeF2b3yIk7OdkOkz41ObaOq3</t>
  </si>
  <si>
    <t>Yes its good and nice to have some technical skills which improve my resume with skills. Its good time to take training in this winter holidays.
Thank you</t>
  </si>
  <si>
    <t>bkrishnamourya@gmail.com</t>
  </si>
  <si>
    <t>BANDREDDY KRISHNA MOURYA</t>
  </si>
  <si>
    <t>ugs21091_mech.krishna@cbit.org.in</t>
  </si>
  <si>
    <t>Dr. Kiran Kumar Amireddy</t>
  </si>
  <si>
    <t>https://drive.google.com/open?id=1GrS_ORKlFm4qfOVXva7xnkCpztIkxtgv</t>
  </si>
  <si>
    <t>They were no courses related to Mechanical core branch</t>
  </si>
  <si>
    <t>manojdandu0@gmail.com</t>
  </si>
  <si>
    <t>D MANOJ</t>
  </si>
  <si>
    <t>ugs21097_mech.manoj@cbit.org.in</t>
  </si>
  <si>
    <t>Ashtosh Sahoo</t>
  </si>
  <si>
    <t>https://drive.google.com/open?id=1aA2Wgx5wClNUCMw3R1PHE6QtgotDRDRF</t>
  </si>
  <si>
    <t>edigishivaji04@gmail.com</t>
  </si>
  <si>
    <t>E.Shivaji goud</t>
  </si>
  <si>
    <t>Ugs21099_mech.shivaji@cbit.org.in</t>
  </si>
  <si>
    <t>Asthof</t>
  </si>
  <si>
    <t>https://drive.google.com/open?id=1rigGbQ6aZRxT1Pdh5g5Qr5pe28E17qiL</t>
  </si>
  <si>
    <t>saipreethamemmadi@gmail.com</t>
  </si>
  <si>
    <t>E Sai preetham</t>
  </si>
  <si>
    <t>ugs21100_mech.preetham@cbit.org.in</t>
  </si>
  <si>
    <t>Sahu</t>
  </si>
  <si>
    <t>https://drive.google.com/open?id=1gKB0tPuVTwlgeaWLduLtnEsEum_7ziTY</t>
  </si>
  <si>
    <t>lokeshguruvin941@gmail.com</t>
  </si>
  <si>
    <t>G. Lokesh</t>
  </si>
  <si>
    <t>ugs21103_mech.lokesh@cbit.org.in</t>
  </si>
  <si>
    <t>Asthosh</t>
  </si>
  <si>
    <t>https://drive.google.com/open?id=1QO7lXm05cLWGUubXfrMfk5rS-WU8gvnp</t>
  </si>
  <si>
    <t>rithwik11204@gmail.com</t>
  </si>
  <si>
    <t>Gyara Rithwik</t>
  </si>
  <si>
    <t>ugs21104_mech.rithwik@cbit.org.in</t>
  </si>
  <si>
    <t>Dr. Ashutosh Sahu</t>
  </si>
  <si>
    <t>https://drive.google.com/open?id=1RfjadXiS7A7C4HmbrWzUjObw0HHyBH1i</t>
  </si>
  <si>
    <t>I gained a lot of knowledge regarding the data science and came to know that how the applications like Netflix, etc works and what all happens in the background of that App. But manipulating the students on the name of these courses and connecting it to the credit system is a bit uncomfortable, because it builds up an unnecessary pressure and should force interest ourselves to do these kind of courses.</t>
  </si>
  <si>
    <t>rahulmalipogu@gmail.com</t>
  </si>
  <si>
    <t>Malipogu Rahul</t>
  </si>
  <si>
    <t>ugs21112_mech.rahul@cbit.org.in</t>
  </si>
  <si>
    <t>Rahulmalipogu@gmail.com</t>
  </si>
  <si>
    <t xml:space="preserve"> A.Sahu </t>
  </si>
  <si>
    <t>https://drive.google.com/open?id=1of9z4r9dY5S-YCQ_GYEMEGPfjW950xCB</t>
  </si>
  <si>
    <t xml:space="preserve">It was quite helpful and happy to be learning beyond our core subjects </t>
  </si>
  <si>
    <t>mvineeth333@gmail.com</t>
  </si>
  <si>
    <t>M vineeth</t>
  </si>
  <si>
    <t>ugs21114_mech.vineeth@cbit.org.in</t>
  </si>
  <si>
    <t>Sahhoo</t>
  </si>
  <si>
    <t>Programming using java</t>
  </si>
  <si>
    <t>https://drive.google.com/open?id=1E6gRuACNjfrvP8TQq7VFmbL_LNVQY4NM</t>
  </si>
  <si>
    <t>It’s has improved my skill</t>
  </si>
  <si>
    <t>ugs21115_mech.srinandan@cbit.org.in</t>
  </si>
  <si>
    <t>Mummaka Bala Sai Srinandan</t>
  </si>
  <si>
    <t>mummakabalasaisrinandan@gmail.com</t>
  </si>
  <si>
    <t>Asutosh Sahu</t>
  </si>
  <si>
    <t>https://drive.google.com/open?id=116XUvqMJjF-sRFZ2eJ8H9lh7Xgj9LctJ</t>
  </si>
  <si>
    <t>https://drive.google.com/open?id=1G4iPnyhSa214B78crl61caS408g8bh6N</t>
  </si>
  <si>
    <t>nishanthnemmani7123@gmail.com</t>
  </si>
  <si>
    <t>N.Nishanth</t>
  </si>
  <si>
    <t>ugs21117_mech.nishanth@cbit.org.in</t>
  </si>
  <si>
    <t xml:space="preserve">Ashutosh sahoo </t>
  </si>
  <si>
    <t>https://drive.google.com/open?id=1uryvm8w3jvfb_7DMVE4vSLRPXrHUi0Jv, https://drive.google.com/open?id=1sPeTWdFcvYaKMDFkaJH5jpGmVq26lzCG</t>
  </si>
  <si>
    <t>akshitsheshunenavath@gmail.com</t>
  </si>
  <si>
    <t>N Akshit Sheshu</t>
  </si>
  <si>
    <t>ugs21118_mech.sheshu@cbit.org.in</t>
  </si>
  <si>
    <t>Hari Krishna Yadav</t>
  </si>
  <si>
    <t>75.52+18.7=92.22</t>
  </si>
  <si>
    <t>https://drive.google.com/open?id=1E7JFcFwdT6NS-TmZ2r5BFIa1aPl59HoP</t>
  </si>
  <si>
    <t>praneethcharyk@gmail.com</t>
  </si>
  <si>
    <t>Praneeth Chary Kammari</t>
  </si>
  <si>
    <t>ugs21122_mech.praneeth@cbit.org.in</t>
  </si>
  <si>
    <t>Dr.Hari Krishan Yadav</t>
  </si>
  <si>
    <t>https://drive.google.com/open?id=1g1mq-u3jpDl_r9GfSrFPs8ngdIExXDhi</t>
  </si>
  <si>
    <t>snspraneeth@gmail.com</t>
  </si>
  <si>
    <t xml:space="preserve">S Naga Sai Praneeth </t>
  </si>
  <si>
    <t>ugs21124_mech.praneeth@cbit.org.in</t>
  </si>
  <si>
    <t>Harikrishna Yadav</t>
  </si>
  <si>
    <t>+919420005683</t>
  </si>
  <si>
    <t>https://drive.google.com/open?id=1WNIkiGHG6KA9lHuBqU-e4RZKtmC6y7Ug</t>
  </si>
  <si>
    <t xml:space="preserve">Pretty good session </t>
  </si>
  <si>
    <t>achyuthkarthikeya@gmail.com</t>
  </si>
  <si>
    <t xml:space="preserve">Achyuth Karthikeya Tangella </t>
  </si>
  <si>
    <t>ugs21127_mech.karthikeya@cbit.org.in</t>
  </si>
  <si>
    <t xml:space="preserve">15.11+27.31+18.7= 61.12 hours </t>
  </si>
  <si>
    <t>https://drive.google.com/open?id=1hPmCkUtIGdXsjMZxpqu9mbbXuhl7NlPK, https://drive.google.com/open?id=1IKD9Lul5ePQAWrb8rzvAz8nIoeIK-44b, https://drive.google.com/open?id=1axdwXKPUC6UwQQ2cfH7IoTmN9gY-cgnO</t>
  </si>
  <si>
    <t>Na</t>
  </si>
  <si>
    <t>tsdpatel2003@gmail.com</t>
  </si>
  <si>
    <t>T sai deepak</t>
  </si>
  <si>
    <t>Ugs21128_mech.deepak@cbit.org.in</t>
  </si>
  <si>
    <t>Dr.Hari krishna yadav</t>
  </si>
  <si>
    <t>https://drive.google.com/open?id=1hnkW6IEM0ONLxX-0ZXeyJOyN4CI8T_Zd</t>
  </si>
  <si>
    <t xml:space="preserve">It helped me a lot </t>
  </si>
  <si>
    <t>cobilineni@gmail.com</t>
  </si>
  <si>
    <t>Charan sai</t>
  </si>
  <si>
    <t>ugs21120_mech.charan@cbit.org.in</t>
  </si>
  <si>
    <t>Hari Krishna sir</t>
  </si>
  <si>
    <t>https://drive.google.com/open?id=1wwjfM4sTrBm7SXIj7XA6vvW7L2hi4LYf</t>
  </si>
  <si>
    <t xml:space="preserve">Not that important </t>
  </si>
  <si>
    <t>baradisaiprasad@gmail.com</t>
  </si>
  <si>
    <t>Baradi Sai Prasad</t>
  </si>
  <si>
    <t>ugs21301_mech.prasad@cbit.org.in</t>
  </si>
  <si>
    <t>Dr. Y.S. Kannan</t>
  </si>
  <si>
    <t>https://drive.google.com/open?id=1_goKa8G8KsFwrKuDkQtfiPnqLdtPD_01</t>
  </si>
  <si>
    <t>bhanuprakashkonyala@gmail.com</t>
  </si>
  <si>
    <t>Konyala Bhanu prakash</t>
  </si>
  <si>
    <t>ugs21302_mech.prakash@cbit.org.in</t>
  </si>
  <si>
    <t>https://drive.google.com/open?id=1l2UG9cGmtpSmVnR20CIP7r45BhNmfLzt</t>
  </si>
  <si>
    <t>mandadinarendar03@gmail.com</t>
  </si>
  <si>
    <t xml:space="preserve">Mandadi Narendar reddy </t>
  </si>
  <si>
    <t xml:space="preserve">75 hours 20 minutes </t>
  </si>
  <si>
    <t>https://drive.google.com/open?id=1L95jbPxFn058eUgdfwj2eavwZoHZ3Zy6</t>
  </si>
  <si>
    <t>p.rubendra9966@gmail.com</t>
  </si>
  <si>
    <t xml:space="preserve">RUBENDRA </t>
  </si>
  <si>
    <t>ugs21304_mech.rubendra@cbit.org.in</t>
  </si>
  <si>
    <t>25+15+15+20=75</t>
  </si>
  <si>
    <t>https://drive.google.com/open?id=1JbXyT4bKDsDnAvDdQyr_fmTpWJR27cLy</t>
  </si>
  <si>
    <t xml:space="preserve">It is a worst internship </t>
  </si>
  <si>
    <t>pasunutilikhitha@gmail.com</t>
  </si>
  <si>
    <t xml:space="preserve">Pasunuti Likhitha </t>
  </si>
  <si>
    <t>ugs21305_mech.likitha@cbit.org.in</t>
  </si>
  <si>
    <t>YS kannan</t>
  </si>
  <si>
    <t>https://drive.google.com/open?id=114Loz39vpofpH9G7dutOUvK8tI9kIT1f</t>
  </si>
  <si>
    <t>very useful</t>
  </si>
  <si>
    <t>0manasamanu0@gmail.com</t>
  </si>
  <si>
    <t>M.Manasa</t>
  </si>
  <si>
    <t>Ugs21306_mech.manasa@cbit.org.in</t>
  </si>
  <si>
    <t>0manasaman0u@gmail.com</t>
  </si>
  <si>
    <t>Ys.kannan</t>
  </si>
  <si>
    <t>https://drive.google.com/open?id=1s1YCTeeoYfNU2TfHjNhtL6Qxhk6v3Ycq</t>
  </si>
  <si>
    <t>It is very good</t>
  </si>
  <si>
    <t>saidheeraj1916@gmail.com</t>
  </si>
  <si>
    <t>REGULLA SAI DHEERAJ</t>
  </si>
  <si>
    <t>ugs21308_mech.dheeraj@cbit.org.in</t>
  </si>
  <si>
    <t>HARI KRISHNAN YADAV</t>
  </si>
  <si>
    <t>https://drive.google.com/open?id=1iyD4R4ZdVrhGi-GSp5H9ubuIdxB95rPk</t>
  </si>
  <si>
    <t xml:space="preserve">SHOULD ADD INDUSTRIAL INTERNSHIPS FOR CORE DEPARTMENTS </t>
  </si>
  <si>
    <t>sharadvamshiakinapally@gmail.com</t>
  </si>
  <si>
    <t>AKINAPELLY SHARAD VAMSHI</t>
  </si>
  <si>
    <t>ugs21309_mech.vamshi@cbit.org.in</t>
  </si>
  <si>
    <t xml:space="preserve">HariKrishna Yadhav </t>
  </si>
  <si>
    <t>1+0.62+3.5+14.2+16+15.9+24.3 = 75.52</t>
  </si>
  <si>
    <t>https://drive.google.com/open?id=1e3ZDtPdQe9A8WY5F86gyDA136xx7Qpll</t>
  </si>
  <si>
    <t>During my 75-hour data science foundation internship, I gained valuable insights and honed essential skills in data analysis, programming, and machine learning. Overall, the internship provided an excellent platform for enhancing my understanding of data science fundamentals.</t>
  </si>
  <si>
    <t>nithinbodige03@gmail.com</t>
  </si>
  <si>
    <t xml:space="preserve">BODIGE NITHIN </t>
  </si>
  <si>
    <t>ugs21310_mech.nithin@cbit.org.in</t>
  </si>
  <si>
    <t>Dr.Hari Krishna yadav</t>
  </si>
  <si>
    <t>https://drive.google.com/open?id=1JQyKcjcfoC_gF6TuRCLFuJg0J08b8Kr3</t>
  </si>
  <si>
    <t xml:space="preserve">It's a useful one </t>
  </si>
  <si>
    <t>harish.p12334@gmail.com</t>
  </si>
  <si>
    <t>Papani Harish</t>
  </si>
  <si>
    <t>ugs21311_mech.harish@cbit.org.in</t>
  </si>
  <si>
    <t>Hari Krishna yadav</t>
  </si>
  <si>
    <t>3+14+16+16+24=73</t>
  </si>
  <si>
    <t>https://drive.google.com/open?id=1AYXSSdXXGtRGDL6NaMjRNKvaHfuK8gWU</t>
  </si>
  <si>
    <t>The winter upskilling program conducted by our institute cbit,was very useful for me, from which i learnt a new skill in data science.
I can say that this  course provided by the Infosys organisation is excellent.
And i hope this will definitely help me in my future</t>
  </si>
  <si>
    <t>lavanyachimala9908@gmail.com</t>
  </si>
  <si>
    <t>Ch.Lavanya</t>
  </si>
  <si>
    <t>ugs21312_mech.lavanya@cbit.org.in</t>
  </si>
  <si>
    <t xml:space="preserve">Hari Krishna yadav </t>
  </si>
  <si>
    <t>https://drive.google.com/open?id=11zZO6cmZ--3baQid0lGGJeJZCNwyAT6l</t>
  </si>
  <si>
    <t>adityark2017@gmail.com</t>
  </si>
  <si>
    <t xml:space="preserve">Vadlamani Jyotindra Aditya </t>
  </si>
  <si>
    <t>ugs21314_mech.aditya@cbit.org.in</t>
  </si>
  <si>
    <t>Dr. Harikrishna Yadav</t>
  </si>
  <si>
    <t>27.31+33 = 60.31 hours</t>
  </si>
  <si>
    <t>https://drive.google.com/open?id=1s2MRO2VVqN81PCp6_pGatwvqB1s0gBRr, https://drive.google.com/open?id=16MCPsGrCUa585FN8TEEBrvP-JsAR__KW</t>
  </si>
  <si>
    <t>suchitht868@gmail.com</t>
  </si>
  <si>
    <t xml:space="preserve">CH Suchith Reddy </t>
  </si>
  <si>
    <t>ugs21315_mech.suchith@cbit.org.in</t>
  </si>
  <si>
    <t>suchithreddie@gmail.com</t>
  </si>
  <si>
    <t>Khannan</t>
  </si>
  <si>
    <t>https://drive.google.com/open?id=1HsRSeF7lmzz5xD-BhyI0xBsGZbrDH-hn</t>
  </si>
  <si>
    <t>lalithkumar0088@gmail.com</t>
  </si>
  <si>
    <t xml:space="preserve">Lalith Kumar </t>
  </si>
  <si>
    <t>ugs21316_mech.lalith@cbit.org.in</t>
  </si>
  <si>
    <t>75Hours</t>
  </si>
  <si>
    <t>https://drive.google.com/open?id=1mJSTcecuwSw_TVBdUoIzIKConRcvvgip</t>
  </si>
  <si>
    <t>akshithaakshitha78@gmail.com</t>
  </si>
  <si>
    <t xml:space="preserve">Chittipothula Akshitha </t>
  </si>
  <si>
    <t>Ugs21318_mech.akshitha@cbit.org.in</t>
  </si>
  <si>
    <t>https://drive.google.com/open?id=1TVzM-cdg5vyvSFbyFlkwonEGbReDdXx8</t>
  </si>
  <si>
    <t xml:space="preserve">It's was good to learn new topic </t>
  </si>
  <si>
    <t>shanmukhkuruma@gmail.com</t>
  </si>
  <si>
    <t xml:space="preserve">KUNDE SHANMUKHA </t>
  </si>
  <si>
    <t>ugs21320.shanmukha@cbit.org.in</t>
  </si>
  <si>
    <t>DR HARIKRISHAN YADAV</t>
  </si>
  <si>
    <t>3+14+16+16+24</t>
  </si>
  <si>
    <t>https://drive.google.com/open?id=121cKOjqdvcv5ei0lKIbnc8Kj-MhtYDDY</t>
  </si>
  <si>
    <t>kethavathnithin264@gmail.com</t>
  </si>
  <si>
    <t xml:space="preserve">Kethavath Nithin </t>
  </si>
  <si>
    <t>ugs21321_mech.nithin@cbit.org.in</t>
  </si>
  <si>
    <t>https://drive.google.com/open?id=1IQiybRSCXMfUxzcCJJjJznLzxHzvAl40</t>
  </si>
  <si>
    <t>Use full for us</t>
  </si>
  <si>
    <t>annesupriya22@gmail.com</t>
  </si>
  <si>
    <t xml:space="preserve">Anne Supriya </t>
  </si>
  <si>
    <t>ugs21001_it.supriya@cbit.org.in</t>
  </si>
  <si>
    <t>D.Jayaram</t>
  </si>
  <si>
    <t>72 Hrs 29 Mins</t>
  </si>
  <si>
    <t>https://drive.google.com/open?id=1XB3RkhKt-ke8r7lslTCaZJcRvRh28qqo, https://drive.google.com/open?id=1rDHd6vdhMfhk0Wst-CqQ6Gozrjdpi5-m, https://drive.google.com/open?id=1t88Pj43VI5S2BTb0hdPwZdIgbgvdxYkY</t>
  </si>
  <si>
    <t>deekshithabandam@gmail.com</t>
  </si>
  <si>
    <t xml:space="preserve">BANDAM DEEKSHITHA </t>
  </si>
  <si>
    <t>ugs21002_it.deekshitha@cbit.org.in</t>
  </si>
  <si>
    <t>126hr 11 min</t>
  </si>
  <si>
    <t>https://drive.google.com/open?id=1qiJ4QVRkrjr3gq_AxJssCvf_b3Rq42NW, https://drive.google.com/open?id=1DITZd7ysYC13ZUNeXkwqHl9UngwvjZB1</t>
  </si>
  <si>
    <t>rakshitha20027@gmail.com</t>
  </si>
  <si>
    <t xml:space="preserve">Rakshitha </t>
  </si>
  <si>
    <t xml:space="preserve">Ugs21003_it.rakshitha@cbit.org.in </t>
  </si>
  <si>
    <t>N. Jayaram</t>
  </si>
  <si>
    <t xml:space="preserve">66 hours . 33 minutes </t>
  </si>
  <si>
    <t>https://drive.google.com/open?id=1d_3-Al71jJCFms-nbXorUqPsdF3huV68, https://drive.google.com/open?id=1lWCedxhSlpjAHdx4dxav1YOJzjgIxH18</t>
  </si>
  <si>
    <t>bsindhu863@gmail.com</t>
  </si>
  <si>
    <t>BANOTHU SINDHU</t>
  </si>
  <si>
    <t>ugs21004_it.sindhu@cbit.org.in</t>
  </si>
  <si>
    <t>Jayaram Dharmana</t>
  </si>
  <si>
    <t>Python Foundation Certification - ISB (Infosys Springboard) - 2h.18m, Machine Learning Foundation Certification - ISB - 18h.7m, Cyber Security Foundation Certification - ISB - 39h.11m, Principles of Generative AI Certification - ISB - 50m</t>
  </si>
  <si>
    <t>60 HOURS 26 MINUTES</t>
  </si>
  <si>
    <t>https://drive.google.com/open?id=10UvY9UWduVWHkat4fM7pKZcJ3W-d-LxR, https://drive.google.com/open?id=1WzQwKeb9x9w9UYQ--wTOC4oyDhGTNuCh, https://drive.google.com/open?id=14A7cIq9oCc2qdk-O0YXonzU-4O_MtLUE, https://drive.google.com/open?id=1ynekPNbhzmBf3yidlDkYgPAMn3k7JD6w, https://drive.google.com/open?id=11pCr_7FhrNY9cpx7hZQ3keqw-R3KaygT</t>
  </si>
  <si>
    <t xml:space="preserve">TO THE RESPECTED SIR ,I HAVE COMPLETED THE COURSE OF PYTHON FOUNDATION CERTIFICATE AND MACHINE LEARNING FOUNDATION CERTICATE BUT WHEN I TAP TO DOWNLOAD IT DISPLAYED THAT (CERTIFICATE GENERATION IS INITIATED ONCE IT IS DOWNLOADED WE WILL NOTIFY) BUT THE CERTIFICATES ARE NOT DOWNLOADED YET. SO, I AM UPLOADING THE PROOF OF SCREENSHOTS THAT I HAVE COMPLETED THIS COURSES PLEASE KINDLY GO THROUGH THE PROOFS THAT I HAVE SUBMITTED. </t>
  </si>
  <si>
    <t>bhavithachinthalagari@gmail.com</t>
  </si>
  <si>
    <t>C Bhavitha</t>
  </si>
  <si>
    <t>ugs21005_it.bhavitha@cbit.org.in</t>
  </si>
  <si>
    <t xml:space="preserve">Mr.Jayaram </t>
  </si>
  <si>
    <t>https://drive.google.com/open?id=1OCABJtFEx-XY9SrGE8ARSMvd4mnKiNyd</t>
  </si>
  <si>
    <t>good and useful</t>
  </si>
  <si>
    <t>pranatisreya.dama@gmail.com</t>
  </si>
  <si>
    <t xml:space="preserve">Dama Pranati Sreya </t>
  </si>
  <si>
    <t>Ugs21006_it.sreya@cbit.org.in</t>
  </si>
  <si>
    <t>Pranatisreya.dama@gmail.com</t>
  </si>
  <si>
    <t xml:space="preserve">D. Jayaram </t>
  </si>
  <si>
    <t>+919182578316</t>
  </si>
  <si>
    <t>https://drive.google.com/open?id=14E4JtrcfGgtAfo-hhcdjEl2oyY7uvWNb</t>
  </si>
  <si>
    <t>dheekshithabazar@gmail.com</t>
  </si>
  <si>
    <t>B.Dheekshitha</t>
  </si>
  <si>
    <t>ugs21007_it.dheekshitha@cbit.org.in</t>
  </si>
  <si>
    <t>D.JayaRam sir</t>
  </si>
  <si>
    <t>75 Hrs 52 min</t>
  </si>
  <si>
    <t>https://drive.google.com/open?id=1gWuahqVZ1Gs5VZ7S3qX4h9HtZ05-9hRU</t>
  </si>
  <si>
    <t>Nice platform to learn</t>
  </si>
  <si>
    <t>bhavyashree.gadda@gmail.com</t>
  </si>
  <si>
    <t>Gadda Bhavya Shree</t>
  </si>
  <si>
    <t>ugs21008_it.shree@cbit.org.in</t>
  </si>
  <si>
    <t>D. Jayaram</t>
  </si>
  <si>
    <t>https://drive.google.com/open?id=15A6Gdz4vmCJgDuMyykC4TFWiTsiNH7xv</t>
  </si>
  <si>
    <t>saisushmithag6264@gmail.com</t>
  </si>
  <si>
    <t xml:space="preserve">Sai susmita </t>
  </si>
  <si>
    <t>ugs21009_it.susmitha@cbit.org.in</t>
  </si>
  <si>
    <t>Jayaram sir</t>
  </si>
  <si>
    <t>75hrs 52 mins</t>
  </si>
  <si>
    <t>https://drive.google.com/open?id=1zQsmcDoHON5ur2rPVdxI26zAZKX9hCJn</t>
  </si>
  <si>
    <t>I was helpfull</t>
  </si>
  <si>
    <t>shruthikagudem@gmail.com</t>
  </si>
  <si>
    <t xml:space="preserve">Gudem Shruthika </t>
  </si>
  <si>
    <t>ugs21010_it.shruthika@cbit.org.in</t>
  </si>
  <si>
    <t>Jayaram Sir</t>
  </si>
  <si>
    <t>72hours 29minutes</t>
  </si>
  <si>
    <t>https://drive.google.com/open?id=1UkOQbJfcxP5Nz2iJ67cpLwwKlaSN3pqT, https://drive.google.com/open?id=1YrHCSPI6DnbhZXav-yUCxtTG4dXM8bNI, https://drive.google.com/open?id=16Cvq8g_TuGYBkyeiCS64y653ncH9K8PI</t>
  </si>
  <si>
    <t>It was very useful and had good time to revise basics included in courses.</t>
  </si>
  <si>
    <t>madipakamharipriya@gmail.com</t>
  </si>
  <si>
    <t>M.Hari Priya</t>
  </si>
  <si>
    <t>ugs21011_it.priya@cbit.org.in</t>
  </si>
  <si>
    <t>N.Jayaram</t>
  </si>
  <si>
    <t>66 hours 33 minutes</t>
  </si>
  <si>
    <t>https://drive.google.com/open?id=1DwUX722A7dL06P43GGVTk1FSt1NJXKRC, https://drive.google.com/open?id=17bQlIH-_P7AsqHJ5-7MTi-0eU9EddfKQ</t>
  </si>
  <si>
    <t>sanjanamasam1210@gmail.com</t>
  </si>
  <si>
    <t>Sanjana Masam</t>
  </si>
  <si>
    <t>ugs21012_it.sanjana@cbit.org.in</t>
  </si>
  <si>
    <t>Mr. Jayaram</t>
  </si>
  <si>
    <t xml:space="preserve">27+39=66 hours </t>
  </si>
  <si>
    <t>https://drive.google.com/open?id=1utbP_Egr1NFDFMWv0OBaEpFQocFeWpQY, https://drive.google.com/open?id=1icwT212C5m2C7CrlvsEGXFHz1bnA9IFh</t>
  </si>
  <si>
    <t>This was a very nice way to get more credits and use our time in holidays effectively on topics I was interested and keen in</t>
  </si>
  <si>
    <t>thakurmeghana2004@gmail.com</t>
  </si>
  <si>
    <t>Thakur Meghana</t>
  </si>
  <si>
    <t>ugs21013_it.meghana@cbit.org.in</t>
  </si>
  <si>
    <t>DR.Jayaram</t>
  </si>
  <si>
    <t>39.11+27.33=  66hours 44 minutes</t>
  </si>
  <si>
    <t>https://drive.google.com/open?id=1UHEBHYqOltapAyzZ7NjcCfZHa6DweV7n, https://drive.google.com/open?id=15SnEY3QxWJ6WZYeuP3yXRrMhNMRd6s_R</t>
  </si>
  <si>
    <t>mkoganti18@gmail.com</t>
  </si>
  <si>
    <t>Mounica Koganti</t>
  </si>
  <si>
    <t>ugs21014_it.mounica@cbit.org.in</t>
  </si>
  <si>
    <t>https://drive.google.com/open?id=1Ioyn8UIwfex8bGReAm7H6dF0fs_9rIi7, https://drive.google.com/open?id=14mpkDoui0zffn6YyzmNpmkF4l-491LiL, https://drive.google.com/open?id=1L1pMXl8_D-RR1Bfc-zjgcbU81DBzXclk, https://drive.google.com/open?id=1_KZFqly3bxNggi--DAuL7Q-FvtVzsAo4</t>
  </si>
  <si>
    <t>shreshtamyana@gmail.com</t>
  </si>
  <si>
    <t>Shreshta Myana</t>
  </si>
  <si>
    <t>ugs21015_it.shreshta@cbit.org.in</t>
  </si>
  <si>
    <t>D Jayaram</t>
  </si>
  <si>
    <t>+919440080590</t>
  </si>
  <si>
    <t>https://drive.google.com/open?id=1gOy8aOtDn01fCnxrBrBYVHU6_VkwpjKZ, https://drive.google.com/open?id=1tZzmTbEzF5gNf8Brt16y005w867_RjdF, https://drive.google.com/open?id=1r0IrfK14eJEfgRKzDuwGvw_-tJP2A9r9, https://drive.google.com/open?id=1nDq9o-3Haenfmm3roSAWoBTjrHXqzzfx</t>
  </si>
  <si>
    <t>paduruakshayareddy@gmail.com</t>
  </si>
  <si>
    <t>P Akshaya Reddy</t>
  </si>
  <si>
    <t>Ugs21016_it.akshaya@cbit.org.in</t>
  </si>
  <si>
    <t>Paduruakshayareddy@gmail.com</t>
  </si>
  <si>
    <t xml:space="preserve">D Jayaram </t>
  </si>
  <si>
    <t>https://drive.google.com/open?id=1J8VKJoDsWmRUNQ5KWLVV69R9iXpqAA9p, https://drive.google.com/open?id=1h3ZJGRfc_2MwHpp57sc4oRQrTJk2Ux8W, https://drive.google.com/open?id=177xX7UwfsECtPKVjDeN61eMahyZyhrWP, https://drive.google.com/open?id=1QzVyvjwQMq2j9ZgdGe3PDX2oDNd8w3TN</t>
  </si>
  <si>
    <t>This winter upskilling course was very usefull</t>
  </si>
  <si>
    <t>rangarishitha@gmail.com</t>
  </si>
  <si>
    <t>RANGA RISHITHA</t>
  </si>
  <si>
    <t>ugs21017_it.rishitha@cbit.org.in</t>
  </si>
  <si>
    <t>72.92hrs</t>
  </si>
  <si>
    <t>https://drive.google.com/open?id=1SQ_ZXR8a1htg9QgDslgb7EdfZaY2xq_C, https://drive.google.com/open?id=1lbMtEU8K7H9OgodW5IpKv7rRdG0gWo82, https://drive.google.com/open?id=1Td3yz8zR6sREMwXF7nyG_GarwRtS6UFa, https://drive.google.com/open?id=1zie64Bd5IZETyhOtM46d4NBYPWJaOEJj</t>
  </si>
  <si>
    <t>Helpful session</t>
  </si>
  <si>
    <t>sonybhagya2122@gmail.com</t>
  </si>
  <si>
    <t>S Bhagya Sree</t>
  </si>
  <si>
    <t>ugs21018_it.bhagya@cbit.org.in</t>
  </si>
  <si>
    <t>Jayram Sir</t>
  </si>
  <si>
    <t>66 hrs 33 mins</t>
  </si>
  <si>
    <t>https://drive.google.com/open?id=14c7R0fOGOJWLM2Y1PAoSk_1SjpjPNCrR, https://drive.google.com/open?id=1LgBrR4_xIsA_hss08bkPUgmszxdJC9MX</t>
  </si>
  <si>
    <t>sathvikadevara@gmail.com</t>
  </si>
  <si>
    <t xml:space="preserve">Sathvika Devara </t>
  </si>
  <si>
    <t>ugs21019_it.sathvika@cbit.org.in</t>
  </si>
  <si>
    <t>Mr. D Jayaram</t>
  </si>
  <si>
    <t>https://drive.google.com/open?id=1tiBK9A0eY6OLkbr18_WXqitZdj4Q3GOc</t>
  </si>
  <si>
    <t>It was helpful.</t>
  </si>
  <si>
    <t>varshasura9@gmail.com</t>
  </si>
  <si>
    <t xml:space="preserve">Sura Varsha </t>
  </si>
  <si>
    <t xml:space="preserve">Mr D Jayaram </t>
  </si>
  <si>
    <t>https://drive.google.com/open?id=1XSRaeJ5AMaol5158phm_h8ojdO9EME4E</t>
  </si>
  <si>
    <t>poojatanguturi27@gmail.com</t>
  </si>
  <si>
    <t>T. Poojitha</t>
  </si>
  <si>
    <t>ugs21021_it.poojitha@cbit.org.in</t>
  </si>
  <si>
    <t>https://drive.google.com/open?id=13_tAsJq063JVO5C4MydYJGbFpsdjp5wW</t>
  </si>
  <si>
    <t xml:space="preserve">It has helped me in developing my technical skills. </t>
  </si>
  <si>
    <t>tajsarayu@gmail.com</t>
  </si>
  <si>
    <t>Thavidisetti.A.J.Sri Sarayu</t>
  </si>
  <si>
    <t>ugs21022_it.sarayu@cbit.ord.in</t>
  </si>
  <si>
    <t>Jayaram</t>
  </si>
  <si>
    <t>15h.11m+18h.7m+39h.11m=72h.92m</t>
  </si>
  <si>
    <t>https://drive.google.com/open?id=1OxUyAlt6XbqE2wO7g0HkAPLL0SEUbenq, https://drive.google.com/open?id=1CdqAsbIK6znIu678-HrjWIw_e0S3OmfA, https://drive.google.com/open?id=1-3flQc-ACxhcFnm9eb6bv2AC6t2WD_QH</t>
  </si>
  <si>
    <t>https://drive.google.com/open?id=1KhPi4Xfd9hrL6m8VTTLnknoTWyhuVxwj, https://drive.google.com/open?id=1NAGaha78bZvGSXFiTLYJKkPMPLt8pb1A, https://drive.google.com/open?id=1vcbphAm4hCmeoy2DnOrTgM_4T2lmDmaB</t>
  </si>
  <si>
    <t>madhurivanam23@gmail.com</t>
  </si>
  <si>
    <t xml:space="preserve">Vanam Naga Madhuri </t>
  </si>
  <si>
    <t>ugs21023_it.madhuri@cbit.org.in</t>
  </si>
  <si>
    <t>https://drive.google.com/open?id=1ToM7QJDr6FM87ez2Ft8PtUKNSXX4H7dV</t>
  </si>
  <si>
    <t xml:space="preserve">Very productive </t>
  </si>
  <si>
    <t>adarshabbidi@gmail.com</t>
  </si>
  <si>
    <t>ABBIDI ADARSH</t>
  </si>
  <si>
    <t>ugs21024_it.adarsh@cbit.org.in</t>
  </si>
  <si>
    <t>D.JAYARAM</t>
  </si>
  <si>
    <t>https://drive.google.com/open?id=1k9Xi4FtXUaNfKu4ftamvO18osotZdlIf</t>
  </si>
  <si>
    <t>abinav.peddigari@gmail.com</t>
  </si>
  <si>
    <t xml:space="preserve">Abinav Peddigari </t>
  </si>
  <si>
    <t xml:space="preserve">ugs21025_it.abinav@cbit.org.in </t>
  </si>
  <si>
    <t xml:space="preserve">abinav.peddigari@gmail.com </t>
  </si>
  <si>
    <t xml:space="preserve">N. Sudhakar Yadav </t>
  </si>
  <si>
    <t>https://drive.google.com/open?id=15eJYQn1iiQM9CXoHyryWycaWCBjrl-34, https://drive.google.com/open?id=1Ok3gk8pa7ZVlzhS9uMJO-mrVmRJZk3Z0, https://drive.google.com/open?id=1HLqJB8HqJsILy-BdK_-owAYFPmCOUC3B</t>
  </si>
  <si>
    <t>akavaraputejadutt@gmail.com</t>
  </si>
  <si>
    <t xml:space="preserve">A Teja dutt </t>
  </si>
  <si>
    <t xml:space="preserve">ugs21026_it.teja@cbit.org.in </t>
  </si>
  <si>
    <t xml:space="preserve">akavaraputejadutt@gmail.com </t>
  </si>
  <si>
    <t>N sudhakar yadav</t>
  </si>
  <si>
    <t>https://drive.google.com/open?id=1Tzr9VOUUPYDz4ZlpmMphLDFCGHXNwhoJ, https://drive.google.com/open?id=1ThOv4dSvpx4XzFbCK2u8kkuYA7yakvk1, https://drive.google.com/open?id=1VvZLZF__OZNhHekl3Hm-JboqAoGwwKdq</t>
  </si>
  <si>
    <t>akhilrinkuan@gmail.com</t>
  </si>
  <si>
    <t>AKHIL RAJ BODA</t>
  </si>
  <si>
    <t>Ugs21027_it.akhil@cbit.org.in</t>
  </si>
  <si>
    <t>akhilrinkuar@gmail.com</t>
  </si>
  <si>
    <t>N.Sudhakar Yadav</t>
  </si>
  <si>
    <t>https://drive.google.com/open?id=1VI_JVGTlPO5UsKjYhipck2spj7LM5_I5</t>
  </si>
  <si>
    <t>I learn more Java in winter up skilling</t>
  </si>
  <si>
    <t>banalasaisathwik@gmail.com</t>
  </si>
  <si>
    <t xml:space="preserve">b sai sathwik </t>
  </si>
  <si>
    <t>ugs21028_it.sathwik@cbit.org.in</t>
  </si>
  <si>
    <t>sai ram</t>
  </si>
  <si>
    <t>https://drive.google.com/open?id=1z7YHd2VhCl5PV8bOJlpLuWTiInUR9xoX</t>
  </si>
  <si>
    <t xml:space="preserve">good initiative to improve knowledge other than in academic </t>
  </si>
  <si>
    <t>maneeburugupally@gmail.com</t>
  </si>
  <si>
    <t xml:space="preserve">Burugupally manee </t>
  </si>
  <si>
    <t>ugs21029_it.manee@cbit.org.in</t>
  </si>
  <si>
    <t>75hr15min</t>
  </si>
  <si>
    <t>https://drive.google.com/open?id=135g-yrxvnPGvXHPjE8zJ-jlj2PGKZCsm</t>
  </si>
  <si>
    <t>saisiddharthchanda@gmail.com</t>
  </si>
  <si>
    <t xml:space="preserve">Chanda Sai Siddharth </t>
  </si>
  <si>
    <t>ugs21030_it.siddharth@cbit.org.in</t>
  </si>
  <si>
    <t>Sudhakar yadav</t>
  </si>
  <si>
    <t>https://drive.google.com/open?id=1Sv08UwYWSXtWqdJiJ76MJ3Q8NotvFm_i, https://drive.google.com/open?id=1FXKX5q3LNHig9reSKIe-AvH1NiqUew-r</t>
  </si>
  <si>
    <t>Null</t>
  </si>
  <si>
    <t>udaydanda44@gmail.com</t>
  </si>
  <si>
    <t xml:space="preserve">Danda Uday </t>
  </si>
  <si>
    <t>ugs21031_it.uday@cbit.org.in</t>
  </si>
  <si>
    <t>https://drive.google.com/open?id=1f1dTnKTPqy0z0iN7HLGTE5a_VAsyTI_8, https://drive.google.com/open?id=1R7SSEzIkA_QiM0IZiqy5P9ECRCAqLOAi, https://drive.google.com/open?id=15Dd6-F6X1vhuOu7G_bfgYcJfPehtLz7u, https://drive.google.com/open?id=1qsetw5sqm2kxgO1rQQAMQ35XlWtqOCUs</t>
  </si>
  <si>
    <t>devireddysairishikar2003@gmail.com</t>
  </si>
  <si>
    <t>D Sai Rishikar</t>
  </si>
  <si>
    <t>ugs21032_it.rishikar@cbit.org.in</t>
  </si>
  <si>
    <t>M Sudhakar Yadhav</t>
  </si>
  <si>
    <t>https://drive.google.com/open?id=1aVEKiLsIrSBxZsfwUWpPKXw9vWQ2JdyJ, https://drive.google.com/open?id=1bTwxJ759DjmGomaTiLkii77nKfzsinYf, https://drive.google.com/open?id=11Lo2iGlhLf-y-oxjOUBGHArNlTEdSGvK, https://drive.google.com/open?id=1DjBfKfwkxQFJ5FWG3iMtgzVDudeDtECh</t>
  </si>
  <si>
    <t>harshagoruganti@gmail.com</t>
  </si>
  <si>
    <t xml:space="preserve">G.Sri Harsha </t>
  </si>
  <si>
    <t>ugs21033_it.harsha@cbit.org.in</t>
  </si>
  <si>
    <t>https://drive.google.com/open?id=1Kz07JGe0uuZqw7tXe1CjhjyqOsohRgB7</t>
  </si>
  <si>
    <t xml:space="preserve">Many options were given to choose
Which preserved the interest of student </t>
  </si>
  <si>
    <t>sathvikkadali@gmail.com</t>
  </si>
  <si>
    <t>Sathvik</t>
  </si>
  <si>
    <t>Ugs21034_it.sathvik@cbit.org.in</t>
  </si>
  <si>
    <t>75hrs.52m</t>
  </si>
  <si>
    <t>https://drive.google.com/open?id=1Nj9UCQEJ34bp0fkbAfzkCkUdfHwfGtLG</t>
  </si>
  <si>
    <t>sai.seshadri.k@gmail.com</t>
  </si>
  <si>
    <t xml:space="preserve">Kandula Sai Seshadri Reddy </t>
  </si>
  <si>
    <t xml:space="preserve">ugs21035_it.sai@cbit.org.in </t>
  </si>
  <si>
    <t xml:space="preserve">sai.seshadri.k@gmail.com </t>
  </si>
  <si>
    <t>N.Sudhakar Yadhav</t>
  </si>
  <si>
    <t>60hrs 26min</t>
  </si>
  <si>
    <t>https://drive.google.com/open?id=1LyYiIRrgZSblyuVaoYoBx4rffNx6DZs7, https://drive.google.com/open?id=1ROWuAHqy1nEplxN8vcqBsTh4JHsrAID6, https://drive.google.com/open?id=1rDN61upI07dAZkBj6ulbv3FhGW9ro1n1, https://drive.google.com/open?id=1ogRFn84xXcomF32PJIQzPjEgQ8bmO_g5</t>
  </si>
  <si>
    <t xml:space="preserve">. </t>
  </si>
  <si>
    <t>k.saikiran944@gmail.com</t>
  </si>
  <si>
    <t>K.Sai Kiran</t>
  </si>
  <si>
    <t>ugs21036_it.kiran@cbit.org.in</t>
  </si>
  <si>
    <t xml:space="preserve">k.saikiran944@gmail.com </t>
  </si>
  <si>
    <t>https://drive.google.com/open?id=1geNcYfnYha9HKFLcWHDXejP_sSz2vzr2, https://drive.google.com/open?id=1fjhx_2mC62tEn0g6qhS79e6UOFx2QpjU, https://drive.google.com/open?id=1B3xHCsMu0kpcq5ZuTvhzDx5UyuP9dRIe, https://drive.google.com/open?id=1qPW16GBOUA_JH2oilK1uiAUAyRJVQZKi</t>
  </si>
  <si>
    <t>aatif.azmath@gmail.com</t>
  </si>
  <si>
    <t>Wasee Uddin Ahmed</t>
  </si>
  <si>
    <t>ugs21037_it.khaja@cbit.org.in</t>
  </si>
  <si>
    <t>N. Sudhakar Yadav</t>
  </si>
  <si>
    <t>https://drive.google.com/open?id=1nVw6Zvt04O-Z4K7n0OwlKVt8H6fJj6_P</t>
  </si>
  <si>
    <t>It was really good</t>
  </si>
  <si>
    <t>amanchandra2003@gmail.com</t>
  </si>
  <si>
    <t>K.Amanchandra</t>
  </si>
  <si>
    <t xml:space="preserve">Ugs21038_it.chandra@cbit.org.in </t>
  </si>
  <si>
    <t xml:space="preserve">Sudhakar </t>
  </si>
  <si>
    <t>https://drive.google.com/open?id=1-nYEE4RKy5HHZRgXgg0ncfXDY608hhG7</t>
  </si>
  <si>
    <t>kondajigopi1@gmail.com</t>
  </si>
  <si>
    <t>Kondaji Gopi Krishna</t>
  </si>
  <si>
    <t>ugs21039_it.krishna@cbit.org.in</t>
  </si>
  <si>
    <t>Prof N. Sudhakar</t>
  </si>
  <si>
    <t>https://drive.google.com/open?id=1eIIno8D2zg-S4Hiz3vf70ZIIVIIXP1oT</t>
  </si>
  <si>
    <t>kjainagaphanindra123@gmail.com</t>
  </si>
  <si>
    <t xml:space="preserve">Korukonda jai naga phanindra </t>
  </si>
  <si>
    <t xml:space="preserve">ugs21040_it.phanindra@cbit.org.in </t>
  </si>
  <si>
    <t xml:space="preserve">jainagaphanindra@gmail.com </t>
  </si>
  <si>
    <t>Harish goud</t>
  </si>
  <si>
    <t>https://drive.google.com/open?id=1JmxpM2D4Aq59acAqsVAKf4oxCMZcgNjL</t>
  </si>
  <si>
    <t xml:space="preserve">Very informative and good to learn </t>
  </si>
  <si>
    <t>sirimallekrushi9999@gmail.com</t>
  </si>
  <si>
    <t xml:space="preserve">Sirimalle Krushi </t>
  </si>
  <si>
    <t>ugs21041_it.krushi@cbit.org.in</t>
  </si>
  <si>
    <t>DR SUDHAKAR N YADAV</t>
  </si>
  <si>
    <t>Machine Learning Foundation Certification - ISB - 18h.7m, MongoDB Node.js Developer Path - 15h</t>
  </si>
  <si>
    <t>18h+15 = 33h</t>
  </si>
  <si>
    <t>https://drive.google.com/open?id=1sGgvLtaHowaj36kAXMJoh3wMvguK5UNi, https://drive.google.com/open?id=1KfNfhAcBOyPQXd8Z25kf1VZnP1Gvwvus</t>
  </si>
  <si>
    <t>I was able to learn and improve technological skills</t>
  </si>
  <si>
    <t>raghuveersusarla@gmail.com</t>
  </si>
  <si>
    <t>S Raghuvir</t>
  </si>
  <si>
    <t>ugs21042_it.mahesh@cbit.org.in</t>
  </si>
  <si>
    <t>Sudhakar Yadav Sir</t>
  </si>
  <si>
    <t>Artificial Intelligence Foundation Certification - ISB - 15h.11m, Machine Learning Foundation Certification - ISB - 18h.7m, Data Science Foundation Certification - ISB - 75h.52m, Java Foundation Certification - ISB - 114h.24m</t>
  </si>
  <si>
    <t>15h.11m + 18h.7m+75h.52m + 114h.24m</t>
  </si>
  <si>
    <t>https://drive.google.com/open?id=1dam0M1OEq2x-I4K7oX8XDYF2taIp4QbL, https://drive.google.com/open?id=1zpNWHOuflF-e0vyuxKKXcg7kynTR7H6B, https://drive.google.com/open?id=1vR-bOM50aDFk3Tuk6gyJvictq2EEN2mu, https://drive.google.com/open?id=1vnPBfdDmPxMOVmNZ9tr0HasjOwYyiBnV</t>
  </si>
  <si>
    <t>san447558@gmail.com</t>
  </si>
  <si>
    <t xml:space="preserve">M.Santosh Reddy </t>
  </si>
  <si>
    <t>ugs21043_it.santosh@cbit.org.in</t>
  </si>
  <si>
    <t>15+18+39</t>
  </si>
  <si>
    <t>https://drive.google.com/open?id=1MI8xHmZUrlWh2LFrM5Ua3rL8oCRBOCJW, https://drive.google.com/open?id=1MpVPFVi4OUBqrn9B-qQSdFunUbmGSOcj, https://drive.google.com/open?id=1Ngj1iGm472KC5USuJP1LfYCzvlxurzHx</t>
  </si>
  <si>
    <t>Good courses are available</t>
  </si>
  <si>
    <t>mohnishrushilpala@gmail.com</t>
  </si>
  <si>
    <t xml:space="preserve">Mohnish Rushil Pala </t>
  </si>
  <si>
    <t>ugs21044_it.rushil@cbit.org.in</t>
  </si>
  <si>
    <t xml:space="preserve">Sudhakar Yadav </t>
  </si>
  <si>
    <t>https://drive.google.com/open?id=1PVWDUm5jkOIoBsDgATp_h7MNPaAtTICL</t>
  </si>
  <si>
    <t>vasanth.svvan5@gmail.com</t>
  </si>
  <si>
    <t>Nakkapothula Vasanth</t>
  </si>
  <si>
    <t>ugs21046_it.vasanth@cbit.org.in</t>
  </si>
  <si>
    <t xml:space="preserve">N.Sudhakar Yadav </t>
  </si>
  <si>
    <t>https://drive.google.com/open?id=1DduFSNFo7DvNdgLZSE1LKC6_bdG_aiga, https://drive.google.com/open?id=1l_6KeETxx3OJgR2WJD1BgV7J5jnBWk4F, https://drive.google.com/open?id=1Hkx6OBMhdYwybRlayIyjuIsDaMmHp2Mv</t>
  </si>
  <si>
    <t>natteabhinav@gmail.com</t>
  </si>
  <si>
    <t>Abhinav natte</t>
  </si>
  <si>
    <t>ugs21047_it.abhinav@cbit.org.in</t>
  </si>
  <si>
    <t>https://drive.google.com/open?id=1zl5lAEetYOp3wohScBXUHRgBPjCtSOcw</t>
  </si>
  <si>
    <t>dineshpaul545@gmail.com</t>
  </si>
  <si>
    <t>P.DINESH PAUL</t>
  </si>
  <si>
    <t>ugs21048_it.dinesh@cbit.org.in</t>
  </si>
  <si>
    <t>dineshpaul545@gmaip.com</t>
  </si>
  <si>
    <t>https://drive.google.com/open?id=1NHwnqywybyfZs53kCMSv4fOF-DOKstev</t>
  </si>
  <si>
    <t>I have been learn Java more in winter up skilling</t>
  </si>
  <si>
    <t>palletijaswanth01@gmail.com</t>
  </si>
  <si>
    <t>Palleti Jaswanth Kumar Reddy</t>
  </si>
  <si>
    <t>ugs21049_it.jaswanth@cbit.org.in</t>
  </si>
  <si>
    <t>N.Sudhakar Yadav, Ph.D</t>
  </si>
  <si>
    <t>74 hrs 47 mins</t>
  </si>
  <si>
    <t>https://drive.google.com/open?id=1NbP0CNxgVBPPnLtmpsU8rJhoEG8-WLfg, https://drive.google.com/open?id=1Hy2ijV42pNkJhVEbqNtcVjJhIEdyyKRY, https://drive.google.com/open?id=178U1WpiAuPR8tWE42pV83fmkRZrIxDTa, https://drive.google.com/open?id=1QbaGESIW_-WiVcbjo0kumS75YyHYaRGq</t>
  </si>
  <si>
    <t>balapeesala1022@gmail.com</t>
  </si>
  <si>
    <t xml:space="preserve">Balakrishna </t>
  </si>
  <si>
    <t>75+15</t>
  </si>
  <si>
    <t>https://drive.google.com/open?id=1KBtymTLiese3RM-8gHfLGYvK6vojkOYR</t>
  </si>
  <si>
    <t>tpolagoni@gmail.com</t>
  </si>
  <si>
    <t>POLAGONI THARUN</t>
  </si>
  <si>
    <t>ugs21051_it.tharun@gmail.com</t>
  </si>
  <si>
    <t xml:space="preserve">harish goud </t>
  </si>
  <si>
    <t>75.52hrs</t>
  </si>
  <si>
    <t>https://drive.google.com/open?id=1f5kMupxHnb8-WzvkwfYSDMsqwx0SBpUy</t>
  </si>
  <si>
    <t>i was great</t>
  </si>
  <si>
    <t>sathwikprayakarao13@gmail.com</t>
  </si>
  <si>
    <t>Prayakarao Sathwik</t>
  </si>
  <si>
    <t xml:space="preserve">ugs21052_it.sathwik@cbit.org.in </t>
  </si>
  <si>
    <t>Harish Goud Sir</t>
  </si>
  <si>
    <t>114h.24min</t>
  </si>
  <si>
    <t>https://drive.google.com/open?id=1MX5VFGxUz-l4PU_kU2BySeoTfHTNz0xL, https://drive.google.com/open?id=1F17zq1WS6Z3faNfegfLcwBTJtolhxk59</t>
  </si>
  <si>
    <t xml:space="preserve">its great learning online </t>
  </si>
  <si>
    <t>saiganeshpunnam@gmail.com</t>
  </si>
  <si>
    <t>SAI GANESH PUNNAM</t>
  </si>
  <si>
    <t>ugs21053_it.ganesh@cbit.org.in</t>
  </si>
  <si>
    <t>Harish Goud</t>
  </si>
  <si>
    <t>+919492863506</t>
  </si>
  <si>
    <t>https://drive.google.com/open?id=16alBX1ZeNNLo5nzV0Tk8tAI5xDN5ZmOm</t>
  </si>
  <si>
    <t>abhitej234@gmail.com</t>
  </si>
  <si>
    <t>P.Abhitej Reddy</t>
  </si>
  <si>
    <t>ugs21054_it.abhitej@cbit.org.in</t>
  </si>
  <si>
    <t>Harish goud sir</t>
  </si>
  <si>
    <t>75 hours 52 min</t>
  </si>
  <si>
    <t>https://drive.google.com/open?id=113-4s4NKDrYEgF-bTmvFnmaMiwwGbGTj</t>
  </si>
  <si>
    <t>rithvikthonukunuri@gmail.com</t>
  </si>
  <si>
    <t>Rithvik Thonukunuri</t>
  </si>
  <si>
    <t>ugs21055_it.rithvik@cbit.ac.in</t>
  </si>
  <si>
    <t>B. Harish Goud</t>
  </si>
  <si>
    <t>https://drive.google.com/open?id=1n3s57Nh3Ir1I1KJABJOD9tn4G-JWafIo</t>
  </si>
  <si>
    <t>badriroopesh@gmail.com</t>
  </si>
  <si>
    <t>Roopesh Badri</t>
  </si>
  <si>
    <t>ugs21056_it.roopesh@cbit.org.in</t>
  </si>
  <si>
    <t>B.Harish Goud</t>
  </si>
  <si>
    <t>https://drive.google.com/open?id=1RNPyeFtPT4w0rsShj5rqgiB1Wm80l-fk</t>
  </si>
  <si>
    <t xml:space="preserve">Helpful </t>
  </si>
  <si>
    <t>percykane46@gmail.com</t>
  </si>
  <si>
    <t>S Pavan Kumar</t>
  </si>
  <si>
    <t>ugs21057_it.pavan@cbit.org.in</t>
  </si>
  <si>
    <t>https://drive.google.com/open?id=1MnjYA-bDfBSqUrwuV9XKxv7qhJe-m-ZG</t>
  </si>
  <si>
    <t>Yeah the course was good, learned a couple of things.</t>
  </si>
  <si>
    <t>pranavgangadhara@gmail.com</t>
  </si>
  <si>
    <t>Sai Pranav Gangadhara</t>
  </si>
  <si>
    <t>https://drive.google.com/open?id=12ogKe4KC7E1cJ1vgviiwhcTTjBLJWs7w</t>
  </si>
  <si>
    <t>samudralamedilesh@gmail.com</t>
  </si>
  <si>
    <t>Samudrala JNaga Medilesh</t>
  </si>
  <si>
    <t>ugs21059_it.medilesh@cbit.org.in</t>
  </si>
  <si>
    <t>B Harish Goud</t>
  </si>
  <si>
    <t>https://drive.google.com/open?id=1DEmBSMlrilIYWmGgJwXbCLFWrg_UlurV</t>
  </si>
  <si>
    <t>babuthalari18@gmail.com</t>
  </si>
  <si>
    <t xml:space="preserve">Thalari Nithin babu </t>
  </si>
  <si>
    <t>ugs21060_it.nithin@cbit.org.in</t>
  </si>
  <si>
    <t xml:space="preserve">Harish goud </t>
  </si>
  <si>
    <t>114 hr</t>
  </si>
  <si>
    <t>https://drive.google.com/open?id=1KKWS_nWGba-AWld8ghaJmrZHrJT24igP</t>
  </si>
  <si>
    <t>I</t>
  </si>
  <si>
    <t>vardhanvsr2004@gmail.com</t>
  </si>
  <si>
    <t xml:space="preserve">V Sree Raghu Vardhan </t>
  </si>
  <si>
    <t>ugs21061_it.vardhan@cbit.org.in</t>
  </si>
  <si>
    <t>https://drive.google.com/open?id=1SZlF_zaxsLXR0d3nz0gQSzHsu-MY9azr, https://drive.google.com/open?id=1-Gb4FGpRaZDRZJSf_A1R_Yi-cpV0e0P6, https://drive.google.com/open?id=1gH-BlmlrZcgwRaByk9HCAC3GSCvmoEDJ, https://drive.google.com/open?id=1T_xTn9_tI94VwiISxbpY4QqonVvC9ShY</t>
  </si>
  <si>
    <t>rishichinnu993@gmail.com</t>
  </si>
  <si>
    <t xml:space="preserve">Vilasakavi Rishi vardhan raju </t>
  </si>
  <si>
    <t>ugs21062_it.raju@cbit.org.in</t>
  </si>
  <si>
    <t>vilasakavirishi@gmail.com</t>
  </si>
  <si>
    <t>https://drive.google.com/open?id=1dQKBS-j04V8XPnlpXLs7GCi-S2Ayyq90</t>
  </si>
  <si>
    <t>vinukondashiva.v@gmail.com</t>
  </si>
  <si>
    <t xml:space="preserve">Vinukonda Shiva </t>
  </si>
  <si>
    <t xml:space="preserve">ugs21063_it.shiva@cbit.org.in </t>
  </si>
  <si>
    <t xml:space="preserve">Vinukondashiva.v@gmail.com </t>
  </si>
  <si>
    <t>https://drive.google.com/open?id=1OUKZE86CpXcFLQw9lw6r-FmZ30405Mxw</t>
  </si>
  <si>
    <t>chandakvivek123@gmail.com</t>
  </si>
  <si>
    <t>Vivek Chandak</t>
  </si>
  <si>
    <t>ugs21064_it.vivek@cbit.org.in</t>
  </si>
  <si>
    <t>B.HARISH GOUD</t>
  </si>
  <si>
    <t>https://drive.google.com/open?id=12klcM2H9t4_RrfpOnqTKjI5c8VYMwzoy</t>
  </si>
  <si>
    <t>yashwanthkolli01@gmail.com</t>
  </si>
  <si>
    <t>Yashwanth Kolli</t>
  </si>
  <si>
    <t>ugs21065_it.yashwanth@cbit.org.in</t>
  </si>
  <si>
    <t>https://drive.google.com/open?id=1rB7wU2N0KMszxqolnvgipC1QcC3ptG4w</t>
  </si>
  <si>
    <t>Not so useful</t>
  </si>
  <si>
    <t>akshithamidde2004@gmail.com</t>
  </si>
  <si>
    <t>Akshitha.M</t>
  </si>
  <si>
    <t>ugs21071_it.akshitha@cbit.org.in</t>
  </si>
  <si>
    <t>N.Shiva kumar</t>
  </si>
  <si>
    <t>https://drive.google.com/open?id=1-VOfGzteXB17udbZ_7t6U_CEkx3qfd3V, https://drive.google.com/open?id=1R71gHSp9PQ4xncNtTm2BOVjCYuP-jJ_J, https://drive.google.com/open?id=1jzRbzKw1Cds2sPkbCNsbc0TfLgS8BtFR, https://drive.google.com/open?id=1tWL3YOst5hnQSCvaabUbMumSeZN3ZbLL</t>
  </si>
  <si>
    <t>It was very helpful</t>
  </si>
  <si>
    <t>vishwadhareddybudidha@gmail.com</t>
  </si>
  <si>
    <t>Vishwadha Reddy</t>
  </si>
  <si>
    <t>ugs21072_it.vishwadha@cbit.org.in</t>
  </si>
  <si>
    <t>Mr N Shiva Kumar</t>
  </si>
  <si>
    <t>https://drive.google.com/open?id=1UoUPZMcoO-VCfnu8uMP4XaADn-OTotWG</t>
  </si>
  <si>
    <t>chrashmika003@gmail.com</t>
  </si>
  <si>
    <t>Ch.Rashmika</t>
  </si>
  <si>
    <t>ugs21073_it.rashmika@cbit.org.in</t>
  </si>
  <si>
    <t>N.Shivakumar</t>
  </si>
  <si>
    <t>75hr+52min</t>
  </si>
  <si>
    <t>https://drive.google.com/open?id=1-c8RGHSN5auz0R4Q0SBsk62gbWJUfYT3</t>
  </si>
  <si>
    <t>golidhekshagna@gmail.com</t>
  </si>
  <si>
    <t xml:space="preserve">G Dhekshagna </t>
  </si>
  <si>
    <t>ugs21074_it.dhekshagna@cbit.org.in</t>
  </si>
  <si>
    <t>reddydhekshagna@gmail.com</t>
  </si>
  <si>
    <t xml:space="preserve">N Shiva Kumar </t>
  </si>
  <si>
    <t>15h 11m + 27h 31m + 18h 7m = 60h 49m</t>
  </si>
  <si>
    <t>https://drive.google.com/open?id=1sAcgnAOV8TeRS2cjgB9Sn7D_NEj4MKv-</t>
  </si>
  <si>
    <t xml:space="preserve">Great opportunity to explore and learn </t>
  </si>
  <si>
    <t>gudapatisushmitha111@gmail.com</t>
  </si>
  <si>
    <t xml:space="preserve">G.L.N.D.Sushmitha </t>
  </si>
  <si>
    <t xml:space="preserve">ugs21075_it.sushmitha@cbit.org.in </t>
  </si>
  <si>
    <t xml:space="preserve">gudapatisushmitha111@gmail.com </t>
  </si>
  <si>
    <t>N.Shiva Kumar sir</t>
  </si>
  <si>
    <t>https://drive.google.com/open?id=1ixXeeGlFdVLyBWnMl30oG8ltrdcBYuWl</t>
  </si>
  <si>
    <t>guduguntla.varsha@gmail.com</t>
  </si>
  <si>
    <t xml:space="preserve">Varsha Guduguntla </t>
  </si>
  <si>
    <t>ugs21076_it.varsha@cbit.org.in</t>
  </si>
  <si>
    <t>Mr.N.Shiva Kumar</t>
  </si>
  <si>
    <t>https://drive.google.com/open?id=1cQOaOLH9iAErabDzmYZ_moDeSjNOxamj</t>
  </si>
  <si>
    <t>kalakoti1313@gmail.com</t>
  </si>
  <si>
    <t xml:space="preserve">Kalakoti Laxmi prasanna </t>
  </si>
  <si>
    <t>ugs21077_it.prasanna@cbit.org.in</t>
  </si>
  <si>
    <t>Mr.N.Shiva kumar</t>
  </si>
  <si>
    <t>https://drive.google.com/open?id=1QEun6VbpTn2LZpTFqaWgaJVOwfdOPPdG</t>
  </si>
  <si>
    <t xml:space="preserve">It is fantastic opportunity to enhance our skills and knowledge in Java </t>
  </si>
  <si>
    <t>pragnyakancharla589@gmail.com</t>
  </si>
  <si>
    <t xml:space="preserve">Kancharla sai Pragnya </t>
  </si>
  <si>
    <t>Ugs21078_it.pragnya@cbit.org.in</t>
  </si>
  <si>
    <t>Pragnyakancharla589@gmail.com</t>
  </si>
  <si>
    <t xml:space="preserve">Shiva kumar </t>
  </si>
  <si>
    <t>https://drive.google.com/open?id=1wkyR_xQ29pQXBuAy60tSwIxU7BDq5PiQ</t>
  </si>
  <si>
    <t>vaishnavikanumuri07@gmail.com</t>
  </si>
  <si>
    <t>K. Sai Vaishnavi</t>
  </si>
  <si>
    <t>ugs21079_it.vaishnavi@cbit.org.in</t>
  </si>
  <si>
    <t xml:space="preserve">vaishnavikanumuri07@gmail.com </t>
  </si>
  <si>
    <t>N. Shiva Kumar</t>
  </si>
  <si>
    <t>https://drive.google.com/open?id=1c0TkCnDnalS2js7_EvgkI5UmB8cr4cy7</t>
  </si>
  <si>
    <t>it helped me understand data science</t>
  </si>
  <si>
    <t>sridivyakavide22@gmail.com</t>
  </si>
  <si>
    <t xml:space="preserve">K Sridivya </t>
  </si>
  <si>
    <t>ugs21080_it.sridivya@cbit.org.in</t>
  </si>
  <si>
    <t>N Shiva Kumar sir</t>
  </si>
  <si>
    <t>50h.19min+15h.11min=65h.30mins</t>
  </si>
  <si>
    <t>https://drive.google.com/open?id=1eSTlIZwBPovklscvGXmHEX_yh1A0ubDv, https://drive.google.com/open?id=1edOH0JRhdGMdUe2QBWGC_KXq6WdD3Z2z</t>
  </si>
  <si>
    <t>knagasamanvitha@gmail.com</t>
  </si>
  <si>
    <t>Kollipara Naga Samanvitha</t>
  </si>
  <si>
    <t>ugs21081_it.samanvitha@cbit.org.in</t>
  </si>
  <si>
    <t>N. ShivaKumar</t>
  </si>
  <si>
    <t>Artificial Intelligence Primer Certification - ISB - 27h.31m, Data Science Foundation Certification - ISB - 75h.52m</t>
  </si>
  <si>
    <t>72(12+12+12+12+12+12)</t>
  </si>
  <si>
    <t>https://drive.google.com/open?id=1ZmvDWfqKghX-WL7mjHuh64Z6v6AlB0GN</t>
  </si>
  <si>
    <t>srreyasri.kurlagunda@gmail.com</t>
  </si>
  <si>
    <t xml:space="preserve">Kurlagunda Srreyasri </t>
  </si>
  <si>
    <t>ugs21082_it.srreyasri@cbit.org.in</t>
  </si>
  <si>
    <t>N.Shiva Kumar</t>
  </si>
  <si>
    <t>https://drive.google.com/open?id=1pjhXfQFSOit0kaE2fI5wmO1-0HAyKG-L</t>
  </si>
  <si>
    <t>Very useful to Students</t>
  </si>
  <si>
    <t>vishwaaa0716@gmail.com</t>
  </si>
  <si>
    <t>L V Vishva Sree</t>
  </si>
  <si>
    <t>ugs21083_it.sree@cbit.org.in</t>
  </si>
  <si>
    <t>N.Shiva Kunar</t>
  </si>
  <si>
    <t>https://drive.google.com/open?id=1BOSPUnQrZBdAlyeXBD9ybSQSTdX_FHsc</t>
  </si>
  <si>
    <t>keerthilagisetty28@gmail.com</t>
  </si>
  <si>
    <t xml:space="preserve">LAGISETTY KEERTHI </t>
  </si>
  <si>
    <t>ugs21084_it.keerthi@cbit.org.in</t>
  </si>
  <si>
    <t>MR N.SHIVA KUMAR</t>
  </si>
  <si>
    <t>https://drive.google.com/open?id=11eE1mnLpD85njHrK7Wkc88S2vqG7fvVV</t>
  </si>
  <si>
    <t xml:space="preserve">Good and got experience on data science </t>
  </si>
  <si>
    <t>shivanilanderi@gmail.com</t>
  </si>
  <si>
    <t>Shivanilanderi</t>
  </si>
  <si>
    <t>ugs21085_it.shivani@cbit.org.in</t>
  </si>
  <si>
    <t xml:space="preserve">shivanilanderi@gmail.com </t>
  </si>
  <si>
    <t>N Shiva kumar</t>
  </si>
  <si>
    <t>https://drive.google.com/open?id=1VF22i1zMUWJ14LNLeOFeUU9BJYlUvfIU</t>
  </si>
  <si>
    <t>mahmadfarha43@gmail.com</t>
  </si>
  <si>
    <t xml:space="preserve">Mahmad Farha Fathima </t>
  </si>
  <si>
    <t>ugs21086_it.fathima@cbit.org.in</t>
  </si>
  <si>
    <t>75h 52 min</t>
  </si>
  <si>
    <t>https://drive.google.com/open?id=1cM5ODrrufXVvwZ2EI3rzyKSvmOATOi4U</t>
  </si>
  <si>
    <t>parvathipriya587@gmail.com</t>
  </si>
  <si>
    <t>M.Parvathi priya</t>
  </si>
  <si>
    <t>ugs21087_it.priya@cbit.org.in</t>
  </si>
  <si>
    <t>ShivaKumar</t>
  </si>
  <si>
    <t>https://drive.google.com/open?id=1vBE4wTyRexbNoNS3qMF2U487R4UJ_kjY</t>
  </si>
  <si>
    <t>mudavathrani9999@gmail.com</t>
  </si>
  <si>
    <t>Rani</t>
  </si>
  <si>
    <t>UHS21088_it.rani@cbit.org.in</t>
  </si>
  <si>
    <t>Shiva kumar</t>
  </si>
  <si>
    <t>+918008832804</t>
  </si>
  <si>
    <t>https://drive.google.com/open?id=1aUz9YdIlbNQ-qwrL3g4zUXsooHfmVAo-</t>
  </si>
  <si>
    <t>chilledouthere17@gmail.com</t>
  </si>
  <si>
    <t>Pranavi N</t>
  </si>
  <si>
    <t>ugs21089_it.pranavi@cbit.org.in</t>
  </si>
  <si>
    <t>N Shiva Kumar</t>
  </si>
  <si>
    <t>67 hrs</t>
  </si>
  <si>
    <t>https://drive.google.com/open?id=1iuhsZpO-6VZurCkgMQwGSgwQZgH7_dk_</t>
  </si>
  <si>
    <t>nandikantisrigayatri@gmail.com</t>
  </si>
  <si>
    <t xml:space="preserve">Nandikanti Sri Gayatri </t>
  </si>
  <si>
    <t>ugs21090_it.gayatri@cbit.org.in</t>
  </si>
  <si>
    <t>https://drive.google.com/open?id=1v-4U4TnwkM66cCZojj1m3B-339maoZt6</t>
  </si>
  <si>
    <t>Good lectures. Satisfied with the course.</t>
  </si>
  <si>
    <t>nityashree.vangala@gmail.com</t>
  </si>
  <si>
    <t>Nityashree Vangala</t>
  </si>
  <si>
    <t>ugs21091_it.nithyashree@cbit.org.in</t>
  </si>
  <si>
    <t>nityashree.vangala@gmail/com</t>
  </si>
  <si>
    <t>15+15+15+18=63</t>
  </si>
  <si>
    <t>https://drive.google.com/open?id=11KcCWZ5fSufkoS9nicKHSpBES4Yw9pBY</t>
  </si>
  <si>
    <t>It was a very descriptive course that explained every piece of the MongoDB topics as well as interactive with their own environment that allowed students to test on and practice the practical applications.</t>
  </si>
  <si>
    <t>simran@palreddy.in</t>
  </si>
  <si>
    <t>Vaishnavi Simran Palreddy</t>
  </si>
  <si>
    <t>ugs21092_it.simran@cbit.org.in</t>
  </si>
  <si>
    <t>https://drive.google.com/open?id=1RSFL_9tfxSF24KDkAIPQt4Tn_xDPB7wE</t>
  </si>
  <si>
    <t>It was very interesting and helped learn more about what was covered in class</t>
  </si>
  <si>
    <t>divyapoleboina@gmail.com</t>
  </si>
  <si>
    <t xml:space="preserve">Poleboina Divya </t>
  </si>
  <si>
    <t>ugs21093_it.divya@cbit.org.in</t>
  </si>
  <si>
    <t xml:space="preserve">Mr.Shiva Kumar </t>
  </si>
  <si>
    <t>75.52min</t>
  </si>
  <si>
    <t>https://drive.google.com/open?id=1Sd5mKxwy54GjLhUCDjezeXevcCIo5Vic</t>
  </si>
  <si>
    <t xml:space="preserve">It is useful </t>
  </si>
  <si>
    <t>puranamkameshwari@gmail.com</t>
  </si>
  <si>
    <t>Puranam Venkata Naga Sai Surya Kameshwari</t>
  </si>
  <si>
    <t>ugs21094_it.kameswari@cbit.org.in</t>
  </si>
  <si>
    <t>https://drive.google.com/open?id=1671pjt9NH4ViMoos6i7KEJGQ1TYGdjSi</t>
  </si>
  <si>
    <t>It was good.</t>
  </si>
  <si>
    <t>divyathota523@gmail.com</t>
  </si>
  <si>
    <t>T.Divya Sree</t>
  </si>
  <si>
    <t>ugs21095_it.divya@cbit.org.in</t>
  </si>
  <si>
    <t xml:space="preserve">Rajesh Kannan </t>
  </si>
  <si>
    <t>https://drive.google.com/open?id=1b7Ki6c0lz7O4mRJZp9sVfCVuGTX53Rnn</t>
  </si>
  <si>
    <t>vavelalapallavi@gmail.com</t>
  </si>
  <si>
    <t>Vavelala Pallavi</t>
  </si>
  <si>
    <t>ugs21096_it.pallavi@cbit.org.in</t>
  </si>
  <si>
    <t>Rajesh kannan K</t>
  </si>
  <si>
    <t>https://drive.google.com/open?id=1ifTLl8gBA1h5Tu3DfVCweHZtzTmi-NhG</t>
  </si>
  <si>
    <t xml:space="preserve">I have gained good pickup on java. </t>
  </si>
  <si>
    <t>venukantimamatha@gmail.com</t>
  </si>
  <si>
    <t xml:space="preserve">Mamatha Venukanti </t>
  </si>
  <si>
    <t>ugs21097_it.mamatha@cbit.org.in</t>
  </si>
  <si>
    <t>Rajesh kannan</t>
  </si>
  <si>
    <t>76h</t>
  </si>
  <si>
    <t>https://drive.google.com/open?id=1X4JGPROgddxK0E3rqUecdSSUaYo1o1br</t>
  </si>
  <si>
    <t>vurimellasrija@gmail.com</t>
  </si>
  <si>
    <t>VURIMELLA SRIJA</t>
  </si>
  <si>
    <t>ugs21098_it.srija@cbit.org.in</t>
  </si>
  <si>
    <t>Rajesh Kannan</t>
  </si>
  <si>
    <t>75hrs.52min</t>
  </si>
  <si>
    <t>https://drive.google.com/open?id=1rFNrL2xk131Zo9GvVLMc7Aao9SpjKJq4</t>
  </si>
  <si>
    <t>varunadep3@gmail.com</t>
  </si>
  <si>
    <t>A VARUN SAI KRISHNA</t>
  </si>
  <si>
    <t>ugs21099_it.krishna@cbit.org.in</t>
  </si>
  <si>
    <t>75 hours 5 min</t>
  </si>
  <si>
    <t>https://drive.google.com/open?id=1DiA_E7i7qizUp455b1MZHGf0wnqwsbLb</t>
  </si>
  <si>
    <t>Good and knowledgeable</t>
  </si>
  <si>
    <t>sujith.suave@gmail.com</t>
  </si>
  <si>
    <t>Banda Sujith Kumar</t>
  </si>
  <si>
    <t>ugs21101_it.sujith@cbit.org.in</t>
  </si>
  <si>
    <t>https://drive.google.com/open?id=1O6MYXwNNj0toQ5ucxcOuhYzENQ8cDXMI, https://drive.google.com/open?id=1MAcM2wjFgfsjBCCMTYawmf7J0leEHUw0</t>
  </si>
  <si>
    <t>The idea is good but giving options to choose only particular courses with organisation is not good.</t>
  </si>
  <si>
    <t>saivenkat1579@gmail.com</t>
  </si>
  <si>
    <t>Burle Sai Venkat Vardhan</t>
  </si>
  <si>
    <t>ugs21102_it.vardhan@cbit.org.in</t>
  </si>
  <si>
    <t>K Rajesh Kannan</t>
  </si>
  <si>
    <t>https://drive.google.com/open?id=1q-VK6aHq1YXOUaWYRFrgfCXnmXz2vIWi, https://drive.google.com/open?id=1K01JIeQhP6t6EFZk4J20q9jDJk5y-lde, https://drive.google.com/open?id=1AXtbrUScUs9y0IiuXy-Eluj5fCnPRfX1</t>
  </si>
  <si>
    <t>I found the winter upskilling program to be positive overall. It provided valuable opportunities for learning and skill development during the break.</t>
  </si>
  <si>
    <t>chaitanyabalikiri@gmail.com</t>
  </si>
  <si>
    <t>B.chaitanya</t>
  </si>
  <si>
    <t>Ugs21103_it.chaitanya@cbit.org.in</t>
  </si>
  <si>
    <t>Chaitanyabalikiri@gmail.com</t>
  </si>
  <si>
    <t xml:space="preserve">75 hours 5 minutes </t>
  </si>
  <si>
    <t>https://drive.google.com/open?id=1KABExZoyszzFZpdIhoxXZiU8qiVdv4tT</t>
  </si>
  <si>
    <t>Nt</t>
  </si>
  <si>
    <t>chegu.mani2020@gmail.com</t>
  </si>
  <si>
    <t>Chegu Gnana Manikanta Arun Siva Teja</t>
  </si>
  <si>
    <t>ugs21104_it.teja@cbit.org.in</t>
  </si>
  <si>
    <t xml:space="preserve"> 75h.52m</t>
  </si>
  <si>
    <t>https://drive.google.com/open?id=1tXTtsnTtFwJGDRGVwFdJh0x9vwmDyE6N</t>
  </si>
  <si>
    <t>its good</t>
  </si>
  <si>
    <t>csrn56@gmail.com</t>
  </si>
  <si>
    <t>Chindam Srinith</t>
  </si>
  <si>
    <t>ugs21105_it.srinith@cbit.org.in</t>
  </si>
  <si>
    <t>srnch75@gmail.com</t>
  </si>
  <si>
    <t>Rajesh Khannan</t>
  </si>
  <si>
    <t>https://drive.google.com/open?id=1PkvPxEZzvxDtWsmkHtCVzwgY-gxkbPIg</t>
  </si>
  <si>
    <t>rahulpavan.gadidasu@gmail.com</t>
  </si>
  <si>
    <t>G. Rahul Pavan</t>
  </si>
  <si>
    <t>ugs21106_it.pavan@cbit.org.in</t>
  </si>
  <si>
    <t>https://drive.google.com/open?id=16uta5QveFWsoU2vONMRH6lPZw_cSBfQz</t>
  </si>
  <si>
    <t xml:space="preserve">It was a great opportunity </t>
  </si>
  <si>
    <t>sugamganachary@gmail.com</t>
  </si>
  <si>
    <t>Sugam Ganachari</t>
  </si>
  <si>
    <t>ugs21107_it.ganachari@cbit.org.in</t>
  </si>
  <si>
    <t>Sri K. Rajesh Kannan</t>
  </si>
  <si>
    <t>https://drive.google.com/open?id=1PK3LmxXEUt0UntWbz1gKGvyXD-zWLzaP, https://drive.google.com/open?id=1ZjuWFVWa2nbD3K1XNNEHSpeh2ahwXoVE</t>
  </si>
  <si>
    <t>saikrishnagangula2@gmail.com</t>
  </si>
  <si>
    <t xml:space="preserve">Gangula Sai Krishna </t>
  </si>
  <si>
    <t>ugs21108_it.krishna@cbit.org.in</t>
  </si>
  <si>
    <t>saikrishnagangula2@gamil.com</t>
  </si>
  <si>
    <t>Rajesh Kannan .K</t>
  </si>
  <si>
    <t>https://drive.google.com/open?id=10DSFU9ewGmgjQUfgOU211zPlezO3YwKN</t>
  </si>
  <si>
    <t>Abhinav.gurram14@gmail.com</t>
  </si>
  <si>
    <t>Gurram Abhinav</t>
  </si>
  <si>
    <t>ugs21109_it.abhinav@cbit.org.in</t>
  </si>
  <si>
    <t>15+50 = 65</t>
  </si>
  <si>
    <t>https://drive.google.com/open?id=1af7zif-z6yQcNmPM150RZaOYLpaLIk58</t>
  </si>
  <si>
    <t>It was really helpful</t>
  </si>
  <si>
    <t>aneesh.kaleru@gmail.com</t>
  </si>
  <si>
    <t xml:space="preserve">Aneesh Kaleru </t>
  </si>
  <si>
    <t>ugs21110_it.aneesh@cbit.org.in</t>
  </si>
  <si>
    <t>65h 30m</t>
  </si>
  <si>
    <t>https://drive.google.com/open?id=106K1Q0xGWjvM92AiL4q0deyPLPRFJccZ, https://drive.google.com/open?id=1pKl1x9ejQCDxJ0N9TGBjg6thjobAHkDf</t>
  </si>
  <si>
    <t>It was a good experience because it showed how each topic in the course has a part of implementation in technology.</t>
  </si>
  <si>
    <t>manishkavali456@gmail.com</t>
  </si>
  <si>
    <t>kavali manish</t>
  </si>
  <si>
    <t>ugs21111_it.manish@cbit.org.in</t>
  </si>
  <si>
    <t>manishkavali1322@gmail.com</t>
  </si>
  <si>
    <t>RAJESH KANNAN</t>
  </si>
  <si>
    <t>https://drive.google.com/open?id=1OAoKiXof9b_9M8TpclG8E6-9gs4RTX0O</t>
  </si>
  <si>
    <t>keesari.abhinav5940@gmail.com</t>
  </si>
  <si>
    <t xml:space="preserve">Keesari Abhinav Reddy </t>
  </si>
  <si>
    <t>ugs21112_it.abhinav@cbit.org.in</t>
  </si>
  <si>
    <t xml:space="preserve">Rajesh Knannan </t>
  </si>
  <si>
    <t>https://drive.google.com/open?id=1KWEtGK8uX7q7flsYJPVaojoBabPbICXZ</t>
  </si>
  <si>
    <t>saitejakorra2002@gmail.com</t>
  </si>
  <si>
    <t>Korra Saiteja</t>
  </si>
  <si>
    <t>ugs21113_it.teja@cbit.org.in</t>
  </si>
  <si>
    <t>https://drive.google.com/open?id=14WoHPbwyfNAYbNeSIb80SQUtLRvHm3D7</t>
  </si>
  <si>
    <t>manavdamani@gmail.com</t>
  </si>
  <si>
    <t xml:space="preserve">Manav Damani </t>
  </si>
  <si>
    <t>ugs21114_it.manav@cbit.org.in</t>
  </si>
  <si>
    <t xml:space="preserve">Rajesh Kanan </t>
  </si>
  <si>
    <t>15+15+15+15 = 60 hours</t>
  </si>
  <si>
    <t>https://drive.google.com/open?id=1H0BfPBB6qXT0txKohcLF3UCgbKZIctm_, https://drive.google.com/open?id=1UH_I8mLOiiMKL-wCg_uLvGlkvHx7sEfI, https://drive.google.com/open?id=1NpDkdZa_tP4V7FiiQMQDJtWCuAJ66ckv, https://drive.google.com/open?id=17AcI1nsojwt13dHQ_i9E1BbyqyxifM7r</t>
  </si>
  <si>
    <t xml:space="preserve">It was good. </t>
  </si>
  <si>
    <t>kamranimaz.professional@gmail.com</t>
  </si>
  <si>
    <t xml:space="preserve">Md Kamran Imaz </t>
  </si>
  <si>
    <t>ugs21115_it.kamran@cbit.org.in</t>
  </si>
  <si>
    <t xml:space="preserve">Rajesh kannan </t>
  </si>
  <si>
    <t>https://drive.google.com/open?id=1L0X7F5H3Gbe166G5nhYbKpU_WA2l3KEG</t>
  </si>
  <si>
    <t>It was good but some more new courses should be added</t>
  </si>
  <si>
    <t>adnansmemail@gmail.com</t>
  </si>
  <si>
    <t>Mohammed Adnan Siddiqui</t>
  </si>
  <si>
    <t>ugs21116_it.mohammed@cbit.org.in</t>
  </si>
  <si>
    <t>Adnansmemail@gmail.com</t>
  </si>
  <si>
    <t>66hrs</t>
  </si>
  <si>
    <t>https://drive.google.com/open?id=1-VHN5_xZKla6tHr-Qw8kZerABZX1d-ps, https://drive.google.com/open?id=1TZ64aVUZidLgTiYgzzwTcXQ3Vs-dzmPc</t>
  </si>
  <si>
    <t>The courses have given me enough knowledge on the domains I took course on, using the time in holidays to gain such credits is nice.</t>
  </si>
  <si>
    <t>amaanmohammed437@gmail.com</t>
  </si>
  <si>
    <t>Mohammed Amaan</t>
  </si>
  <si>
    <t>ugs21117_it.amaan@cbit.org.in</t>
  </si>
  <si>
    <t>K. Rajesh Kannan</t>
  </si>
  <si>
    <t>50+15= 65</t>
  </si>
  <si>
    <t>https://drive.google.com/open?id=1PLj_wl2OYao7UGhFUP-DECQf4cmdc9M6, https://drive.google.com/open?id=1lSo_TOddUYoeAfZfo59ZYTnB7vj3gNJM</t>
  </si>
  <si>
    <t>Winter Upskilling Program is very much useful as I learned new technologies, explored new domains and its concepts and also now i can add these courses in my resume.</t>
  </si>
  <si>
    <t>mdsufiyan2626@gmail.com</t>
  </si>
  <si>
    <t>Sufiyan</t>
  </si>
  <si>
    <t>Ugs21118_it.Ahmed@cbit.org.in</t>
  </si>
  <si>
    <t>75hrs.15min</t>
  </si>
  <si>
    <t>https://drive.google.com/open?id=1xgZe2OsAxETn6hP5ixTpfyIkELBq0I50</t>
  </si>
  <si>
    <t xml:space="preserve">Good training </t>
  </si>
  <si>
    <t>mdarbaz3636@gmail.com</t>
  </si>
  <si>
    <t xml:space="preserve">Mohammed Arbaz Ahmed </t>
  </si>
  <si>
    <t>ugs21119_it.ahmed@cbit.org.in</t>
  </si>
  <si>
    <t>Dr Ramu Kuchipudi</t>
  </si>
  <si>
    <t>15+50=65 hours</t>
  </si>
  <si>
    <t>https://drive.google.com/open?id=1ERtNpUztK01vPvBsZKBIYDgaw5ywrpsc</t>
  </si>
  <si>
    <t>mail.ramzanshareef@gmail.com</t>
  </si>
  <si>
    <t>Mohd Ramzan Shareef</t>
  </si>
  <si>
    <t>ugs21120_it.shareef@cbit.org.in</t>
  </si>
  <si>
    <t>Ramu Kuchipudi</t>
  </si>
  <si>
    <t>15.11 + 50.19 = 65.30</t>
  </si>
  <si>
    <t>https://drive.google.com/open?id=1nspmubzHAsL8YVesYhgtt1p405FqVVaI, https://drive.google.com/open?id=1Hv2t_OVXje1XP1JBaksuZ8L-SSf7oYtQ</t>
  </si>
  <si>
    <t>Instead of online upskilling, why can't this skills be included in the curriculum itself?</t>
  </si>
  <si>
    <t>puneethsarma.nimmaraju@gmail.com</t>
  </si>
  <si>
    <t>N. Puneeth Sarma</t>
  </si>
  <si>
    <t>ugs21121_it.sarma@cbit.org.in</t>
  </si>
  <si>
    <t>https://drive.google.com/open?id=1hV8a0eCQiR0MZS1cayZKJFgjsFSxLvAO, https://drive.google.com/open?id=1ZUOqerYu-uw9SBloodBpjM2HG743uBE6, https://drive.google.com/open?id=1ESHP1XOmk9Lpvdc8u5Eh02hesFIBoh3n, https://drive.google.com/open?id=1c40wik-R4RchocjzUQobl19wYtd0eg3v</t>
  </si>
  <si>
    <t>neredumallichaitanya007@gmail.com</t>
  </si>
  <si>
    <t>N.Chaitanya</t>
  </si>
  <si>
    <t>ugs21122_it.chaitanya@cbit.org.in</t>
  </si>
  <si>
    <t>K.Ramu</t>
  </si>
  <si>
    <t>TechA Blockchain Developer Certification - ISB - 16h.15m, DevOps Foundation Certification - ISB - 50h.19m</t>
  </si>
  <si>
    <t>https://drive.google.com/open?id=12DwZKPcDvMqlNrM60JIILFMFBBiNZlHm, https://drive.google.com/open?id=16CjAAhj3Bw9lE4lDpso_OPR6nOlUkB2M</t>
  </si>
  <si>
    <t>pothurajusanjay333d@gmail.com</t>
  </si>
  <si>
    <t>Pothuraju Sanjay</t>
  </si>
  <si>
    <t>ugs21123_it.sanjay@cbit.org.in</t>
  </si>
  <si>
    <t xml:space="preserve">pothurajusanjay333d@gmail.com </t>
  </si>
  <si>
    <t>Dr. Ramu Kuchipudi</t>
  </si>
  <si>
    <t>https://drive.google.com/open?id=1un9CSSMpYyk8eh077K4xES2BgTp6zbvl</t>
  </si>
  <si>
    <t>Completing the winter upskilling course demonstrates a commitment to growth and development</t>
  </si>
  <si>
    <t>shruthikravula24@gmail.com</t>
  </si>
  <si>
    <t>Shruthik</t>
  </si>
  <si>
    <t>ugs21125_it.shruthik@cbit.org.in</t>
  </si>
  <si>
    <t>https://drive.google.com/open?id=1jU_M7GnnXbi5cLJfYvk_6sKwiq17GxtW</t>
  </si>
  <si>
    <t>It is very good that we are given tome to prepare for subjects out of syllebus. Its helpful for me bot technically and mentally for refreshing my mind.</t>
  </si>
  <si>
    <t>varun.anand763@gmail.com</t>
  </si>
  <si>
    <t>Reddysheetywar Varun</t>
  </si>
  <si>
    <t>ugs21126_it.varun@cbit.org.in</t>
  </si>
  <si>
    <t>Varun.anand773@gmail.com</t>
  </si>
  <si>
    <t>K Ramu</t>
  </si>
  <si>
    <t>https://drive.google.com/open?id=1ElQ_lC5Xxxa8MeL_zaDe0IzR5nqkBewT</t>
  </si>
  <si>
    <t xml:space="preserve">Learn data Science </t>
  </si>
  <si>
    <t>keerthansai51@gmail.com</t>
  </si>
  <si>
    <t>Keerthan sai</t>
  </si>
  <si>
    <t>ugs21127_it.keerthan@cbit.org</t>
  </si>
  <si>
    <t>Ramu kuchipudi</t>
  </si>
  <si>
    <t>https://drive.google.com/open?id=1CiT1bI7Kq0DX5pdPhC-cXc41mbN8CmUz</t>
  </si>
  <si>
    <t>It was a nice initiative hope it will be implemented to further batches as well</t>
  </si>
  <si>
    <t>rishi.im22@gmail.com</t>
  </si>
  <si>
    <t>Rishi Immadisetty</t>
  </si>
  <si>
    <t>ugs21128_it.rishi@cbit.org.in</t>
  </si>
  <si>
    <t>Dr.Ramu Kuchipudi</t>
  </si>
  <si>
    <t>https://drive.google.com/open?id=13rEXeSAMuMMn0xuhOerE-vpy4hBJLCj1</t>
  </si>
  <si>
    <t>vinayakmoocs@gmail.com</t>
  </si>
  <si>
    <t>S.VINAYAK BABU</t>
  </si>
  <si>
    <t>ugs21129_it.vinayak@cbit.org.in</t>
  </si>
  <si>
    <t xml:space="preserve">vinayakmoocs@gmail.com </t>
  </si>
  <si>
    <t>Dr.Ramu kuchipudi</t>
  </si>
  <si>
    <t xml:space="preserve"> 75hours 52minutes</t>
  </si>
  <si>
    <t>https://drive.google.com/open?id=1alAzBHUpyAcET0ESAk_YH4q0Md5A1iXd</t>
  </si>
  <si>
    <t xml:space="preserve">It is so helpful for learning a new course 
</t>
  </si>
  <si>
    <t>ravitejasalendra@gmail.com</t>
  </si>
  <si>
    <t>Salendra Ravi Teja</t>
  </si>
  <si>
    <t>ugs21130_it.teja@cbit.org.in</t>
  </si>
  <si>
    <t>Dr. Ramu kuchipudi</t>
  </si>
  <si>
    <t>https://drive.google.com/open?id=1BC6nzPJsiKbPcjILWWxnZNbQqd32RvnE</t>
  </si>
  <si>
    <t>All is well</t>
  </si>
  <si>
    <t>dhanushsampathi958@gmail.com</t>
  </si>
  <si>
    <t>DHANUSH SAMPATHI</t>
  </si>
  <si>
    <t>ugs21131_it.dhanush@cbit.org.in</t>
  </si>
  <si>
    <t xml:space="preserve">Dr. Pragati Priyadarshine </t>
  </si>
  <si>
    <t>Python Foundation Certification - ISB (Infosys Springboard) - 2h.18m, Machine Learning Foundation Certification - ISB - 18h.7m, Cyber Security Foundation Certification - ISB - 39h.11m</t>
  </si>
  <si>
    <t xml:space="preserve">2h.18m+18h.7m+39h.11m= 60 hours </t>
  </si>
  <si>
    <t>https://drive.google.com/open?id=1qURtxEzYxdCmMdMpMM1W9CE0ZbAMENh8</t>
  </si>
  <si>
    <t xml:space="preserve">It's good for upskillng </t>
  </si>
  <si>
    <t>satviktaviti01@gmail.com</t>
  </si>
  <si>
    <t>Satvik Taviti</t>
  </si>
  <si>
    <t>ugs21132_it.satvik@cbit.org.in</t>
  </si>
  <si>
    <t>https://drive.google.com/open?id=12abuMOYmO-DBlg7bTEAU9jnYH7POAVAu</t>
  </si>
  <si>
    <t>saicharanvanaparthi@gmail.com</t>
  </si>
  <si>
    <t xml:space="preserve">Sai Charan Vanaparthi </t>
  </si>
  <si>
    <t>ugs21133_it.charan@cbit.org.in</t>
  </si>
  <si>
    <t xml:space="preserve"> saicharanvanaparthi@gmail.com</t>
  </si>
  <si>
    <t>https://drive.google.com/open?id=1NCyABWP4_OU1ezGXWQD3JLCKxyU4K4lI</t>
  </si>
  <si>
    <t>vetchamanmohan29@gmail.com</t>
  </si>
  <si>
    <t xml:space="preserve">Vetcha Manmohan </t>
  </si>
  <si>
    <t>ugs21134_it.manmohan@cbit.org.in</t>
  </si>
  <si>
    <t>https://drive.google.com/open?id=1kzmaX-8Gyo1fr-LFgfRODT_YwrhAwyST</t>
  </si>
  <si>
    <t xml:space="preserve">It is so helpful for learning a new course </t>
  </si>
  <si>
    <t>rajkumarreddy7731@gmail.com</t>
  </si>
  <si>
    <t>Raj kumar reddy</t>
  </si>
  <si>
    <t>ugs21135_it.raj@cbit.org.in</t>
  </si>
  <si>
    <t>https://drive.google.com/open?id=1nnq0h-dEgkmQ8QnSpp7w6NolwijNCo6l</t>
  </si>
  <si>
    <t>sairamyaakkiraju@gmail.com</t>
  </si>
  <si>
    <t>sai ramya</t>
  </si>
  <si>
    <t>ugs21141_it.ramya@cbit.org.in</t>
  </si>
  <si>
    <t>Sathyanarayana murthy</t>
  </si>
  <si>
    <t>72hrs</t>
  </si>
  <si>
    <t>https://drive.google.com/open?id=1S2XxhsmOYxp5b3tSyReh_kBiD3ltkywZ</t>
  </si>
  <si>
    <t>ananyabasireddy@gmail.com</t>
  </si>
  <si>
    <t>Ananya Basireddy</t>
  </si>
  <si>
    <t>ugs21142_it.ananya@cbit.org.in</t>
  </si>
  <si>
    <t>Dr. T. Satyanarayana Murthy</t>
  </si>
  <si>
    <t>DevOps Foundation Certification - ISB - 50h.19m, 18 Courses by CISCO (Any four related courses from 18 courses available) - Li2 - 60h</t>
  </si>
  <si>
    <t>110 hours</t>
  </si>
  <si>
    <t>https://drive.google.com/open?id=179g3EAfXSL65gwOLYSRx9_YW_QPb5azn, https://drive.google.com/open?id=1qDICA_EFf93eCqT-99z1nNW5uxWvFeAI, https://drive.google.com/open?id=1Lv0NKyNIDoUY9zzILv7IBHGaROt-d-7L, https://drive.google.com/open?id=1GXMqt344HOw_xT7fiRTsNJf4Ojdq8H5t, https://drive.google.com/open?id=16U0o9z16rQcD2ZguO_8o7RDIfKTQY0FT</t>
  </si>
  <si>
    <t xml:space="preserve">Learned new topics during holidays. </t>
  </si>
  <si>
    <t>ankurimounika55@gmail.com</t>
  </si>
  <si>
    <t>Ankuri Mounika</t>
  </si>
  <si>
    <t>ugs21143_it.mounika@cbit.org.in</t>
  </si>
  <si>
    <t>Dr.T.Satyanarayana Murthy</t>
  </si>
  <si>
    <t>https://drive.google.com/open?id=1tmrI8iKZpJ9SF-Ll1QpyLIWjk1OaWl4l</t>
  </si>
  <si>
    <t xml:space="preserve">In this winter upskilling, I gained new knowledge </t>
  </si>
  <si>
    <t>varshareddyasani@gmail.com</t>
  </si>
  <si>
    <t xml:space="preserve">ASANI VARSHA REDDY </t>
  </si>
  <si>
    <t>Ugs21144_it.varsha@cbit.org.in</t>
  </si>
  <si>
    <t>Dr.T.satyanarayana murthy</t>
  </si>
  <si>
    <t>https://drive.google.com/open?id=1Lo_IY4BCst7N6f_fMH40pAWWfZCiybRp</t>
  </si>
  <si>
    <t>veenaayyannagari.az@gmail.com</t>
  </si>
  <si>
    <t xml:space="preserve">veena Madhuri Ayyannagari </t>
  </si>
  <si>
    <t>ugs21145_it.madhuri@cbit.org.in</t>
  </si>
  <si>
    <t>Sathyanaraya Murthy sir</t>
  </si>
  <si>
    <t>Artificial Intelligence Foundation Certification - ISB - 15h.11m, Machine Learning Foundation Certification - ISB - 18h.7m, Cyber Security Foundation Certification - ISB - 39h.11m, Internet of Things Foundation Certification - ISB - 33h</t>
  </si>
  <si>
    <t>15+18+39+33=105 hours</t>
  </si>
  <si>
    <t>https://drive.google.com/open?id=1-kcLztpKFHTAfOoM64uTBa9O7hfEDKjo, https://drive.google.com/open?id=1SAChh2P-ffLUIwwZguCUm8OifyJ_967L, https://drive.google.com/open?id=14JA-htt6rer2U4JWk8x1dH-hSNIVF5RD, https://drive.google.com/open?id=1YtIgIH61im9ikFKWntevuUC2gTSuIIsH</t>
  </si>
  <si>
    <t>could provide more worksheets</t>
  </si>
  <si>
    <t>mercybandaru2@gmail.com</t>
  </si>
  <si>
    <t xml:space="preserve">Bandaru Mercy </t>
  </si>
  <si>
    <t>ugs21146_it.mercy@cbit.org.in</t>
  </si>
  <si>
    <t>https://drive.google.com/open?id=18nMkR271HLPB6z1sHtvo39aAl2CzJIAQ, https://drive.google.com/open?id=1wd7p27IMiAMZ2uRP8jNaJe0-WFS-QFiR, https://drive.google.com/open?id=1N67PfihY1tTYgbF08qlWRms4t04pQZYX, https://drive.google.com/open?id=1slu1pbtF0CCTcC5i3l2hn8Fh4loUT4MA, https://drive.google.com/open?id=1pVvwjavSIk6LOEbVYutpifjDQundZ2aZ</t>
  </si>
  <si>
    <t xml:space="preserve">Learned new courses and gained knowledge </t>
  </si>
  <si>
    <t>navyasribudarapu@gmail.com</t>
  </si>
  <si>
    <t xml:space="preserve">Budarapu Navya Sri </t>
  </si>
  <si>
    <t>ugs21147_it.navya@cbit.org.in</t>
  </si>
  <si>
    <t>https://drive.google.com/open?id=1cpEpQjmbqtvc5WdTITjSrEt2ajC3wVV6</t>
  </si>
  <si>
    <t xml:space="preserve">very good course to develop data science skills </t>
  </si>
  <si>
    <t>challaaashmitha@gmail.com</t>
  </si>
  <si>
    <t>Challa Aashmitha</t>
  </si>
  <si>
    <t>ugs21148_it.aashmitha@cbit.org.in</t>
  </si>
  <si>
    <t>https://drive.google.com/open?id=1G-T2EKJqzh_1q31a04jjLk79kuX-smF3</t>
  </si>
  <si>
    <t>chsrijachowdary@gmail.com</t>
  </si>
  <si>
    <t>Srija Chowdary chava</t>
  </si>
  <si>
    <t>ugs21149_it.srija@cbit.org.in</t>
  </si>
  <si>
    <t>T.SathyanarayanaMurthy sir</t>
  </si>
  <si>
    <t>https://drive.google.com/open?id=1KNrtSBJLisDmw7grIhDDsu40tlpdfbG4</t>
  </si>
  <si>
    <t>jeevanasandhya369@gmail.com</t>
  </si>
  <si>
    <t>Gade Jeevana Sandhya</t>
  </si>
  <si>
    <t>ugs21150_it.sandhya@cbit.org.in</t>
  </si>
  <si>
    <t>Dr. T SATYANARAYANA MURTHY</t>
  </si>
  <si>
    <t>72 hours 11 minutes</t>
  </si>
  <si>
    <t>https://drive.google.com/open?id=13qaR1tw09dU-SeFBPLZ2wNsGbtWuAfFp</t>
  </si>
  <si>
    <t>Good Platform to learn new topics</t>
  </si>
  <si>
    <t>pallempatiishita@gmail.com</t>
  </si>
  <si>
    <t>Ishita Pallempati</t>
  </si>
  <si>
    <t>ugs21151_it.ishita@cbit.org.in</t>
  </si>
  <si>
    <t>Dr. Satyanarayana Murthy</t>
  </si>
  <si>
    <t>https://drive.google.com/open?id=15L4X9dNCDnnAFtbLpVD9-F7CUO5p3hfw</t>
  </si>
  <si>
    <t>akankshamaloth13@gmail.com</t>
  </si>
  <si>
    <t xml:space="preserve">Akanksha Maloth </t>
  </si>
  <si>
    <t>ugs21152_it.akanksha@cbit.org.in</t>
  </si>
  <si>
    <t xml:space="preserve">Sathya narayana murthy </t>
  </si>
  <si>
    <t>https://drive.google.com/open?id=1adfVjbjVme4n9RZ3b6OirLSA_5XmBhuF</t>
  </si>
  <si>
    <t>charanyareddy1904@gmail.com</t>
  </si>
  <si>
    <t xml:space="preserve">Mungi Sai Charanya Reddy </t>
  </si>
  <si>
    <t>ugs21153_it.charanya@cbit.org.in</t>
  </si>
  <si>
    <t xml:space="preserve">Sri A mohan </t>
  </si>
  <si>
    <t>https://drive.google.com/open?id=108GXpf6SUVJ6-aH4WvHZRzHRXwLn6iBl</t>
  </si>
  <si>
    <t>saiprarthana.rajole@gmail.com</t>
  </si>
  <si>
    <t>Prarthana Rajole</t>
  </si>
  <si>
    <t>ugs21154_it.prarthana@cbit.org.in</t>
  </si>
  <si>
    <t>Dr.T.SatyanarayanaMurthy</t>
  </si>
  <si>
    <t>39.11+33=72.11 hours</t>
  </si>
  <si>
    <t>https://drive.google.com/open?id=1YlJKc_TIhNq91U5wZfOhOQrIhUhhP4Ej</t>
  </si>
  <si>
    <t>Good course</t>
  </si>
  <si>
    <t>sampathsrinidhi35@gmail.com</t>
  </si>
  <si>
    <t>Srinidhi sampath</t>
  </si>
  <si>
    <t>ugs21155_it.srinidhi@cbit.org.in</t>
  </si>
  <si>
    <t xml:space="preserve">Satyanarayana murthy </t>
  </si>
  <si>
    <t xml:space="preserve">75hrs52mins </t>
  </si>
  <si>
    <t>https://drive.google.com/open?id=15xb29NkapvKqqRQelvtnUBQ5gLDle8jP</t>
  </si>
  <si>
    <t>shambhavimishra328@gmail.com</t>
  </si>
  <si>
    <t>Shambhavi Mishra</t>
  </si>
  <si>
    <t>ugs21156_it.shambhavi@cbit.org.in</t>
  </si>
  <si>
    <t xml:space="preserve">De. T. Satyanarayana Murthy </t>
  </si>
  <si>
    <t>https://drive.google.com/open?id=1DTPhF3VzSQCkmPRLYdsQxe7vFDBUfUOT</t>
  </si>
  <si>
    <t>sravyasrinivas788@gmail.com</t>
  </si>
  <si>
    <t>Sravyasri</t>
  </si>
  <si>
    <t>ugs21157_it.sravyasri@cbit.org.in</t>
  </si>
  <si>
    <t xml:space="preserve">sravyasrinivas788@gmail.com </t>
  </si>
  <si>
    <t>SathyanarayanaMurthy</t>
  </si>
  <si>
    <t>https://drive.google.com/open?id=1kq2oJFVjD0XXvAsSRY4W5KrNbJ0P0Jle</t>
  </si>
  <si>
    <t>Building fundamentals of Specified Domain</t>
  </si>
  <si>
    <t>vaishnaviravela0999@gmail.com</t>
  </si>
  <si>
    <t>Vaishnavi ravela</t>
  </si>
  <si>
    <t>ugs21158_it.vaishnavi@cbit.org.in</t>
  </si>
  <si>
    <t>Dr.t satyanarayana Murthy</t>
  </si>
  <si>
    <t>Python Foundation Certification - ISB (Infosys Springboard) - 2h.18m, Java Foundation Certification - ISB - 114h.24m</t>
  </si>
  <si>
    <t>https://drive.google.com/open?id=1n2qKM_Y-vjE4In7dELE3UvQDuEru94Qo</t>
  </si>
  <si>
    <t>Helped me brush my topics</t>
  </si>
  <si>
    <t>vaishu.vaitla@gmail.com</t>
  </si>
  <si>
    <t xml:space="preserve">Vaishnavi Vaitla </t>
  </si>
  <si>
    <t>ugs21159_it.vaishnavi@cbit.org.in</t>
  </si>
  <si>
    <t>Vaishu.vaitla@gmail.com</t>
  </si>
  <si>
    <t xml:space="preserve">Dr .Sathyanarayana Murthy </t>
  </si>
  <si>
    <t xml:space="preserve">75 hr 52 min </t>
  </si>
  <si>
    <t>https://drive.google.com/open?id=1Szac615MWw7kqAKO2Q38Wzd-vg5CpoUh</t>
  </si>
  <si>
    <t>sivanivarada@gmail.com</t>
  </si>
  <si>
    <t>Sivani Varada</t>
  </si>
  <si>
    <t>ugs21160_it.sivani@cbit.org.in</t>
  </si>
  <si>
    <t>T. Satyanarayana Murthy</t>
  </si>
  <si>
    <t>https://drive.google.com/open?id=13eZqW8Pxvx-pkVbQAjxlNPPnXzvMTF_T</t>
  </si>
  <si>
    <t>It was good!</t>
  </si>
  <si>
    <t>poojitha2889@gmail.com</t>
  </si>
  <si>
    <t>Y N S Poojitha</t>
  </si>
  <si>
    <t>Dr. T.SatyanarayanaMurthy</t>
  </si>
  <si>
    <t>https://drive.google.com/open?id=1wu53xBtSSicN24VgEoeDPhYQlVimFKyz</t>
  </si>
  <si>
    <t xml:space="preserve">it’s sooo helpful </t>
  </si>
  <si>
    <t>abdulbari3088@gmail.com</t>
  </si>
  <si>
    <t>Abdul bari</t>
  </si>
  <si>
    <t>ugs21163_it.abdul@cbit.org.in</t>
  </si>
  <si>
    <t>15.11+27.31+18.7 = 61.12 hours</t>
  </si>
  <si>
    <t>https://drive.google.com/open?id=1h-l-JylQKjcSJVJr6nfSlGcr8T0T5ZIv</t>
  </si>
  <si>
    <t xml:space="preserve"> Na</t>
  </si>
  <si>
    <t>akulavarunkumar23@gmail.com</t>
  </si>
  <si>
    <t>Varun Akula</t>
  </si>
  <si>
    <t>ugs21164_it.varun@cbit.org.in</t>
  </si>
  <si>
    <t>Dr.T.SatyanarayaMurthy</t>
  </si>
  <si>
    <t>https://drive.google.com/open?id=1hKy4yD_dobFR-2vrGlHfs3TuyQO8M1Pb</t>
  </si>
  <si>
    <t>durgearyan9@gmail.com</t>
  </si>
  <si>
    <t>Aryan Durge</t>
  </si>
  <si>
    <t>ugs21165_it.aryan@cbit.org.in</t>
  </si>
  <si>
    <t>Satyanaryana Murthy Sir</t>
  </si>
  <si>
    <t>https://drive.google.com/open?id=1wtCjwGCqQd3-PkIXsB0NxCdPcM_J9hnB, https://drive.google.com/open?id=1QItXCjEE5aOPmQGSYbS42u0CWmnrgSjd</t>
  </si>
  <si>
    <t>bittlagoutham@gmail.com</t>
  </si>
  <si>
    <t>B.Goutham</t>
  </si>
  <si>
    <t>ugs21166_it.goutham@cbit.org.in</t>
  </si>
  <si>
    <t>T.Madhuri</t>
  </si>
  <si>
    <t>https://drive.google.com/open?id=1nBTekmypJlPMpElELEe5tsgaPIk7tai6</t>
  </si>
  <si>
    <t>saimounikgupta346@gmail.com</t>
  </si>
  <si>
    <t xml:space="preserve">Bachu sai mounik </t>
  </si>
  <si>
    <t>ugs21167_it.mounik@cbit.org.in</t>
  </si>
  <si>
    <t>Ms.T.Madhuri</t>
  </si>
  <si>
    <t>https://drive.google.com/open?id=1_bMNWH0BeZ9tDNTXHvJPfVNRRpznto8A</t>
  </si>
  <si>
    <t>ruthvikbasetty5@gmail.com</t>
  </si>
  <si>
    <t xml:space="preserve">Ruthvik Basetti </t>
  </si>
  <si>
    <t>ugs21168_it.ruthvik@cbit.org.in</t>
  </si>
  <si>
    <t>Mrs madhuri</t>
  </si>
  <si>
    <t>https://drive.google.com/open?id=185PibBq3qemt0TUXGQnTmfH6j-a6fxdg</t>
  </si>
  <si>
    <t xml:space="preserve">Nice program </t>
  </si>
  <si>
    <t>bathulasriram1@gmail.com</t>
  </si>
  <si>
    <t>Sriram</t>
  </si>
  <si>
    <t>ugs21169_it.sriram@cbit.org.in</t>
  </si>
  <si>
    <t>T.madhuri</t>
  </si>
  <si>
    <t>https://drive.google.com/open?id=1suLWWWf2Xw9OVu1h6EY6-XcAoZl7tbix</t>
  </si>
  <si>
    <t>chandrareddycheruku76768@gmail.com</t>
  </si>
  <si>
    <t xml:space="preserve">Chandrareddy cheruku </t>
  </si>
  <si>
    <t>ugs21170_it.chandra@cbit.org.in</t>
  </si>
  <si>
    <t xml:space="preserve">Chandrareddycheruku76768@gmail.com </t>
  </si>
  <si>
    <t>T mahuri</t>
  </si>
  <si>
    <t>DevOps Foundation Certification - ISB - 50h.19m, Principles of Generative AI Certification - ISB - 50m, TechA Cloud Computing using Microsoft Azure Certification - ISB - 95h.35m</t>
  </si>
  <si>
    <t>https://drive.google.com/open?id=1DBRbpGPYLi-q0u1ypEH2qMc4ecUaCwrr</t>
  </si>
  <si>
    <t>rohith28chowki@gmail.com</t>
  </si>
  <si>
    <t>Rohith chowki</t>
  </si>
  <si>
    <t>T.  Madhuri</t>
  </si>
  <si>
    <t>https://drive.google.com/open?id=1czFxPbPmayEJwmbetCwqvm-Ax3neIA0z</t>
  </si>
  <si>
    <t>No feedback</t>
  </si>
  <si>
    <t>abhishekerugadindla@gmail.com</t>
  </si>
  <si>
    <t>Abhishek Erugadindla</t>
  </si>
  <si>
    <t>ugs21172_it.abhishek@cbit.org.in</t>
  </si>
  <si>
    <t>https://drive.google.com/open?id=1_hwrQQhvsP7bGOv-zFnhbSf2Rei653RV</t>
  </si>
  <si>
    <t>I've improved a lot by doing this.This is great intiative</t>
  </si>
  <si>
    <t>dhanunjaig5@gmail.com</t>
  </si>
  <si>
    <t xml:space="preserve">Dhanunjai Gujjaboina </t>
  </si>
  <si>
    <t>ugs21173_it.dhanunjai@cbit.org.in</t>
  </si>
  <si>
    <t>T Madhuri</t>
  </si>
  <si>
    <t>https://drive.google.com/open?id=15jp2c5kc9VJ8ALkMZSxnj7g_sHFSbWbn</t>
  </si>
  <si>
    <t>srinivasjadav953@gmail.com</t>
  </si>
  <si>
    <t>Jadav Srinivas</t>
  </si>
  <si>
    <t>ugs21174_it.srinivas@cbit.org.in</t>
  </si>
  <si>
    <t>https://drive.google.com/open?id=1S04ZMuCGPuDA77RbtvxyPwecNaIfJaZ4</t>
  </si>
  <si>
    <t>manitejjilla@gmail.com</t>
  </si>
  <si>
    <t>Jilla Mani Tej</t>
  </si>
  <si>
    <t>ugs21175_it.tej@cbit.org.in</t>
  </si>
  <si>
    <t>https://drive.google.com/open?id=1uo-z65zfaMoLcV6zpp64shKH6AsquDuu</t>
  </si>
  <si>
    <t>Excellent quality content! It's a great introductory course that really gets you interested in Data Science. I would highly recommend it to anyone curious in learning about what Data Science is about.</t>
  </si>
  <si>
    <t>vinaykarike635@gmail.com</t>
  </si>
  <si>
    <t>Vinay Karike</t>
  </si>
  <si>
    <t>ugs21176_it.vinay@cbit.org.in</t>
  </si>
  <si>
    <t>https://drive.google.com/open?id=1aVuErfENQGnrLlMsYiLZ4k8aY9E07Xe_</t>
  </si>
  <si>
    <t>nihasreddy2003@gmail.com</t>
  </si>
  <si>
    <t xml:space="preserve">Nihas Reddy </t>
  </si>
  <si>
    <t>https://drive.google.com/open?id=1LXqJPv8CNLE0XyB9kFGJNN4ehPltnLpu</t>
  </si>
  <si>
    <t>sreekarkathroju@gmail.com</t>
  </si>
  <si>
    <t>Sreekar</t>
  </si>
  <si>
    <t>ugs21178_it.sreekar@cbit.org.in</t>
  </si>
  <si>
    <t>https://drive.google.com/open?id=1u9E2-mhHCQEGDWDW8diztPlr_4afR9dS</t>
  </si>
  <si>
    <t>kesagoniyashwanth@gmail.com</t>
  </si>
  <si>
    <t xml:space="preserve">Kesagoni Yashwanth </t>
  </si>
  <si>
    <t>ugs21179_it.yashwanth@cbit.org.in</t>
  </si>
  <si>
    <t>+918985549671</t>
  </si>
  <si>
    <t>https://drive.google.com/open?id=1sBo25NRrP7PKO0gnyDHxKtRUwHSToEAk, https://drive.google.com/open?id=1jjJpgo9lhFeHcGX_psD2WDrwCzu4LAwk</t>
  </si>
  <si>
    <t>mrvehan02@gmail.com</t>
  </si>
  <si>
    <t xml:space="preserve">Kethavath Vamshi Nayak </t>
  </si>
  <si>
    <t>ugs21180_it.vamshi@cbit.org in</t>
  </si>
  <si>
    <t>T. Madhuri</t>
  </si>
  <si>
    <t>https://drive.google.com/open?id=1ngkvy0LPNMOhej43UWppax1g8Xxm8_t2</t>
  </si>
  <si>
    <t xml:space="preserve">It was very useful for me to learn a programming language in depth. </t>
  </si>
  <si>
    <t>sumankotigari24@gmail.com</t>
  </si>
  <si>
    <t>Kotigari suman</t>
  </si>
  <si>
    <t>ugs21181_it.suman@cbit.org.in</t>
  </si>
  <si>
    <t>https://drive.google.com/open?id=1UIGwRRNPHGV9pw_6hN0dm6owm9WzloZs</t>
  </si>
  <si>
    <t>maheshjamched1@gmail.com</t>
  </si>
  <si>
    <t xml:space="preserve">MAHESH KRISHNA JAMCHED </t>
  </si>
  <si>
    <t>ugs21182_it.mahesh@cbit.org.in</t>
  </si>
  <si>
    <t xml:space="preserve">MS. T. Madhuri </t>
  </si>
  <si>
    <t>https://drive.google.com/open?id=1k7SP9TC2N1Uto36SakELun8NWiwGcaJ9</t>
  </si>
  <si>
    <t>It was a good opportunity to learn a new skill.</t>
  </si>
  <si>
    <t>sainigammandala@gmail.com</t>
  </si>
  <si>
    <t>Mandala Sai Nigam</t>
  </si>
  <si>
    <t>ugs21183_it.sai@cbit.org.in</t>
  </si>
  <si>
    <t>https://drive.google.com/open?id=1DaSnigGumCumjwrhGgVj1EQIPXqo3ghG</t>
  </si>
  <si>
    <t>Doing certifications from Cisco as part of winter upskilling was so helpful and gained insights in various domains.</t>
  </si>
  <si>
    <t>yatish.manne09@gmail.com</t>
  </si>
  <si>
    <t>YATISH MANNE</t>
  </si>
  <si>
    <t>ugs21184_it.yatish@cbit.org.in</t>
  </si>
  <si>
    <t>T.MADHURI</t>
  </si>
  <si>
    <t>https://drive.google.com/open?id=17aFJBIEEZJVnoAQPWyRg3MHUpoNYbFie</t>
  </si>
  <si>
    <t>Very Informative and learned a lot from it</t>
  </si>
  <si>
    <t>markagangadhar7@gmail.com</t>
  </si>
  <si>
    <t xml:space="preserve">Gangadhar Marka </t>
  </si>
  <si>
    <t>ugs21185_it.gangadhar@cbit.org.in</t>
  </si>
  <si>
    <t xml:space="preserve">Sri A Mohan </t>
  </si>
  <si>
    <t>https://drive.google.com/open?id=1c7K1_5G668lUE_dGj82_GoSdd6WkvhNn</t>
  </si>
  <si>
    <t>Upskilling program was a valuable learning opportunity.</t>
  </si>
  <si>
    <t>mohammedaffan2905@gmail.com</t>
  </si>
  <si>
    <t>Mohammed Affan</t>
  </si>
  <si>
    <t>ugs21186_it.mohammed@cbit.org.in</t>
  </si>
  <si>
    <t>Mrs. T. Madhuri</t>
  </si>
  <si>
    <t>14hr 11 min+46h 41 min = 60h 52 min</t>
  </si>
  <si>
    <t>https://drive.google.com/open?id=1UKpQR16iaUqNtnZRA_ZdS7efLmiSRfsc</t>
  </si>
  <si>
    <t>hruthwik05@gmail.com</t>
  </si>
  <si>
    <t>M.Hruthwik</t>
  </si>
  <si>
    <t>ugs21187_it.hruthwik@cbit.org.in</t>
  </si>
  <si>
    <t>Mrs.T.Madhuri</t>
  </si>
  <si>
    <t>https://drive.google.com/open?id=1KTwvPz4kyvDdAHK0jC7-dZS2iHFddidF</t>
  </si>
  <si>
    <t>190190sai@gmail.com</t>
  </si>
  <si>
    <t xml:space="preserve">Sai Prasad murakonda </t>
  </si>
  <si>
    <t>ugs21188_it.prasad@cbit.org.in</t>
  </si>
  <si>
    <t>https://drive.google.com/open?id=1aOdMuulZmv8EsNWMYk1mBR8W8HifGGit</t>
  </si>
  <si>
    <t xml:space="preserve">Good
</t>
  </si>
  <si>
    <t>sidduboss2003@gmail.com</t>
  </si>
  <si>
    <t xml:space="preserve">PENDOTA SIDDHARTH </t>
  </si>
  <si>
    <t>ugs21189_it.siddharth@cbit.org.in</t>
  </si>
  <si>
    <t>Ms T.Madhuri</t>
  </si>
  <si>
    <t>https://drive.google.com/open?id=13FtSPhHgU6lmj8R3emAeaQqstrxEtYrQ</t>
  </si>
  <si>
    <t>pranavbhandari798@gmail.com</t>
  </si>
  <si>
    <t xml:space="preserve">Pranav Bhandari </t>
  </si>
  <si>
    <t>ugs21190_it.pranav@cbit.org.in</t>
  </si>
  <si>
    <t>Dr K. Sugamya</t>
  </si>
  <si>
    <t>https://drive.google.com/open?id=1Z8nTBYU3g9uNNu7JZMD6HuFqP9hNtZN8</t>
  </si>
  <si>
    <t xml:space="preserve">Course had a lot of things to learn that were new to me </t>
  </si>
  <si>
    <t>varshith.pyla@gmail.com</t>
  </si>
  <si>
    <t xml:space="preserve">Pyla varshith </t>
  </si>
  <si>
    <t>ugs21191_it.varshith@cbit.org.in</t>
  </si>
  <si>
    <t>Dr.K.Sugamya</t>
  </si>
  <si>
    <t>https://drive.google.com/open?id=1QjNimlqbrWbonykPzPIBJLAYSuLK7jto</t>
  </si>
  <si>
    <t>ragidiabhinavreddy@gmail.com</t>
  </si>
  <si>
    <t>Ragidi Abhinav Reddy</t>
  </si>
  <si>
    <t>ugs21192_it.abhinav@cbit.org.in</t>
  </si>
  <si>
    <t>K.Sugamya</t>
  </si>
  <si>
    <t>https://drive.google.com/open?id=16pKzIDlZMC4DOeDad5TA5HLP0t1cU-YV</t>
  </si>
  <si>
    <t>sayaniaram@gmail.com</t>
  </si>
  <si>
    <t>Sayani Abhiram</t>
  </si>
  <si>
    <t>ugs21193_it.abhiram@cbit.org.in</t>
  </si>
  <si>
    <t xml:space="preserve">sayaniaram@gmail.com </t>
  </si>
  <si>
    <t xml:space="preserve">Dr.K.Sugamya </t>
  </si>
  <si>
    <t>https://drive.google.com/open?id=1dZ4_L59KpFGWS822r3hrCSAXTs5bLSY4</t>
  </si>
  <si>
    <t xml:space="preserve">The course was well prepared and there were many practice problems and case studies but mostly content was text based and video content for statistics was not there so it was a little difficult to understand </t>
  </si>
  <si>
    <t>soumil.pedda@gmail.com</t>
  </si>
  <si>
    <t>Soumil</t>
  </si>
  <si>
    <t xml:space="preserve">Dr K sugamya </t>
  </si>
  <si>
    <t>https://drive.google.com/open?id=1f5OeEwbsrrPwV3Vo66rR1LAK1NxW-vFG</t>
  </si>
  <si>
    <t>rohithreddy7779@gmail.com</t>
  </si>
  <si>
    <t xml:space="preserve">S. Rohith Reddy </t>
  </si>
  <si>
    <t>ugs21195_it.rohith@cbit.org.in</t>
  </si>
  <si>
    <t>Dr. K. Sugamya</t>
  </si>
  <si>
    <t>https://drive.google.com/open?id=1CdJ3gRZp_Alt1trwZkqZVzD_3DdS8E7A</t>
  </si>
  <si>
    <t>I learned some interesting concepts.</t>
  </si>
  <si>
    <t>luckysurapureddy79@gmail.com</t>
  </si>
  <si>
    <t>surapureddy lakshman</t>
  </si>
  <si>
    <t>ugs21196_it.lakshman@cbit.org.in</t>
  </si>
  <si>
    <t>https://drive.google.com/open?id=1TALnip3VUSDH-GGT9i4tfdZNtV_MN0Ea</t>
  </si>
  <si>
    <t>tallurisaikrishna1@gmail.com</t>
  </si>
  <si>
    <t>Talluri Sai Krishna Tej</t>
  </si>
  <si>
    <t>ugs21197_it.tej@cbit.org.in</t>
  </si>
  <si>
    <t>Dr.Sugamya</t>
  </si>
  <si>
    <t>DevOps Foundation Certification - ISB - 50h.19m, MongoDB Java Developer Path - 15h</t>
  </si>
  <si>
    <t>50+15=65 hours</t>
  </si>
  <si>
    <t>https://drive.google.com/open?id=1b2mKcuzg9h_tYEOM6BtEfAGRPqEBZS54</t>
  </si>
  <si>
    <t>very helpful</t>
  </si>
  <si>
    <t>samuelsachin71@gmail.com</t>
  </si>
  <si>
    <t>V Samuel Sachin Shubhankar</t>
  </si>
  <si>
    <t>ugs21198_it.shubhankar@cbit.org.in</t>
  </si>
  <si>
    <t>https://drive.google.com/open?id=1OP7v18HSba8mf8SVRVORp23Ut7RYQ8Oz</t>
  </si>
  <si>
    <t>Learned a lot</t>
  </si>
  <si>
    <t>yeshwanthvalishetti20@gmail.com</t>
  </si>
  <si>
    <t xml:space="preserve">Yeshwanth Valishetti </t>
  </si>
  <si>
    <t>ugs21199_it.yeshwanth@cbit.org.in</t>
  </si>
  <si>
    <t>Dr K Sugamya</t>
  </si>
  <si>
    <t>https://drive.google.com/open?id=1zdW_1LpQ40XN2ONDW8PfvGGXi2vwp21X</t>
  </si>
  <si>
    <t>vishnu.kams@gmail.com</t>
  </si>
  <si>
    <t>Vishnu Kamisetti</t>
  </si>
  <si>
    <t>ugs21200_it.vishnu@cbit.org.in</t>
  </si>
  <si>
    <t>https://drive.google.com/open?id=14JeobjrHgONRyrjXAt7glvBY-IusSJLX</t>
  </si>
  <si>
    <t>Doing certifications from Cisco as part of winter upskilling was so insightful and gained lot of experience in various domains.</t>
  </si>
  <si>
    <t>harshithmudiraj201@gmail.com</t>
  </si>
  <si>
    <t xml:space="preserve">Vooradi Harshith </t>
  </si>
  <si>
    <t>ugs21201_it.harshith@cbit.org.in</t>
  </si>
  <si>
    <t>https://drive.google.com/open?id=1dIUBH8d757Czt2KuRevSdh1AJAOxek7H</t>
  </si>
  <si>
    <t>Course is well designed and curated.</t>
  </si>
  <si>
    <t>vrishabhgamer@gmail.com</t>
  </si>
  <si>
    <t xml:space="preserve">Vrishabh </t>
  </si>
  <si>
    <t xml:space="preserve">Vrishabhgamer@gmail.com </t>
  </si>
  <si>
    <t>Sugamya</t>
  </si>
  <si>
    <t>https://drive.google.com/open?id=1roKNR3jZ9SQrqQVbob4ZU2nepoyQMpII</t>
  </si>
  <si>
    <t>vuddagiripranav@gmail.com</t>
  </si>
  <si>
    <t>Pranav Vuddagiri</t>
  </si>
  <si>
    <t>ugs21203_it.pranav@cbit.org.in</t>
  </si>
  <si>
    <t>Dr. K Sugamya</t>
  </si>
  <si>
    <t>https://drive.google.com/open?id=1mB2l0sd4hupTWGjkBo3aMdDlpCnrbAzO</t>
  </si>
  <si>
    <t>We had great exposure to new domains.</t>
  </si>
  <si>
    <t>yvishnuvamsith@gmail.com</t>
  </si>
  <si>
    <t>Vishnu Vamsith Yejju</t>
  </si>
  <si>
    <t>ugs21204_it.vamsith@cbit.org.in</t>
  </si>
  <si>
    <t>https://drive.google.com/open?id=1uFlgTw1ZLV9n8aYler4oRQBO2qtUOamU, https://drive.google.com/open?id=1iZqj2ic7omclz_q16cBjGp1tWu4nZKP-, https://drive.google.com/open?id=1V_T0MJvOV5brqEoHdqDG7rj1tf7ckxV4, https://drive.google.com/open?id=1pb5Hx4k1-BLV91KlADPI1mqC2y5Lz1Md</t>
  </si>
  <si>
    <t>you could have allowed us to do internship</t>
  </si>
  <si>
    <t>rschib189@gmail.com</t>
  </si>
  <si>
    <t>Rishab Chib</t>
  </si>
  <si>
    <t>ugs21211_it.rishab@cbit.org.in</t>
  </si>
  <si>
    <t>rishabchib1@gmail.com</t>
  </si>
  <si>
    <t>114hours 24mins</t>
  </si>
  <si>
    <t>https://drive.google.com/open?id=1lDGJLKbPAk6aB6-i9ayOCjsTXPYnezot</t>
  </si>
  <si>
    <t>Great Course</t>
  </si>
  <si>
    <t>trisha.prashar.01@gmail.com</t>
  </si>
  <si>
    <t xml:space="preserve">Trisha Prashar </t>
  </si>
  <si>
    <t>ugs21212_it.trisha@cbit.org.in</t>
  </si>
  <si>
    <t>https://drive.google.com/open?id=1XJTX-Kdx4JKyAMGy1yFSIugU435toJCb</t>
  </si>
  <si>
    <t>dande.kranthikeya.99@gmail.com</t>
  </si>
  <si>
    <t>Kranthi kumar dande</t>
  </si>
  <si>
    <t>ugs21301_it.kranthi@cbit.org.in</t>
  </si>
  <si>
    <t>https://drive.google.com/open?id=1X_m8VnBMMjWNNhgmQcN-YrRBPlgsiRSn, https://drive.google.com/open?id=1Acwsmh63xQruBHTMbLyNP-rVohcAE-Q1, https://drive.google.com/open?id=19YGzDFl89ub2ZBfq45HEJUgenF-MGQn2</t>
  </si>
  <si>
    <t xml:space="preserve">It helped me alot to enhance my skills in free time vacation </t>
  </si>
  <si>
    <t>https://drive.google.com/open?id=1_Kx0H4zDbvAv4dPQweN_CUNKffUg-1nd, https://drive.google.com/open?id=1A4QRZChPA1-QqOXw1ef_gCdGhhdyFJXa, https://drive.google.com/open?id=12IfWp69bnus1HI5emAOTiv84v38-v55p</t>
  </si>
  <si>
    <t xml:space="preserve">Infosys spring board provided a quality upskilling courses. Which help us a lot to upgrade ourselves. </t>
  </si>
  <si>
    <t>vigneshchenna02@gmail.com</t>
  </si>
  <si>
    <t>Vignesh Ananth Chenna</t>
  </si>
  <si>
    <t>ugs21302_it.vignesh@cbit.org.in</t>
  </si>
  <si>
    <t>https://drive.google.com/open?id=1HJvDMPevF6kjgoN_mffF1VqXLK_Es0pN</t>
  </si>
  <si>
    <t>psaisandeep2002@gmail.com</t>
  </si>
  <si>
    <t>POTLURI SAI SANDEEP</t>
  </si>
  <si>
    <t>ugs21303_it.sandeep@cbit.org.in</t>
  </si>
  <si>
    <t>https://drive.google.com/open?id=18C8aMBKY13zbF5MqsZOk4RgLqhPWp2Zb</t>
  </si>
  <si>
    <t>Instead of conducting this in winter, It would've been better if they conducted this in summer as the temperature will reach very high and it will become hard to come to college</t>
  </si>
  <si>
    <t>sushanthi701@gmail.com</t>
  </si>
  <si>
    <t>Devaraju Sushanthi</t>
  </si>
  <si>
    <t>ugs21304_it.sushanthi@cbit.org.in</t>
  </si>
  <si>
    <t>Harish Goud sir</t>
  </si>
  <si>
    <t>https://drive.google.com/open?id=1iogtkd1sV3benhfSdiZyO6ZjXdgTSSSh</t>
  </si>
  <si>
    <t>abhiabllp@gmail.com</t>
  </si>
  <si>
    <t>N Abhishek</t>
  </si>
  <si>
    <t>ugs21305_it.abhishek@cbit.org.in</t>
  </si>
  <si>
    <t>https://drive.google.com/open?id=1uMcbf_AEPVB0dKIwhPADfTQxzpGJpXpt</t>
  </si>
  <si>
    <t>Great Learning experience</t>
  </si>
  <si>
    <t>poojithalingala2002@gmail.com</t>
  </si>
  <si>
    <t>L.Poojitha</t>
  </si>
  <si>
    <t>Ugs21306_it.poojitha@cbit.org.in</t>
  </si>
  <si>
    <t>https://drive.google.com/open?id=16Nasdk02HJNXY3uP6HMbHiQ-3ZFw3Edv</t>
  </si>
  <si>
    <t>I have utilised the time of winter upskilling ,it's very useful .</t>
  </si>
  <si>
    <t>mithramavgvp@gmail.com</t>
  </si>
  <si>
    <t>ugs21307_it.mithrama@cbit.org.in</t>
  </si>
  <si>
    <t>+919959983801</t>
  </si>
  <si>
    <t>Java Foundation Certification - ISB - 114h.24m, MongoDB Java Developer Path - 15h</t>
  </si>
  <si>
    <t>15+114</t>
  </si>
  <si>
    <t>https://drive.google.com/open?id=1QjXXC_J_TFZ_TXVka1EwOuA0PCJICjWX</t>
  </si>
  <si>
    <t>shreekeerthana1223@gmail.com</t>
  </si>
  <si>
    <t>Shree Keerthana</t>
  </si>
  <si>
    <t>ugs21308_it.shree@cbit.org.in</t>
  </si>
  <si>
    <t>K.ramu sir</t>
  </si>
  <si>
    <t>Cyber Security Foundation Certification - ISB - 39h.11m, MongoDB Python Developer Path - 15h, MongoDB Java Developer Path - 15h</t>
  </si>
  <si>
    <t>39+15+15=69</t>
  </si>
  <si>
    <t>https://drive.google.com/open?id=16HLz5KW2eQ4AYGOZAC8NKOrwx6EVY4uO, https://drive.google.com/open?id=1VhXtUdNZWFwiiIfURykDbuvDjiFKmWr5, https://drive.google.com/open?id=1KxdzOzhK1VqYb3vlUzaxZHUf1R685Br6</t>
  </si>
  <si>
    <t>sakethrapolu@gmail.com</t>
  </si>
  <si>
    <t>Rapolu Saketh</t>
  </si>
  <si>
    <t>ugs21309_it.saketh@cbit.org.in</t>
  </si>
  <si>
    <t>Dr.K.Ramu kuchipudi</t>
  </si>
  <si>
    <t>15+50= 65hrs</t>
  </si>
  <si>
    <t>https://drive.google.com/open?id=1iIBoIYHRnS_FbIiZjm5RXhTkUQPrJvfi, https://drive.google.com/open?id=1OpRZk390gZvyqaZxIYWgQlapew-H-fvM</t>
  </si>
  <si>
    <t>Nan</t>
  </si>
  <si>
    <t>shashank9701219685@gmail.com</t>
  </si>
  <si>
    <t>shashank cheere</t>
  </si>
  <si>
    <t>ugs21310_it.shashank@cbit.org.in</t>
  </si>
  <si>
    <t>ramu kuchipudi</t>
  </si>
  <si>
    <t>https://drive.google.com/open?id=181l0kiohVVqwcs3OPUYmoOhLph8zdlgw, https://drive.google.com/open?id=1ONE2xUp5U-XRs8h9lHlUCreDCo4VFGvA</t>
  </si>
  <si>
    <t>Your dedication to time and attendance is commendable. Forming teams could enhance productivity, especially if delegated to juniors, potentially elevating our college's reputation. Additionally, courses like data science are essential. Offering a diverse range of courses where students have choice could greatly enrich our educational experience.</t>
  </si>
  <si>
    <t>manthenasruthi61@gmail.com</t>
  </si>
  <si>
    <t>Manthena Sruthi</t>
  </si>
  <si>
    <t>ugs21311_it.sruthi@cbit.org.in</t>
  </si>
  <si>
    <t>manthenasruthi62@gmail.com</t>
  </si>
  <si>
    <t>114+15=129</t>
  </si>
  <si>
    <t>https://drive.google.com/open?id=1j_E3xnambQ2CzBffA6ITmJsA1Ne_JLkE, https://drive.google.com/open?id=1MhY6nLNNyfHnOTBW1kXj2OD1YrhJAvv7</t>
  </si>
  <si>
    <t>kunala.usp73@gmail.com</t>
  </si>
  <si>
    <t xml:space="preserve">KUNALA UDAYA SURYA PRAVALIKA </t>
  </si>
  <si>
    <t>ugs21312_it.pravalika@cbit.org.in</t>
  </si>
  <si>
    <t>K.Ramu Kuchipudi</t>
  </si>
  <si>
    <t>https://drive.google.com/open?id=11XgbA0Ye8G8LpnZPL0IZnpqJBEdwotQj</t>
  </si>
  <si>
    <t>mohdriyaz.2k3@gmail.com</t>
  </si>
  <si>
    <t>Riyaz</t>
  </si>
  <si>
    <t>ugs21313_it.riyaz@cbit.org.in</t>
  </si>
  <si>
    <t>Mohdriyaz.2k3@gmail.com</t>
  </si>
  <si>
    <t>Ramu kuchupudi</t>
  </si>
  <si>
    <t>https://drive.google.com/open?id=1pBugi_ivPwoZERDqb5VJATCgDsRA0HLb, https://drive.google.com/open?id=1wEWWd2z8idwfGn36fURqzy4VycDuo3yu</t>
  </si>
  <si>
    <t xml:space="preserve">It was good training </t>
  </si>
  <si>
    <t>bpoojitha32@gmail.com</t>
  </si>
  <si>
    <t>Badrigari poojitha</t>
  </si>
  <si>
    <t>Ugs21314_it.poojitha@cbit.org.in</t>
  </si>
  <si>
    <t>Bpoojitha32@gmail.com</t>
  </si>
  <si>
    <t>Dr.sugamya</t>
  </si>
  <si>
    <t>+919849673938</t>
  </si>
  <si>
    <t>https://drive.google.com/open?id=1rRYsoaMquxW2uYN546WkeZZ4PcAUm3KJ</t>
  </si>
  <si>
    <t>Had a great time learning data science and identifying the insights of it.</t>
  </si>
  <si>
    <t>vennu.akshay.kumar@gmail.com</t>
  </si>
  <si>
    <t xml:space="preserve">Akshay Kumar Vennu </t>
  </si>
  <si>
    <t>ugs21315_it.akshay@cbit.org.in</t>
  </si>
  <si>
    <t xml:space="preserve">Dr Sugmaya </t>
  </si>
  <si>
    <t>https://drive.google.com/open?id=1CmlBSTPTYxlMIyK2bAO3HThYC20WO5_T</t>
  </si>
  <si>
    <t>sakethkumar051@gmail.com</t>
  </si>
  <si>
    <t>K saketh kumar</t>
  </si>
  <si>
    <t>Ugs21316_it.saketh@cbit.org.in</t>
  </si>
  <si>
    <t>Sakethkumar051@gmail.com</t>
  </si>
  <si>
    <t>Dr.K.sugamya</t>
  </si>
  <si>
    <t>https://drive.google.com/open?id=1PqoeCEahUWVlpXvBHkY3dle_G6DlMdIy</t>
  </si>
  <si>
    <t>It was good and i learnt something new</t>
  </si>
  <si>
    <t>ugs21317_it.akhil@cbit.org.in</t>
  </si>
  <si>
    <t>Alle Akhil</t>
  </si>
  <si>
    <t>akhilalle3510@gmail.com</t>
  </si>
  <si>
    <t>Smt.K.Sugamya</t>
  </si>
  <si>
    <t>60 Hours</t>
  </si>
  <si>
    <t>https://drive.google.com/open?id=1M2fvqjgjA6KEkg2ft9ZmEIkUHJBC1JRS</t>
  </si>
  <si>
    <t>Winter upskilling can be enhanced by offering diverse courses relevant to emerging technologies and providing opportunities for hands-on practice or real-world projects.</t>
  </si>
  <si>
    <t>prashanth9676602530@gmail.com</t>
  </si>
  <si>
    <t xml:space="preserve">Prashanth Reddy Bakkapolla </t>
  </si>
  <si>
    <t>ugs21318_it.prashanth@cbit.org.in</t>
  </si>
  <si>
    <t>https://drive.google.com/open?id=1MTAyLiChDOGxy-RtMbQ6Y7lotjPYsDGY</t>
  </si>
  <si>
    <t>Suitable for Beginners.</t>
  </si>
  <si>
    <t>navyakrishna010@gmail.com</t>
  </si>
  <si>
    <t xml:space="preserve">Dasari Navyakrishna </t>
  </si>
  <si>
    <t>ugs21319_it.krishna@cbit.org.in</t>
  </si>
  <si>
    <t xml:space="preserve">Dr.sugamya </t>
  </si>
  <si>
    <t>27+39=66</t>
  </si>
  <si>
    <t>https://drive.google.com/open?id=1JiyAgL6M3YCL7OH8EHrSyScobjcekY_T</t>
  </si>
  <si>
    <t>n.lithikraj2003@gmail.com</t>
  </si>
  <si>
    <t xml:space="preserve">Lithikraj </t>
  </si>
  <si>
    <t>ugs21320_it.raj@cbit.org.in</t>
  </si>
  <si>
    <t>n.lithikraj2093@gmail.com</t>
  </si>
  <si>
    <t>Sugamya mam</t>
  </si>
  <si>
    <t>https://drive.google.com/open?id=1_QLnyR2c9S5Q8PfeqzJcQtiqdHvFw7Jf</t>
  </si>
  <si>
    <t>varalakshmiakula114@gmail.com</t>
  </si>
  <si>
    <t>Varalakshmi Akula</t>
  </si>
  <si>
    <t>ugs21002_cic.lakshmi@cbit.org.in</t>
  </si>
  <si>
    <t>N.Rama Devi</t>
  </si>
  <si>
    <t>https://drive.google.com/open?id=13AyMqT_-IAfn_iyF5JJ2_ao_jTYIXyXk</t>
  </si>
  <si>
    <t>bompalyvaishnavi@gmail.com</t>
  </si>
  <si>
    <t>Bompaly Vaishnavi</t>
  </si>
  <si>
    <t>ugs21001_csm.vaishnavi@gmail.com</t>
  </si>
  <si>
    <t>G.Narayana</t>
  </si>
  <si>
    <t>https://drive.google.com/open?id=12JC9M53sUBjbAHM1HUZrjx9l7j8bwZWo</t>
  </si>
  <si>
    <t>boyapalliunnathireddy@gmail.com</t>
  </si>
  <si>
    <t xml:space="preserve">Boyapalli unnathi </t>
  </si>
  <si>
    <t>ugs21002_csm.unnathi@cbit.org.in</t>
  </si>
  <si>
    <t xml:space="preserve">Dr Narayana Garlapati </t>
  </si>
  <si>
    <t>https://drive.google.com/open?id=1K_VQHRoVTiY4vFV2Lc3vs1JkUmC0iRoQ, https://drive.google.com/open?id=1zVW02EYY7D2Td_jUtNheWjh45yUocV3j</t>
  </si>
  <si>
    <t xml:space="preserve"> Nothing</t>
  </si>
  <si>
    <t>4chetanachintapally@gmail.com</t>
  </si>
  <si>
    <t xml:space="preserve">Chetana Chintapally </t>
  </si>
  <si>
    <t xml:space="preserve">ugs21003_csm.chetana@cbit.org.in </t>
  </si>
  <si>
    <t>G. Kavitha</t>
  </si>
  <si>
    <t>https://drive.google.com/open?id=1APH3HjkFZxrMTI5si7KRoj4Gr_z0Xk1D, https://drive.google.com/open?id=1qQ0_7vQ6rB5R-jQQxmAmO3nCV7pGf13k, https://drive.google.com/open?id=1xmWxawc3j8duhTmde5KJnVTM81_O-KlO, https://drive.google.com/open?id=176rYmT5sm8k5vTJX0jyda2cNr4p2veyX, https://drive.google.com/open?id=1TYzkPVfWrwq46jQJUPPdcokti5w-2Cs-</t>
  </si>
  <si>
    <t>nikhitha.endravath30@gmail.com</t>
  </si>
  <si>
    <t xml:space="preserve">Endravath Nikhitha </t>
  </si>
  <si>
    <t>ugs21004_csm.nikhitha@cbit.org.in</t>
  </si>
  <si>
    <t>Kavitha mam</t>
  </si>
  <si>
    <t>+919885117207</t>
  </si>
  <si>
    <t>75hrs 53 mins</t>
  </si>
  <si>
    <t>https://drive.google.com/open?id=1eqQT2nO-tuK6853MnuhorAHFEbW-JeTz, https://drive.google.com/open?id=1fezFRvnKSrz5MSkLEijyEPL0S8fkv0li, https://drive.google.com/open?id=1ny_0oGdKaLBrq1bq4lFE7dhKStCHJPLD</t>
  </si>
  <si>
    <t>nehagoda02@gmail.com</t>
  </si>
  <si>
    <t xml:space="preserve">Neha Goda </t>
  </si>
  <si>
    <t>ugs21005_csm.neha@cbit.org.in</t>
  </si>
  <si>
    <t xml:space="preserve">G. Narayana </t>
  </si>
  <si>
    <t>https://drive.google.com/open?id=1xFXTucsEC8-qnuQk2QfqTV5-Bjrz8HWc, https://drive.google.com/open?id=1rhFcxOxrc5-Ls_EbrbZb6LqAMf4ius1O, https://drive.google.com/open?id=1i5t-wnuLkCUil2awNod9UKKrKnuxv2Fw, https://drive.google.com/open?id=1oFWNbGPFPe0nB8Z8LEUJHcLUKt5YeNYN</t>
  </si>
  <si>
    <t>The courses were okay</t>
  </si>
  <si>
    <t>indukurisowmya14@gmail.com</t>
  </si>
  <si>
    <t>sowmya</t>
  </si>
  <si>
    <t>ugs21006_csm.sowmya@cbit.org.in</t>
  </si>
  <si>
    <t>G.Kavitha</t>
  </si>
  <si>
    <t>https://drive.google.com/open?id=1ij0_mKcQa8o9bpwnuP2Zbe7DbJI8Tjn1, https://drive.google.com/open?id=1vVSckSvowXfeps41y0QR_DxOiHtYg4DM, https://drive.google.com/open?id=1wRBgqetbrb5lWdvV_wJNf8tfUJmDiB3G, https://drive.google.com/open?id=1ZfKaSUg8ugokrxHDP4wUCFUG0Vse_yoy, https://drive.google.com/open?id=1PYZdj57OBUNUQt0ZUiqU4Fx7sAUW4hkz</t>
  </si>
  <si>
    <t>the courses were really productive.Learned and explored various concepts</t>
  </si>
  <si>
    <t>sowmyaindukuri03@gmail.com</t>
  </si>
  <si>
    <t>sowmya indukuri</t>
  </si>
  <si>
    <t>G kavitha</t>
  </si>
  <si>
    <t>https://drive.google.com/open?id=1_K7fA2RY47iHGJIzMMOcMXdE0q-5Hoi7</t>
  </si>
  <si>
    <t xml:space="preserve">productive </t>
  </si>
  <si>
    <t>sandhyajelda@gmail.com</t>
  </si>
  <si>
    <t xml:space="preserve">Sandhya Jelda </t>
  </si>
  <si>
    <t>ugs21007_csm.sandhya@cbit.org.in</t>
  </si>
  <si>
    <t>Ms.G.Kavitha</t>
  </si>
  <si>
    <t>https://drive.google.com/open?id=1xMiz-7jdx9Ak67HI8dLPq_YTDWFNRQhX, https://drive.google.com/open?id=18pt1S6xgrKc080cyh7qKeTfijzp9deOQ</t>
  </si>
  <si>
    <t>It was helpful and platform made it easy to learn.</t>
  </si>
  <si>
    <t>kssathwikha1259@gmail.com</t>
  </si>
  <si>
    <t>K S Sathwikha</t>
  </si>
  <si>
    <t>ugs21008_csm.sathwikha@cbit.org.in</t>
  </si>
  <si>
    <t xml:space="preserve">G Kavita </t>
  </si>
  <si>
    <t>https://drive.google.com/open?id=16qD0bscffXfaBOpxTEwmmq88hVbqbMlO</t>
  </si>
  <si>
    <t>kadalikhyathi@gmail.com</t>
  </si>
  <si>
    <t xml:space="preserve">Kadali Khyathi Sri Nagaveni </t>
  </si>
  <si>
    <t>ugs21009_csm.nagaveni@cbit.org.in</t>
  </si>
  <si>
    <t>https://drive.google.com/open?id=1_r_xEZLRl8rr2fMEmI0AphSaWFfgggjs, https://drive.google.com/open?id=1plNIBWu6ur2j5iBD_l8Fb0veNSpF9nii</t>
  </si>
  <si>
    <t>meghanakanagalla@gmail.com</t>
  </si>
  <si>
    <t xml:space="preserve">Meghana Kanagalla </t>
  </si>
  <si>
    <t>ugs21010_csm.meghana@cbit.org.in</t>
  </si>
  <si>
    <t>8+16+16.5+12+7+2+2.5+2+2+2=70</t>
  </si>
  <si>
    <t>https://drive.google.com/open?id=1JmhzDXDv4vqsB5rVyqLTcsqgAmgbY9KN</t>
  </si>
  <si>
    <t>rithikaak03@gmail.com</t>
  </si>
  <si>
    <t>Ritika K</t>
  </si>
  <si>
    <t>https://drive.google.com/open?id=1THnJAqjGzitb7-OcNWj8UO6msIbNeEQ7</t>
  </si>
  <si>
    <t>*</t>
  </si>
  <si>
    <t>ananyakollu@gmail.com</t>
  </si>
  <si>
    <t>Ananya Kollu</t>
  </si>
  <si>
    <t>ugs21012_csm.ananya@cbit.org.in</t>
  </si>
  <si>
    <t>G Narayana</t>
  </si>
  <si>
    <t>https://drive.google.com/open?id=1yBiMFlagyr9j4M5yxA9jaA-ZcKyok6Fe</t>
  </si>
  <si>
    <t>marepallinavyasree@gmail.com</t>
  </si>
  <si>
    <t>Marepalli Navya sree</t>
  </si>
  <si>
    <t>ugs21013_csm.navya@cbit.org.in</t>
  </si>
  <si>
    <t>G.kavita</t>
  </si>
  <si>
    <t>https://drive.google.com/open?id=1OvMdUXqWfmAAbpvFw1zH6MGbM-jrEFeD</t>
  </si>
  <si>
    <t>16bhavanamasadi@gmail.com</t>
  </si>
  <si>
    <t>Bhavana Masadi</t>
  </si>
  <si>
    <t>ugs21014_csm.bhavana@cbit.org.in</t>
  </si>
  <si>
    <t>https://drive.google.com/open?id=1UTnIruwXkpg6AS4j0fZb00ln0QF4MOPP</t>
  </si>
  <si>
    <t>great program to catch up on latest technologies for career advancement with various course offerings</t>
  </si>
  <si>
    <t>sriyanalluri27@gmail.com</t>
  </si>
  <si>
    <t>Sriya Nalluri</t>
  </si>
  <si>
    <t>ugs21015_csm.sriya@cbit.org.in</t>
  </si>
  <si>
    <t xml:space="preserve">G. Kavita </t>
  </si>
  <si>
    <t>https://drive.google.com/open?id=1-XM_RBimfrlTEUBnEFVoEXjSFz5tcPEO</t>
  </si>
  <si>
    <t>kavyapadala890@gmail.com</t>
  </si>
  <si>
    <t>Kavya Padala</t>
  </si>
  <si>
    <t>ugs21016_csm.kavya@cbit.org.in</t>
  </si>
  <si>
    <t>https://drive.google.com/open?id=1yncJ895IhcWmnN9C_PC87dWqMcJU_4T0, https://drive.google.com/open?id=1N6ouPVYxfp-MvMvBTk7z0m8U8xFc9Nef, https://drive.google.com/open?id=1aMC34vQktO1AF2fCDBYcvT4p2jxtYnee</t>
  </si>
  <si>
    <t>padyarenusri1@gmail.com</t>
  </si>
  <si>
    <t xml:space="preserve">Padya Renusri </t>
  </si>
  <si>
    <t>ugs21017_csm.renusri@cbit.org.in</t>
  </si>
  <si>
    <t>https://drive.google.com/open?id=1TErDzB4hrTQjVZcZludtVwbEr2DxAia_</t>
  </si>
  <si>
    <t>ramireddykavya81@gmail.com</t>
  </si>
  <si>
    <t>Ramireddy kavya</t>
  </si>
  <si>
    <t>Ugs21018_csm.kavya@org.in</t>
  </si>
  <si>
    <t>Ramireddykavya81@gmail.com</t>
  </si>
  <si>
    <t>Sri A MOHAN</t>
  </si>
  <si>
    <t>https://drive.google.com/open?id=1MSNan7B-HT7z0Cx02uiXCW-RT2IMCDFw</t>
  </si>
  <si>
    <t>rudraradhika123@gmail.com</t>
  </si>
  <si>
    <t>Rudra Bhavya Harini</t>
  </si>
  <si>
    <t>ugs21019_csm.harini@cbit.org.in</t>
  </si>
  <si>
    <t>60+100</t>
  </si>
  <si>
    <t>https://drive.google.com/open?id=19VvRJu38s5PGaePoCX-0sj7ttOIjVXFb, https://drive.google.com/open?id=12I-_0hE_KQprpoPJtpr4IF_loftHhFtx</t>
  </si>
  <si>
    <t>sfmhrn30@gmail.com</t>
  </si>
  <si>
    <t>Safa Mahreen</t>
  </si>
  <si>
    <t>ugs21020_csm.mahreen@cbit.org.in</t>
  </si>
  <si>
    <t>G.Kavita</t>
  </si>
  <si>
    <t>https://drive.google.com/open?id=13AvuHd1NYI-mmgNguTAODF1ETjy_Hs_k, https://drive.google.com/open?id=1knf0DE6G_79u5Vk_mkSic7PfbIenKDGq, https://drive.google.com/open?id=1DnvRWHywKq_On6fnG6JyK_7tAwZsVygo, https://drive.google.com/open?id=1U3JUrXtsLi7JcaHdEPE50Kge2Es8oF6V, https://drive.google.com/open?id=1Q1-YvmohKX0fD_VOM5QVJB2Lufahlzxr</t>
  </si>
  <si>
    <t>it was informative</t>
  </si>
  <si>
    <t>thota.vinoothna@gmail.com</t>
  </si>
  <si>
    <t>Vinoothna Thota</t>
  </si>
  <si>
    <t>ugs21021_csm.vinoothna@cbit.org.in</t>
  </si>
  <si>
    <t>Mrs G Kavitha</t>
  </si>
  <si>
    <t>https://drive.google.com/open?id=1PIsvqbykS9eCbi2skwL2BeOVsUNkHBj9, https://drive.google.com/open?id=1Fn3OHJyMCaQM0c85g2iWNsPAOKbJ_v_u</t>
  </si>
  <si>
    <t>aish08003@gmail.com</t>
  </si>
  <si>
    <t>Aishwarya Devi Vemulapati</t>
  </si>
  <si>
    <t>ugs21022_csm.aishwarya@cbit.org.in</t>
  </si>
  <si>
    <t>https://drive.google.com/open?id=1mipE4vm1sr5QlUMhAPBSEW5HBi_V6bbC</t>
  </si>
  <si>
    <t>It was informative and effective</t>
  </si>
  <si>
    <t>tulasivullendula@gmail.com</t>
  </si>
  <si>
    <t>Vullendula Tulasi</t>
  </si>
  <si>
    <t>ugs21023_csm.tulasi@cbit.org.in</t>
  </si>
  <si>
    <t>https://drive.google.com/open?id=1qcmVG4ecSjdY95t42vW4YUuGTs26mFWr</t>
  </si>
  <si>
    <t xml:space="preserve">It is very useful. </t>
  </si>
  <si>
    <t>abbidiramakrishnareddy@gmail.com</t>
  </si>
  <si>
    <t xml:space="preserve">Ramakrishna Reddy Abbidi </t>
  </si>
  <si>
    <t>Ugs21024_csm.ramakrishna@cbit.org.in</t>
  </si>
  <si>
    <t>G Kavitha</t>
  </si>
  <si>
    <t>https://drive.google.com/open?id=1zsi905slttS0TjiXDHAh6HyJ_8LBoMdW</t>
  </si>
  <si>
    <t>It helped me in increasing my skills</t>
  </si>
  <si>
    <t>abhiaarkotti061@gmail.com</t>
  </si>
  <si>
    <t>Abhinav Aarkotti</t>
  </si>
  <si>
    <t>ugs21025_csm.abhinav@cbit.org.in</t>
  </si>
  <si>
    <t>G Kavita</t>
  </si>
  <si>
    <t>https://drive.google.com/open?id=1f8LFBhJRH9H_1cNQwFfOkgsRViHYSvHv</t>
  </si>
  <si>
    <t>ahmedmohammedshaik87@gmail.com</t>
  </si>
  <si>
    <t>Ahmed Mohammed Ghouse</t>
  </si>
  <si>
    <t>ugs21026_csm.ghouse@cbit.org.in</t>
  </si>
  <si>
    <t>ahmedmohammedghouse87@gmail.com</t>
  </si>
  <si>
    <t>39H</t>
  </si>
  <si>
    <t>https://drive.google.com/open?id=1DIBtoIwH_op_AJoGvyctJQZ5m2J_C5YQ</t>
  </si>
  <si>
    <t>alaharivenkatasaitarun@gmail.com</t>
  </si>
  <si>
    <t xml:space="preserve">Alahari Venkata Sai Tarun </t>
  </si>
  <si>
    <t>ugs21027_csm.tarun@cbit.org.in</t>
  </si>
  <si>
    <t>Naga Jyothi Maam</t>
  </si>
  <si>
    <t>40+60 = 100 hours</t>
  </si>
  <si>
    <t>https://drive.google.com/open?id=1yHbs8FDNXaRE0nwC2ju_I2Hh7wRL7qrZ, https://drive.google.com/open?id=1gl5e7YMgLn99ZUadky97HdNRVTdfOmii</t>
  </si>
  <si>
    <t>gangareddyanthireddy@gmail.com</t>
  </si>
  <si>
    <t>A.Gangareddy</t>
  </si>
  <si>
    <t>ugs21028_csm.anthi@cbit.org.in</t>
  </si>
  <si>
    <t>Kavitha</t>
  </si>
  <si>
    <t>https://drive.google.com/open?id=1V3FubSSyzYAF6d1psD7KVar0xuLHY1Ol</t>
  </si>
  <si>
    <t>Bit useful</t>
  </si>
  <si>
    <t>banoththirupathinayak944@gmail.com</t>
  </si>
  <si>
    <t>BANOTH THIRUPATHI NAYAK</t>
  </si>
  <si>
    <t>ugs21029_csm.nayak@cbit.org.in</t>
  </si>
  <si>
    <t>smt.G.Kavitha</t>
  </si>
  <si>
    <t>https://drive.google.com/open?id=1U7NVycL4mzcSKB6QaIZh0Ee2ZLP78j6P, https://drive.google.com/open?id=1DLDfRyPuovsonq27Da7pB32FVyW-JMKJ, https://drive.google.com/open?id=1jkQ9ftsnqQejiA0RTeRdZyE-gCMuV4FC, https://drive.google.com/open?id=1n43BKjQW7DOo4KGGKHEqYOX24fQ_SzsF</t>
  </si>
  <si>
    <t>usefull for  skill development</t>
  </si>
  <si>
    <t>rajeshwarne1@gmail.com</t>
  </si>
  <si>
    <t xml:space="preserve">B RAJESH </t>
  </si>
  <si>
    <t>ugs21030_csm.rajesh@cbit.org.in</t>
  </si>
  <si>
    <t>https://drive.google.com/open?id=1SBN7eAtmO6izjvL3Ju1-983dThEU2iEP</t>
  </si>
  <si>
    <t>b.akshithreddy130804@gmail.com</t>
  </si>
  <si>
    <t>B.Akshith Reddy</t>
  </si>
  <si>
    <t>ugs21031_csm.akshith@cbit.org.in</t>
  </si>
  <si>
    <t>https://drive.google.com/open?id=14KrEVN2jsN6sjrBkUU2MyL0W745t_9BL</t>
  </si>
  <si>
    <t>avinash.challa2003@gmail.com</t>
  </si>
  <si>
    <t>Avinash Reddy Challa</t>
  </si>
  <si>
    <t>ugs21032_csm.avinash@cbit.org.in</t>
  </si>
  <si>
    <t xml:space="preserve">Naga Jyothi </t>
  </si>
  <si>
    <t>https://drive.google.com/open?id=13VDDgpGT2jz3a6l2qEiYrayu_82SS9-_</t>
  </si>
  <si>
    <t>Completed the certification of Data Science Foundation by Infosys Springboard.</t>
  </si>
  <si>
    <t>varuncheekurthi@gmail.com</t>
  </si>
  <si>
    <t>Ch Varun</t>
  </si>
  <si>
    <t>ugs21033_csm.varun@cbit.org.in</t>
  </si>
  <si>
    <t>Naga Jyothi Karri</t>
  </si>
  <si>
    <t>75hrs 52 min</t>
  </si>
  <si>
    <t>https://drive.google.com/open?id=10P6VHT1MDrRB-SSfA8ufGZSc5w8IZS1V</t>
  </si>
  <si>
    <t>This course was really helpful.</t>
  </si>
  <si>
    <t>daggupatiyakshithnaidu@gmail.com</t>
  </si>
  <si>
    <t>D. Yakshith Naidu</t>
  </si>
  <si>
    <t>ugs21034_csm.yakshith@cbit.org.in</t>
  </si>
  <si>
    <t>https://drive.google.com/open?id=1Rx2mVUB8dWo4kpDG1NOsN6blx3An8JJ5</t>
  </si>
  <si>
    <t>srikarrao2021@gmail.com</t>
  </si>
  <si>
    <t>Donthineni Srikar</t>
  </si>
  <si>
    <t>ugs21035_csm.srikar@cbit.org.in</t>
  </si>
  <si>
    <t>https://drive.google.com/open?id=1k2YXkmbkmp6nbEBC79riii47p2m4iPkn</t>
  </si>
  <si>
    <t>joyabhishek1318@gmail.com</t>
  </si>
  <si>
    <t xml:space="preserve">G Abhishek </t>
  </si>
  <si>
    <t>Ugs21036_csm.abhishek@cbit.org.in</t>
  </si>
  <si>
    <t>Smt.G.Kavita</t>
  </si>
  <si>
    <t>https://drive.google.com/open?id=1kcl6P23RC6GNA9M6vobcz4bNwtVFc3z-</t>
  </si>
  <si>
    <t>It was a very informative experience.</t>
  </si>
  <si>
    <t>pusapati.varshithreddy@gmail.com</t>
  </si>
  <si>
    <t>P Varshith Reddy</t>
  </si>
  <si>
    <t>ugs21037_csm.venkata@cbit.org.in</t>
  </si>
  <si>
    <t xml:space="preserve"> NagaJyothi</t>
  </si>
  <si>
    <t>75 hours 45 minutes</t>
  </si>
  <si>
    <t>https://drive.google.com/open?id=1-Wo8AMc5dKks93aIZmt2RLJDyZgjRq9H</t>
  </si>
  <si>
    <t>i have learnt new things</t>
  </si>
  <si>
    <t>tusharmanikantta@gmail.com</t>
  </si>
  <si>
    <t>K.Tushar Manikantta</t>
  </si>
  <si>
    <t>ugs21038_csm.manikantta@cbit.org.in</t>
  </si>
  <si>
    <t>D. Naga Jyothi</t>
  </si>
  <si>
    <t>https://drive.google.com/open?id=1UEEBrBnvo_n-2Gq6j5wLJ_zfSxbXI2uV</t>
  </si>
  <si>
    <t>Learnt data science from this valuable course.</t>
  </si>
  <si>
    <t>kunaalsai@gmail.com</t>
  </si>
  <si>
    <t>Kunaal Sai</t>
  </si>
  <si>
    <t>ugs21039_csm.kunaal@cbit.org.in</t>
  </si>
  <si>
    <t>Cyber Security Foundation Certification - ISB - 39h.11m, TechA Cloud Computing using Microsoft Azure Certification - ISB - 95h.35m</t>
  </si>
  <si>
    <t>39+ 9 = 48h</t>
  </si>
  <si>
    <t>https://drive.google.com/open?id=1zE0BIkosfPMTCHKw4jbRiQ1sYQuu5Z5Z, https://drive.google.com/open?id=1W8EhTNIhKByJAN7bVEm8q20kxFewy0tv</t>
  </si>
  <si>
    <t>I gained ample amount of knowledge</t>
  </si>
  <si>
    <t>vamshikumarkanduri@gmail.com</t>
  </si>
  <si>
    <t>Vamshi Kumar</t>
  </si>
  <si>
    <t>ugs21040_csm.vamshi@cbit.org.in</t>
  </si>
  <si>
    <t>Naga Jyothi</t>
  </si>
  <si>
    <t>https://drive.google.com/open?id=1HyYyuOhWNpxtWNBu-w7XK9Ep8uMdT6UA</t>
  </si>
  <si>
    <t>Gained extra knowledge</t>
  </si>
  <si>
    <t>jagruthkarpuram@gmail.com</t>
  </si>
  <si>
    <t>Jagruth Karpuram</t>
  </si>
  <si>
    <t>ugs21041_csm.jagruth@cbit.org.in</t>
  </si>
  <si>
    <t>https://drive.google.com/open?id=17mNElqaISuvSKJLZzC92jY89gNJlF4uu</t>
  </si>
  <si>
    <t>nagaraj544321@gmail.com</t>
  </si>
  <si>
    <t xml:space="preserve">Kodakandla srikar </t>
  </si>
  <si>
    <t>Ugs21042_csm.srikar@cbit.org.in</t>
  </si>
  <si>
    <t>Nagaraj544321@gmail.com</t>
  </si>
  <si>
    <t>Mrs.Naga Jyothi</t>
  </si>
  <si>
    <t>+918008023453</t>
  </si>
  <si>
    <t>https://drive.google.com/open?id=15MTl3EAt-AihP-7SSHao9TMls0Q0Jf4_</t>
  </si>
  <si>
    <t>ayaan.siddique17@gmail.com</t>
  </si>
  <si>
    <t>Mohammed Ayaan Siddique</t>
  </si>
  <si>
    <t>ugs21043.csm_mohammed@cbit.org.in</t>
  </si>
  <si>
    <t>Naga jyothi</t>
  </si>
  <si>
    <t>39Hh 11m</t>
  </si>
  <si>
    <t>https://drive.google.com/open?id=1citQeHEtrL2p0l8gRZTN3nV9Eb9Ayw3m</t>
  </si>
  <si>
    <t>farhanmd.2307@gmail.com</t>
  </si>
  <si>
    <t>Mohammed Farhan</t>
  </si>
  <si>
    <t>ugs21044_csm.farhan@cbit.org.in</t>
  </si>
  <si>
    <t>https://drive.google.com/open?id=1ljokxBTg7FT_2C-TjQXGeuQwJ0tB45wr, https://drive.google.com/open?id=10EPA0S0MUIX3J0w8GUGXasxtZfZVCAxi</t>
  </si>
  <si>
    <t>mushariakshay@gmail.com</t>
  </si>
  <si>
    <t>Mushari Akshay</t>
  </si>
  <si>
    <t>ugs21045_csm.akshay@cbit.org.in</t>
  </si>
  <si>
    <t xml:space="preserve">mushariakshay@gmail.com </t>
  </si>
  <si>
    <t>https://drive.google.com/open?id=1mnACJr81wwefJg2FNxHpT-3JH_qRHkI9</t>
  </si>
  <si>
    <t>abhinavmusk143@gmail.com</t>
  </si>
  <si>
    <t>Musku Abhinav</t>
  </si>
  <si>
    <t>ugs21046_csm.abhinav@cbit.org.in</t>
  </si>
  <si>
    <t>D Naga Jyothi</t>
  </si>
  <si>
    <t>https://drive.google.com/open?id=1CbG5nuWHtbPVval0DOLXqiWvHgaRX6y-</t>
  </si>
  <si>
    <t>immanoj009@gmail.com</t>
  </si>
  <si>
    <t>Muthyala Manoj</t>
  </si>
  <si>
    <t>ugs21047_csm.manoj@cbit.org.in</t>
  </si>
  <si>
    <t>https://drive.google.com/open?id=1_BdWz2X1bYAQdMifIFH5B_jFBLxMSI1l</t>
  </si>
  <si>
    <t>sudarshan.nagulapalli@gmail.com</t>
  </si>
  <si>
    <t>N.Sudarshan</t>
  </si>
  <si>
    <t>ugs21048_csm.sudarshan@cbit.org.in</t>
  </si>
  <si>
    <t>https://drive.google.com/open?id=1UxApAaXoWQbnQWMNK-4RVDHgDEcOO5Fk</t>
  </si>
  <si>
    <t>good certification</t>
  </si>
  <si>
    <t>yagnapraneeth123@gmail.com</t>
  </si>
  <si>
    <t>P Yagna praneeth Reddy</t>
  </si>
  <si>
    <t>ugs21049_csm.yagnapraneeth@cbit.org.in</t>
  </si>
  <si>
    <t>https://drive.google.com/open?id=1sw0oiG0S1GZtT3qi9razhIOHCvxwBeGO</t>
  </si>
  <si>
    <t>saitejapalegarthuli4@gmail.com</t>
  </si>
  <si>
    <t>Palegar Thuli Sai Teja</t>
  </si>
  <si>
    <t>ugs21050_csm.teja@cbit.org.in</t>
  </si>
  <si>
    <t>https://drive.google.com/open?id=12i_CfyQxTJZMETL8C01W6_O39fDYrPvZ</t>
  </si>
  <si>
    <t xml:space="preserve">Good Initiative </t>
  </si>
  <si>
    <t>abhi.ponnada8023@gmail.com</t>
  </si>
  <si>
    <t>ABHI PONNADA</t>
  </si>
  <si>
    <t>ugs21051_csm.saketh@cbit.org.in</t>
  </si>
  <si>
    <t>D.Naga Jyothi</t>
  </si>
  <si>
    <t>https://drive.google.com/open?id=19XjPqksjkjjJ5vHG-PyOILB8dR-LrGLA</t>
  </si>
  <si>
    <t>yogirachamallu@gmail.com</t>
  </si>
  <si>
    <t>Rachamallu Yogeswar Reddy</t>
  </si>
  <si>
    <t>ugs21052_csm.yogeswar@gmail.com</t>
  </si>
  <si>
    <t>yogeswarreddyrachamallu@gmail.com</t>
  </si>
  <si>
    <t>Naga Jyothi mam</t>
  </si>
  <si>
    <t>https://drive.google.com/open?id=1UEiAzK0pc_U1VTzw8QMIk111tK534zFb</t>
  </si>
  <si>
    <t>Nice Program</t>
  </si>
  <si>
    <t>suman160204@gmail.com</t>
  </si>
  <si>
    <t>Suman</t>
  </si>
  <si>
    <t>ugs21053_csm.suman@cbit.org.in</t>
  </si>
  <si>
    <t>https://drive.google.com/open?id=1LiXogEs-8_7NVu-QIvY11kvwEULFbeT8</t>
  </si>
  <si>
    <t xml:space="preserve">It improved my knowledge in Data science and very much useful </t>
  </si>
  <si>
    <t>rohitmudari56@gmail.com</t>
  </si>
  <si>
    <t>Rohit Mudari</t>
  </si>
  <si>
    <t>ugs21054_rohit@cbit.org.in</t>
  </si>
  <si>
    <t>https://drive.google.com/open?id=1svOBtyUSZQuxvXVBQFSuV3fkh00nIV98</t>
  </si>
  <si>
    <t>aravindrudraram@gmail.com</t>
  </si>
  <si>
    <t xml:space="preserve">Rudraram Aravind </t>
  </si>
  <si>
    <t>ugs21055_csm.aravind@cbit.org.in</t>
  </si>
  <si>
    <t xml:space="preserve">SMT D Naga Jyothi </t>
  </si>
  <si>
    <t>https://drive.google.com/open?id=15KeZrPvia2EQ0QU-1XvbmfiOkx0vWDLY</t>
  </si>
  <si>
    <t>saicharyrudroju1234@gmail.com</t>
  </si>
  <si>
    <t xml:space="preserve">R. Sai Dhanunjaya chary </t>
  </si>
  <si>
    <t xml:space="preserve">Ugs21056_csm.chary@cbit.org.in </t>
  </si>
  <si>
    <t>https://drive.google.com/open?id=1CC7uUmFEXxy1vl9F_sFTFnoMPYBLLg0C, https://drive.google.com/open?id=1UKtUtTi9-yuXk_EA02O-WdvbSXeEfBKf, https://drive.google.com/open?id=1UdgsKW662oSlt_l6Noaw2s-V1XhMH65L, https://drive.google.com/open?id=1IQoL1zNpIviDlfYaqtakcYnDY5EuYDHO, https://drive.google.com/open?id=1mnb_GXxanECc2RUUInV02CWMv3rLmKol</t>
  </si>
  <si>
    <t>It is very helpful for developing the skills</t>
  </si>
  <si>
    <t>sarlanarasimha.5@gmail.com</t>
  </si>
  <si>
    <t xml:space="preserve">Narasimha Sarla </t>
  </si>
  <si>
    <t>ugs21057_csm.narasimha@cbit.org.in</t>
  </si>
  <si>
    <t>T. Ramya</t>
  </si>
  <si>
    <t>https://drive.google.com/open?id=1z1hFMiOFtMcRzBPCIbT0p4ySdpF_j4zj</t>
  </si>
  <si>
    <t>shashidhar2003@gmail.com</t>
  </si>
  <si>
    <t>Shashidhar Kumar Ch</t>
  </si>
  <si>
    <t>ugs21058_csm.shashidhar@cbit.org.in</t>
  </si>
  <si>
    <t>https://drive.google.com/open?id=1NbHcLLHHLz4aN0PZ2Z8eEGZYD5QShQyx, https://drive.google.com/open?id=1_oFtIYaHSDPJFs7HXAUWriMDpTWauE7q, https://drive.google.com/open?id=17kdTOqs_-PHCG-htRXMD4CCoOJJ-c1bd, https://drive.google.com/open?id=1jxo4IqWzou2LPXQrqmH0c6tvK0eCFHdI, https://drive.google.com/open?id=1nAQA-jEFcqgJ-tyjwWwAR8ywVTs0rdnm</t>
  </si>
  <si>
    <t>Very good certification</t>
  </si>
  <si>
    <t>manideepsiluguri@gmail.com</t>
  </si>
  <si>
    <t>siluguri manideep</t>
  </si>
  <si>
    <t>silugurimanideep@gmail.com</t>
  </si>
  <si>
    <t>naga jyothi</t>
  </si>
  <si>
    <t>https://drive.google.com/open?id=1ALSr1c51yi95asudDhYUmxTZtEqcCXXI</t>
  </si>
  <si>
    <t>thousifsk3@gmail.com</t>
  </si>
  <si>
    <t>Thousifuddin Shaik</t>
  </si>
  <si>
    <t>ugs21060_csm.shaik@cbit.org.in</t>
  </si>
  <si>
    <t xml:space="preserve">Naga jyothi </t>
  </si>
  <si>
    <t>https://drive.google.com/open?id=1PqKE2VlrHuK8EX_6k0s_HFuNHPfsQVS6</t>
  </si>
  <si>
    <t xml:space="preserve">It was an successful upskill program </t>
  </si>
  <si>
    <t>tlakshmirohit@gmail.com</t>
  </si>
  <si>
    <t xml:space="preserve">T. Lakshmi Rohit </t>
  </si>
  <si>
    <t>ugs21061_csm.rohit@cbit.org.in</t>
  </si>
  <si>
    <t xml:space="preserve">D. Naga Jyothi </t>
  </si>
  <si>
    <t>https://drive.google.com/open?id=1I4ZISzl6Dr-isoBwJSWEDy-1h8hk6M2H</t>
  </si>
  <si>
    <t>anishtumla@gmail.com</t>
  </si>
  <si>
    <t>anish tumla</t>
  </si>
  <si>
    <t>ugs21062_csm.srichakra@gmail.com</t>
  </si>
  <si>
    <t>https://drive.google.com/open?id=1fAjjxeZ9OqkoGUs9QNP8YZxF5gcJ-ILc</t>
  </si>
  <si>
    <t>somasekharudatha@gmail.com</t>
  </si>
  <si>
    <t>Soma Sekhar Udatha</t>
  </si>
  <si>
    <t>ugs21063_csm.sekhar@cbit.org.in</t>
  </si>
  <si>
    <t>76 hrs</t>
  </si>
  <si>
    <t>https://drive.google.com/open?id=1RsBKX9SBCFL2bXHGAaYmEc_hbX5AcXfM</t>
  </si>
  <si>
    <t>veeramachanenisuhaas24@gmail.com</t>
  </si>
  <si>
    <t xml:space="preserve">Veeramachaneni Suhaas </t>
  </si>
  <si>
    <t>ugs21064_csm.suhaas@cbit.org.in</t>
  </si>
  <si>
    <t>https://drive.google.com/open?id=19BZrze0-mdlS1i6FJVarGRfDo4y8k_WV</t>
  </si>
  <si>
    <t>The internship was very helpful in understanding abt the topic in depth .</t>
  </si>
  <si>
    <t>trinathvundela@gmail.com</t>
  </si>
  <si>
    <t>Vundela Trinath Reddy</t>
  </si>
  <si>
    <t>ugs21065_csm.trinath@cbit.org.in</t>
  </si>
  <si>
    <t>D Naga jyothi</t>
  </si>
  <si>
    <t>Data Science Foundation Certification - ISB - 75h.52m, Associate Cloud Engineer - Google free course - 40h</t>
  </si>
  <si>
    <t>https://drive.google.com/open?id=1W3vaKPloCf8qN4_-6Odwvu0gnxGFbbRD</t>
  </si>
  <si>
    <t>nithinkonda142@gmail.com</t>
  </si>
  <si>
    <t>Nithin Konda</t>
  </si>
  <si>
    <t>ugs21301_csm.nithin@cbit.org.in</t>
  </si>
  <si>
    <t>https://drive.google.com/open?id=1QRQNToq1bFrkxcHVaGOa10PccEw1m31I</t>
  </si>
  <si>
    <t>sreeneshreddy52@gmail.com</t>
  </si>
  <si>
    <t>M SREENESH REDDY</t>
  </si>
  <si>
    <t>ugs21302_csm.sreenesh@cbit.org.in</t>
  </si>
  <si>
    <t>NAGA JYOTHI KARRE</t>
  </si>
  <si>
    <t>https://drive.google.com/open?id=1YJINKICr4MIMrNoZEc8aAbmOd6gBaFIf</t>
  </si>
  <si>
    <t>We need upskilling holidays during Summer, not on winter. Thanks!</t>
  </si>
  <si>
    <t>srivenideshetty3@gmail.com</t>
  </si>
  <si>
    <t>Sriveni</t>
  </si>
  <si>
    <t>ugs21303_csm.sriveni@cbit.org.in</t>
  </si>
  <si>
    <t xml:space="preserve">D.Naga Jyothi </t>
  </si>
  <si>
    <t>https://drive.google.com/open?id=1THAAn8YQQBiM6tcAowfSQeTzDld39LMf</t>
  </si>
  <si>
    <t xml:space="preserve">Overwhelmingly positive </t>
  </si>
  <si>
    <t>zah82560@gmail.com</t>
  </si>
  <si>
    <t>ZAHEER HUSSAIN</t>
  </si>
  <si>
    <t>ugs21304_csm.hussain.org.in</t>
  </si>
  <si>
    <t>D.Nagajyothi</t>
  </si>
  <si>
    <t>https://drive.google.com/open?id=19wRQsfIVPoWsXaIt3rke_B2Tf6n9ZRkN</t>
  </si>
  <si>
    <t>good program for upskilling</t>
  </si>
  <si>
    <t>pampadmansi3454@gmail.com</t>
  </si>
  <si>
    <t>Pampad Mansi</t>
  </si>
  <si>
    <t>AI Foundations and AI advanced  - Li2 - 100h, IBM Applies AI</t>
  </si>
  <si>
    <t>100h, 75h</t>
  </si>
  <si>
    <t>https://drive.google.com/open?id=1DR6GSSGCnmyFTtFccUMnXAquSn6fwmPH, https://drive.google.com/open?id=1k-QTcjJLyvD20GNQ6WEviArCIFjnqyt-, https://drive.google.com/open?id=1dnUxSoFVEiBMYdZJG3nAhnK88kUxqFZM</t>
  </si>
  <si>
    <t>Overwhelmingly positive</t>
  </si>
  <si>
    <t>akshayaharishrathod357@gmail.com</t>
  </si>
  <si>
    <t>Rathod Akshaya</t>
  </si>
  <si>
    <t>Ugs21306@akshaya.cbit.org.in</t>
  </si>
  <si>
    <t>Naga jyothi mam</t>
  </si>
  <si>
    <t>75+10=85 hrs</t>
  </si>
  <si>
    <t>https://drive.google.com/open?id=1FQldaJhTv5h3mVBRwF9SaCbTuyUlM9r1, https://drive.google.com/open?id=1KMqFY3oD-z9rRp3OQtBjVOdjmPmReplw, https://drive.google.com/open?id=1bN3-kEgFjABFVGj1IuSCIdOY1ineauSh</t>
  </si>
  <si>
    <t>It's a nice decision</t>
  </si>
  <si>
    <t>avidyasarika@gmail.com</t>
  </si>
  <si>
    <t>Adireddi Vidya Sarika</t>
  </si>
  <si>
    <t>ugs21001_cic.vidya@cbit.org.in</t>
  </si>
  <si>
    <t>N Ramadevi</t>
  </si>
  <si>
    <t>Artificial Intelligence Foundation Certification - ISB - 15h.11m, Artificial Intelligence Primer Certification - ISB - 27h.31m, Machine Learning Foundation Certification - ISB - 18h.7m, MongoDB Node.js Developer Path - 15h</t>
  </si>
  <si>
    <t>15h 11m+27h 31m+18h 7m+15h=75 h 49 m</t>
  </si>
  <si>
    <t>https://drive.google.com/open?id=1-AX4SW2X7o4ADgq46wTPeyIm4yI2rHeY, https://drive.google.com/open?id=1VvRi4PCqtHa0NKgOZaPNXEfM-dV-8Z57, https://drive.google.com/open?id=1b9zZWZvLEMAF8JN21LkkxFWidaoSKqSU, https://drive.google.com/open?id=1gi0bUebdndnU3JAdlVjz9RdKnxnE3X2R</t>
  </si>
  <si>
    <t>samjyotha@gmail.com</t>
  </si>
  <si>
    <t xml:space="preserve">Jyothi samjyotha </t>
  </si>
  <si>
    <t>Ugs21003_cic.jyothi@cbit.org.in</t>
  </si>
  <si>
    <t>Samjyotha@gmail.com</t>
  </si>
  <si>
    <t xml:space="preserve">jaya rao </t>
  </si>
  <si>
    <t>https://drive.google.com/open?id=1qnB6W81Fo4uCEqw4KxQwKn13FFogNvIV</t>
  </si>
  <si>
    <t>it was helpful</t>
  </si>
  <si>
    <t>keerthana.birelli@gmail.com</t>
  </si>
  <si>
    <t>Keerthana Birelli</t>
  </si>
  <si>
    <t>ugs21004_cic.keerthana@cbit.org.in</t>
  </si>
  <si>
    <t>N. Rama Devi</t>
  </si>
  <si>
    <t>TechA Blockchain Developer Certification - ISB - 16h.15m, Cyber Security Foundation Certification - ISB - 39h.11m, MongoDB Node.js Developer Path - 15h</t>
  </si>
  <si>
    <t>15 + 16 + 39 = 70</t>
  </si>
  <si>
    <t>https://drive.google.com/open?id=1F9kHPXMfYI_c-39C7TjQYfdCaiClZvRJ, https://drive.google.com/open?id=1dWlLWwHddNThm6F183C9qEWeM9BxPRwZ, https://drive.google.com/open?id=1XEAlgajkSL5BMcT8QvzfATGYj53rIb94</t>
  </si>
  <si>
    <t>Some of the course assessments are not reflecting in the progress quickly. It would be better if the chatbot works for queries.</t>
  </si>
  <si>
    <t>poojitha.bhukya215@gmail.com</t>
  </si>
  <si>
    <t>Poojitha Bhukya</t>
  </si>
  <si>
    <t>ugs21005_cic.poojitha@cbit.org.in</t>
  </si>
  <si>
    <t>https://drive.google.com/open?id=1WQTygNlvRZbC6jqqdFPQywlEeWJrj3PG</t>
  </si>
  <si>
    <t>sreedeekshireddy@gmail.com</t>
  </si>
  <si>
    <t xml:space="preserve">Gowducheruvu Sree Deekshi Reddy </t>
  </si>
  <si>
    <t xml:space="preserve">ugs21006_cic.sree@cbit.org.in </t>
  </si>
  <si>
    <t xml:space="preserve">sreedeekshireddy@gmail.com </t>
  </si>
  <si>
    <t xml:space="preserve">N.Ramadevi </t>
  </si>
  <si>
    <t>Artificial Intelligence Foundation Certification - ISB - 15h.11m, Machine Learning Foundation Certification - ISB - 18h.7m, Data Science Foundation Certification - ISB - 75h.52m</t>
  </si>
  <si>
    <t>15h 11m+75h 52m+18h 7m=108h 70m</t>
  </si>
  <si>
    <t>https://drive.google.com/open?id=1Tn7f_XEOOyxFcgFz60osngE7ENYbj0GD, https://drive.google.com/open?id=1fZKr_C7_jBPJ7JopUneIQ-LK0pdNFB0k, https://drive.google.com/open?id=1c2XGDpUiaB3EEqQgs4ysvz3UDCfTzsXT</t>
  </si>
  <si>
    <t>It gave good knowledge about the particular course. one small issue is that app is not working in some cases.</t>
  </si>
  <si>
    <t>ugs21007_cic.johnson@cbit.org.in</t>
  </si>
  <si>
    <t>Karen R Johnson</t>
  </si>
  <si>
    <t>kayren4848@gmail.com</t>
  </si>
  <si>
    <t>72.5 hours</t>
  </si>
  <si>
    <t>https://drive.google.com/open?id=1152kPOUEnhK1ouaYC7afETHVdJf3pFjH, https://drive.google.com/open?id=1O3Zkw1nEMgnBic3IxliEEdLSY6DKtz1r, https://drive.google.com/open?id=1aVeoGCf-MmzbVPjpcV278CIWRes1jxiW</t>
  </si>
  <si>
    <t>kavyasri1yakkala@gmail.com</t>
  </si>
  <si>
    <t>Kavya Sri Yakkala</t>
  </si>
  <si>
    <t>ugs21008_cic.kavya@cbit.org.in</t>
  </si>
  <si>
    <t>N. Ramadevi</t>
  </si>
  <si>
    <t>Artificial Intelligence Foundation Certification - ISB - 15h.11m, Cyber Security Foundation Certification - ISB - 39h.11m, MongoDB Python Developer Path - 15h</t>
  </si>
  <si>
    <t>69.5 Hours</t>
  </si>
  <si>
    <t>https://drive.google.com/open?id=1cjiAkeRJGounnm6dJpmCHRLREkRFjmA4, https://drive.google.com/open?id=1KZXsA4TbHlE8A5mgphVfiXDTkl4JyPH4, https://drive.google.com/open?id=1BDxkA7NsYZ9yBzNHu9EsF4mfOEYjdl4N</t>
  </si>
  <si>
    <t>It was an enlightning experience. I learned a lot.</t>
  </si>
  <si>
    <t>vineetha1939@gmail.com</t>
  </si>
  <si>
    <t>Maragani Vineetha Sai</t>
  </si>
  <si>
    <t>ugs21009_cic.vineetha@cbit.org.in</t>
  </si>
  <si>
    <t>Artificial Intelligence Foundation Certification - ISB - 15h.11m, MongoDB Python Developer Path - 15h, MongoDB Node.js Developer Path - 15h, MongoDB PHP Developer Path - 18h</t>
  </si>
  <si>
    <t>63hr 11m</t>
  </si>
  <si>
    <t>https://drive.google.com/open?id=1vfiytWhpuRjr-nCFTeM5jyBSIBH4jaPG, https://drive.google.com/open?id=1mjhKU37enp0DO9Q2-opvbvXqRJ1XSPPU, https://drive.google.com/open?id=1-y9pbdwDLyxpHTWcwNe30Cx6emG7_MXK, https://drive.google.com/open?id=1nIdcrbyT0bCgC-b5pTlz6VaAeYlgiCP1</t>
  </si>
  <si>
    <t>hemashreemasuna13@gmail.com</t>
  </si>
  <si>
    <t>Masuna Hemashree</t>
  </si>
  <si>
    <t>Ugs21010_cic.hemashree@cbit.org.in</t>
  </si>
  <si>
    <t xml:space="preserve">N ramadevi </t>
  </si>
  <si>
    <t>https://drive.google.com/open?id=1MnGG9PUrpBlr-WCshlNiG7fbsev4MzPQ</t>
  </si>
  <si>
    <t>It was a great initiative by CBIT. This gives us opportunity to explore a lot more career fields and learn new things regarding the field. Would like to thank all the teachers for making us to this winter upskilling. It’s a great thought by our college management.</t>
  </si>
  <si>
    <t>sanjana.mudimala@yahoo.com</t>
  </si>
  <si>
    <t>Sanjana Reddy Mudimala</t>
  </si>
  <si>
    <t>ugs21011_cic.sanjana@cbit.org.in</t>
  </si>
  <si>
    <t>Dr G Jaya Rao</t>
  </si>
  <si>
    <t>https://drive.google.com/open?id=1mrcc7821YLNZ_P3GWfToPEr6kDP8ZdDa</t>
  </si>
  <si>
    <t>It was a good course. Learned many things.</t>
  </si>
  <si>
    <t>digna.padavala@gmail.com</t>
  </si>
  <si>
    <t>Padavala Digna</t>
  </si>
  <si>
    <t>ugs21012_cic.digna@cbit.org.in</t>
  </si>
  <si>
    <t>N.Ramadevi</t>
  </si>
  <si>
    <t>18 Courses by CISCO (Any four related courses from 18 courses available) - Li2 - 60h, MongoDB Python Developer Path - 15h</t>
  </si>
  <si>
    <t>60+15=75 hours</t>
  </si>
  <si>
    <t>https://drive.google.com/open?id=1tP5uN-zFrwiT_AvgG4QkemIJC-aXGY-P, https://drive.google.com/open?id=1_6KOGTWshxGIVq5e3Zzkkj2ywkjhwJbE, https://drive.google.com/open?id=1doGKBeDdHwGbizekZXyMPLXaHwAK3zXf, https://drive.google.com/open?id=1Lqw3G7Gh9L-a6A9nNEd7hJrvDJkyOLMU, https://drive.google.com/open?id=16yLSEn_yvNo0cdhD8hCBo-PF3MdBjkcb</t>
  </si>
  <si>
    <t>bhavishyaparshi@gmail.com</t>
  </si>
  <si>
    <t>Parshi Bhavishya</t>
  </si>
  <si>
    <t>ugs21013_cic.bhavishya@cbit.org.in</t>
  </si>
  <si>
    <t>Artificial Intelligence Foundation Certification - ISB - 15h.11m, TechA Blockchain Developer Certification - ISB - 16h.15m, Cyber Security Foundation Certification - ISB - 39h.11m</t>
  </si>
  <si>
    <t>70 hours 37 m</t>
  </si>
  <si>
    <t>https://drive.google.com/open?id=1UZPE0HkswSEJaUgb0KQlRync8LlVHmzJ, https://drive.google.com/open?id=13X3909WDZZyruQf0Tt5uUxDFpdwrSdas, https://drive.google.com/open?id=10naQezf2xlZnu6czNblbQ-Nd_XZ9Yoji</t>
  </si>
  <si>
    <t>Infosys Springboard courses certifications are not being generated sometimes even after we passed in the final exam.</t>
  </si>
  <si>
    <t>https://drive.google.com/open?id=1mmuxULD_OZNuUoclyZqEEBc7UgRIhcMU, https://drive.google.com/open?id=1nUjjfpJMx8l3_AsEwZsyfjwwzjDhmQdV, https://drive.google.com/open?id=125CCjBdsTkdOo45IBHguj4PEMpwWvXib</t>
  </si>
  <si>
    <t>hasrathali1516@gmail.com</t>
  </si>
  <si>
    <t>Rahamate Hasrath</t>
  </si>
  <si>
    <t>ugs21014_cic.hasrath@cbit.org.in</t>
  </si>
  <si>
    <t>N.Rama devi</t>
  </si>
  <si>
    <t>https://drive.google.com/open?id=1Y4i1YQMlfrTa0FDn8bgK30gb_5xKWH9p</t>
  </si>
  <si>
    <t>It was a good experience to explore and develop our skills</t>
  </si>
  <si>
    <t>styarla@gmail.com</t>
  </si>
  <si>
    <t>Shrina Tyarla</t>
  </si>
  <si>
    <t>ugs21015_cic.shrina@cbit.org.in</t>
  </si>
  <si>
    <t>Dr. N. Ramadevi</t>
  </si>
  <si>
    <t>Cyber Security Foundation Certification - ISB - 39h.11m, MongoDB Python Developer Path - 15h, MongoDB Node.js Developer Path - 15h</t>
  </si>
  <si>
    <t>39.11+15+15= 69 hours 11 min</t>
  </si>
  <si>
    <t>https://drive.google.com/open?id=1qzQoyly3KFE8ZIiN-XyjXm-_SYBiW8K9, https://drive.google.com/open?id=1RT_4Ykv9sD_2c3vbF6vv92X8Gj8PeUNm, https://drive.google.com/open?id=1zwaxALpgDMaro1Rvf_VPEUAZ5OL95tD6</t>
  </si>
  <si>
    <t>The selection of courses were well thought out and well structured as well. The labs for the MongoDB courses were very interactive and enjoyable to do. The quizzes of the Infosys courses were very simple and were always in correlation to the chapters and modules of the certification</t>
  </si>
  <si>
    <t>sushmasiluveru2932@gmail.com</t>
  </si>
  <si>
    <t>SILUVERU SUSHMA</t>
  </si>
  <si>
    <t>ugs21016_cic.sushma@cbit.org.in</t>
  </si>
  <si>
    <t>Artificial Intelligence Foundation Certification - ISB - 15h.11m, Artificial Intelligence Primer Certification - ISB - 27h.31m, Machine Learning Foundation Certification - ISB - 18h.7m, Internet of Things Foundation Certification - ISB - 33h</t>
  </si>
  <si>
    <t>15h.11min+27h.31min+18h.7min+33h=93h.49min</t>
  </si>
  <si>
    <t>https://drive.google.com/open?id=1CsrAwiJ-7MnlQwj1ZByPgRSx6647p1_D, https://drive.google.com/open?id=1AgelO5E70hmQVyson5glJSo0fzBwaWgS, https://drive.google.com/open?id=1MjWW45VczBRSBBedNKjZOgwnCGJAtlVZ, https://drive.google.com/open?id=12UNvNlGl3TZ3LVojnnSMGuqeMXc1VY02</t>
  </si>
  <si>
    <t>Website was not working properly</t>
  </si>
  <si>
    <t>kusumithaveeravelly@gmail.com</t>
  </si>
  <si>
    <t>Veeravelly Kusumitha</t>
  </si>
  <si>
    <t>ugs21018_cic.veeravelly@cbit.org.in</t>
  </si>
  <si>
    <t>https://drive.google.com/open?id=1tfOTPOKFGp073k7Wj8RVwRmKVL4cRHvX</t>
  </si>
  <si>
    <t>It was a good learning experience</t>
  </si>
  <si>
    <t>akshayasrinivas5118@gmail.com</t>
  </si>
  <si>
    <t xml:space="preserve">Yalamarthi Akshaya </t>
  </si>
  <si>
    <t>ugs21019_cic.akshaya@cbit.org.in</t>
  </si>
  <si>
    <t>https://drive.google.com/open?id=17mrKX4TDLY1iV6zz4LxDrrmOyUJAqMT8</t>
  </si>
  <si>
    <t>bhanuprakash.mymail@gmail.com</t>
  </si>
  <si>
    <t>ANDE BHANU PRAKASH</t>
  </si>
  <si>
    <t>ugs21021_cic.prakash@cbit.org.in</t>
  </si>
  <si>
    <t>Artificial Intelligence Foundation Certification - ISB - 15h.11m, Machine Learning Foundation Certification - ISB - 18h.7m, DevOps Foundation Certification - ISB - 50h.19m</t>
  </si>
  <si>
    <t>https://drive.google.com/open?id=1tFo56fyp46DBgTzzXc7HIhcHjcLW5Ha2, https://drive.google.com/open?id=1Fhd4IGKLj-rNNG_-okr7NU39Irx86zEU, https://drive.google.com/open?id=10AfZ2fqS7sYdsA9y3ynwjOqd-Xx09N9C</t>
  </si>
  <si>
    <t>shyamprakash9959@gmail.com</t>
  </si>
  <si>
    <t>Bollayadula Shyam Prakash</t>
  </si>
  <si>
    <t>ugs21022_cic.prakash@cbit.org.in</t>
  </si>
  <si>
    <t>https://drive.google.com/open?id=1gbpqvXlumYSdf5tKVug8kUutiphmCa7W, https://drive.google.com/open?id=1b0caxiNSzYvZIGGMos9z3MlV6JMl-Inf</t>
  </si>
  <si>
    <t>I have completed the certification but the certificate does not generated yet. I'll submit the certificate to my mentor</t>
  </si>
  <si>
    <t>karthikbathula9@gmail.com</t>
  </si>
  <si>
    <t>Bathula Karthikender Reddy</t>
  </si>
  <si>
    <t>ugs21023_cic.karthikender@cbit.org.in</t>
  </si>
  <si>
    <t>https://drive.google.com/open?id=16kuXtfuAXUNf6x3eDDLFxdRLeZzF31rY</t>
  </si>
  <si>
    <t>snuhithbobbala@gmail.com</t>
  </si>
  <si>
    <t>Snuhith Reddy</t>
  </si>
  <si>
    <t>ugs21024_cic.snuhith@cbit.org.in</t>
  </si>
  <si>
    <t>https://drive.google.com/open?id=1Vh77r6gxIe53-e_mLO61U0T_nqSCdrLS</t>
  </si>
  <si>
    <t>nothing constructive...👍</t>
  </si>
  <si>
    <t>mahendarchikkolla@gmail.com</t>
  </si>
  <si>
    <t>C Mahendar</t>
  </si>
  <si>
    <t>ugs21025_cic.mahendar@cbit.org.in</t>
  </si>
  <si>
    <t>N Rama Devi</t>
  </si>
  <si>
    <t>https://drive.google.com/open?id=1TJMDfgBw4n1AAq0Utw13AU5tPynvLD8c</t>
  </si>
  <si>
    <t xml:space="preserve">Very helpful and easy learning </t>
  </si>
  <si>
    <t>kovithkovi123@gmail.com</t>
  </si>
  <si>
    <t>Chinthala Kovith</t>
  </si>
  <si>
    <t>ugs21026_cic.kovith@cbit.org.in</t>
  </si>
  <si>
    <t xml:space="preserve">Mamatha </t>
  </si>
  <si>
    <t>https://drive.google.com/open?id=1e5-gqEIBeskEV-EXtUAFwjz2VLsx8fD6</t>
  </si>
  <si>
    <t>devararishik2003@gmail.com</t>
  </si>
  <si>
    <t>Devara Rishik</t>
  </si>
  <si>
    <t>ugs21027_cic.rishik@cbit.org.in</t>
  </si>
  <si>
    <t>G.Mamatha Reddy</t>
  </si>
  <si>
    <t>https://drive.google.com/open?id=11PZormZNdybK30-pdTjUedOtL9mltV4T</t>
  </si>
  <si>
    <t>bharathlobo971@gmail.com</t>
  </si>
  <si>
    <t>Bharath Devaraju</t>
  </si>
  <si>
    <t>ugs21028_cic.bharath@cbit.org.in</t>
  </si>
  <si>
    <t>G Mamatha Reddy</t>
  </si>
  <si>
    <t>60+15</t>
  </si>
  <si>
    <t>https://drive.google.com/open?id=15cODeCu5nvcZGarT6Ue_lisNmRLRlLxV, https://drive.google.com/open?id=1SQ5cOyt-fxpasg-X2ch8Gc67nDqW17w_</t>
  </si>
  <si>
    <t>The Courses enrolled in added new skills in my repertoire which combined would enable me to stand out amidst my peers</t>
  </si>
  <si>
    <t>dhorapellymahesh@gmail.com</t>
  </si>
  <si>
    <t>D. Mahesh</t>
  </si>
  <si>
    <t>ugs21029_cic.mahesh@cbit.org.in</t>
  </si>
  <si>
    <t>G. Mamatha</t>
  </si>
  <si>
    <t>15h.11m+18h.7m+39h.11m=72h.29m</t>
  </si>
  <si>
    <t>https://drive.google.com/open?id=1Filxgx_2b45jkmaE1jtK8K-4Y4mGrrTO</t>
  </si>
  <si>
    <t>It is helpful to improve my skills</t>
  </si>
  <si>
    <t>dinsonu2023@gmail.com</t>
  </si>
  <si>
    <t>P. Dinesh</t>
  </si>
  <si>
    <t>ugs21030_cic.dinesh@cbit.org.in</t>
  </si>
  <si>
    <t>Mamatha Reddy</t>
  </si>
  <si>
    <t>https://drive.google.com/open?id=1BUUQEfbOGLl7EVlhHxJgPh1ZTIMt-1p5</t>
  </si>
  <si>
    <t>saratreddy910@gmail.com</t>
  </si>
  <si>
    <t xml:space="preserve">Edula Naga Sarat Chandra Reddy </t>
  </si>
  <si>
    <t>Ugs21031_cic.naga@cbit.org.in</t>
  </si>
  <si>
    <t>Saratreddy910@gmail.com</t>
  </si>
  <si>
    <t>https://drive.google.com/open?id=1VbsNYdrTJdBloALwq86DCqUeQ2MiEy0Q</t>
  </si>
  <si>
    <t>rishiktejgangadi@gmail.com</t>
  </si>
  <si>
    <t>G RISHIK TEJ</t>
  </si>
  <si>
    <t>ugs21032_cic.tej@cbit.org.in</t>
  </si>
  <si>
    <t>G MAMATHA</t>
  </si>
  <si>
    <t>https://drive.google.com/open?id=1YmnArhi67cAgW2zuBLWtGnQ-LQe39f5B</t>
  </si>
  <si>
    <t>amazing</t>
  </si>
  <si>
    <t>saiharshil6@gmail.com</t>
  </si>
  <si>
    <t>Sai Harshil Ganumpally</t>
  </si>
  <si>
    <t>ugs21033_cic.harshil@cbit.org.in</t>
  </si>
  <si>
    <t>G. mamatha</t>
  </si>
  <si>
    <t>https://drive.google.com/open?id=1yLp_8te8D8ZdAsNxCmqXMJjRn8D35QPt, https://drive.google.com/open?id=1IqDCqLiA5jOiTe3cK8Lsn4XKhAjRy2DU</t>
  </si>
  <si>
    <t>riteshgarlapati20@gmail.com</t>
  </si>
  <si>
    <t>Garlapati Ritesh</t>
  </si>
  <si>
    <t>ugs21034_cic.ritesh@cbit.org.in</t>
  </si>
  <si>
    <t>https://drive.google.com/open?id=1D0kf02QlMupG8xdmotzPQnXO0ndOvJ1_</t>
  </si>
  <si>
    <t>it's good</t>
  </si>
  <si>
    <t>abhishekgorenka@gmail.com</t>
  </si>
  <si>
    <t>Gorenka Abhishek</t>
  </si>
  <si>
    <t>ugs21035_cic.abhishek@cbit.org.in</t>
  </si>
  <si>
    <t>https://drive.google.com/open?id=18ulcwhmlDqLL0GWlI98-Gjg1foYeM_6m</t>
  </si>
  <si>
    <t>Good for learning new skills</t>
  </si>
  <si>
    <t>satyasaitippu746@gmail.com</t>
  </si>
  <si>
    <t>Sathyasai Gosika</t>
  </si>
  <si>
    <t>ugs21036_cic.sathyasai@cbit.org.in</t>
  </si>
  <si>
    <t>Cyber Security Foundation Certification - ISB - 39h.11m, MongoDB Python Developer Path - 15h, MongoDB PHP Developer Path - 18h</t>
  </si>
  <si>
    <t>40+18+15=73</t>
  </si>
  <si>
    <t>https://drive.google.com/open?id=1P4lN88_B4xEYuWmrJ_REQ4JhB3QobkSn, https://drive.google.com/open?id=1NMKFrEsaMqeFH0ubD1IikQCz_HFdrFVx, https://drive.google.com/open?id=1PVWhPvxe3qB3w9FZVO7lMFSSbbuKzf9v</t>
  </si>
  <si>
    <t>gugulothanand1@gmail.com</t>
  </si>
  <si>
    <t xml:space="preserve">Guguloth Anand </t>
  </si>
  <si>
    <t>ugs21037_cic.anand@cbit.org.in</t>
  </si>
  <si>
    <t>G Mamatha</t>
  </si>
  <si>
    <t>https://drive.google.com/open?id=14N5F5U592nee47nFGpem3XbowdpXpuS-, https://drive.google.com/open?id=19_JVW1GTY3AcrHX87wag79B2YtTgtjI2</t>
  </si>
  <si>
    <t>It was great way to build our skills in required field</t>
  </si>
  <si>
    <t>vigneshgundu6@gmail.com</t>
  </si>
  <si>
    <t>G.vignesh</t>
  </si>
  <si>
    <t>ugs21038_cic.vignesh@cbit.org.in</t>
  </si>
  <si>
    <t>G.Mamatha</t>
  </si>
  <si>
    <t>75h</t>
  </si>
  <si>
    <t>https://drive.google.com/open?id=1Uq4jEKtvglDY6cVpL53GNoiOo1MT86dL</t>
  </si>
  <si>
    <t>saikalyan0707@gmail.com</t>
  </si>
  <si>
    <t>kamisetti sai kalyan</t>
  </si>
  <si>
    <t>ugs21039_cic.kalyan@cbit.org.in</t>
  </si>
  <si>
    <t>https://drive.google.com/open?id=1zQi3l8_nT-aO0WHI9Nzmly2PbGUISpBq, https://drive.google.com/open?id=1lqQuruWhpTrAAMJfLPm-qFImjo9LrdVd, https://drive.google.com/open?id=1Y8_5nhRxvB26JK-s5XemMio4BSABZJip, https://drive.google.com/open?id=1xB3m3nF89JDAcbylnu9-u89B9hUS3HyR, https://drive.google.com/open?id=1jfjJcCwnSRrCAZVbrqpkQ94trFLpwNZI</t>
  </si>
  <si>
    <t>the course helped me in a great way in the boost of academic performance and created a great confidence in working envorinment</t>
  </si>
  <si>
    <t>kamishetty.rishith@gmail.com</t>
  </si>
  <si>
    <t>KAMISHETTY RISHITH</t>
  </si>
  <si>
    <t>ugs21040_cic.rishith@cbit.org.in</t>
  </si>
  <si>
    <t>Smt.G.Mamatha</t>
  </si>
  <si>
    <t>https://drive.google.com/open?id=1i23jGzylNiUqiJhrNCcpvGKqYTol5jf2, https://drive.google.com/open?id=14XbbXdSz2SWSpQ7IxEH6w6aSrHKb9pXz</t>
  </si>
  <si>
    <t>Completed JAVA Foundation Certification but Certificate is not generating.</t>
  </si>
  <si>
    <t>ugs21041_cic.praneeth@cbit.org.in</t>
  </si>
  <si>
    <t>KODURU PRANEETH NANDAN REDDY</t>
  </si>
  <si>
    <t>praneethkdr17092003@gmail.com</t>
  </si>
  <si>
    <t>Artificial Intelligence Foundation Certification - ISB - 15h.11m, Artificial Intelligence Primer Certification - ISB - 27h.31m, Internet of Things Foundation Certification - ISB - 33h</t>
  </si>
  <si>
    <t>https://drive.google.com/open?id=1CTnMicOPRoMfR57YBYboWL9_RiQYdKeC, https://drive.google.com/open?id=1vrwBwPuBMA3DCKvxDVeROKVx0Cgh1LeL, https://drive.google.com/open?id=1MTZmrwLV_AZy_vsrrl_87nJ3Md7rP6JZ</t>
  </si>
  <si>
    <t>konireddynagamohithreddy@gmail.com</t>
  </si>
  <si>
    <t xml:space="preserve">K Naga Mohith Reddy </t>
  </si>
  <si>
    <t>ugs21042_cic.naga@cbit.org.in</t>
  </si>
  <si>
    <t>Mamatha mam</t>
  </si>
  <si>
    <t>45+55</t>
  </si>
  <si>
    <t>https://drive.google.com/open?id=1EYvQ9wlRG4Wah4oo8V5MSb3Qmo6oYsv8, https://drive.google.com/open?id=1tFi7tMsObDRDufw5FT3pS8qwRddVu-p8</t>
  </si>
  <si>
    <t>sasidharkosuri8328@gmail.com</t>
  </si>
  <si>
    <t>Sasidhar Kosuri</t>
  </si>
  <si>
    <t>ugs21043_cic.sasidhar@cbit.org.in</t>
  </si>
  <si>
    <t>Mamatha</t>
  </si>
  <si>
    <t>99999999999999999999</t>
  </si>
  <si>
    <t>https://drive.google.com/open?id=1-EVDOZ8ofHAUO4sEi64e4hIYqdoC2RcZ</t>
  </si>
  <si>
    <t>chanakyakusuma30@gmail.com</t>
  </si>
  <si>
    <t>Chanakya Kusuma</t>
  </si>
  <si>
    <t>ugs21044_cic.chanakya@cbit.org.in</t>
  </si>
  <si>
    <t>G. Mamatha Reddy</t>
  </si>
  <si>
    <t>https://drive.google.com/open?id=12_3zvO7zfzTY6ehJLXlBvK-Ub5o2_SGI, https://drive.google.com/open?id=1uF1uMmHScQl62mDbU5Vo_1_9IBZuMFhK, https://drive.google.com/open?id=1GfHN51fBU9ab1Vwse51kPrhEiD_TNyIa</t>
  </si>
  <si>
    <t>mrishikesh104@gmail.com</t>
  </si>
  <si>
    <t>M Rishikesh</t>
  </si>
  <si>
    <t>ugs21045_cic.rishikesh@cbit.org.in</t>
  </si>
  <si>
    <t>15+15+15+18 = 63 hours</t>
  </si>
  <si>
    <t>https://drive.google.com/open?id=1eO39_Mg3gr3kdtt0ugH5tIiEsT1DUl8h, https://drive.google.com/open?id=1wpSLVtgqzj0U-rU4hD8HZ5tvd1vfBG0B, https://drive.google.com/open?id=1J2U6SS0oY4jsrnqCo_-HWCPXhbiXDCcl, https://drive.google.com/open?id=1t8oLjLAIpZwM5yKRRvGQAm9wCK6IsG2Z</t>
  </si>
  <si>
    <t>1. More choices should be given, more certification choices. 
2. More time should be given to the students for pursuing these courses.</t>
  </si>
  <si>
    <t>ugs21048_cic.sai@cbit.org.in</t>
  </si>
  <si>
    <t>Monaji sai Ganesh reddy</t>
  </si>
  <si>
    <t>saimonajigari@gmail.com</t>
  </si>
  <si>
    <t>Smt. G. Mamatha</t>
  </si>
  <si>
    <t>https://drive.google.com/open?id=1IyXtb0oLyMZPR6pWWRL8oRYBwKixP616, https://drive.google.com/open?id=1-4jVs9YEQZv49_WNaR22IL5NbY7qdvEw, https://drive.google.com/open?id=16V8XWy839wYONNv10gDN_q1ieCQm6iRF</t>
  </si>
  <si>
    <t>No answer</t>
  </si>
  <si>
    <t>nvsnchandrakiran27@gmail.com</t>
  </si>
  <si>
    <t>NVSN CHANDRA KIRAN</t>
  </si>
  <si>
    <t>ugs21049_cic.kiran@cbit.org.in</t>
  </si>
  <si>
    <t>G.MAMATHA REDDY</t>
  </si>
  <si>
    <t>66 hours 18 minutes</t>
  </si>
  <si>
    <t>https://drive.google.com/open?id=1q8NogX4nDTu6fkdGuUSOuPeiWudXtDiz, https://drive.google.com/open?id=1zyzBUaD-E7uuIkj-8ayVM903dB0s1Cs7, https://drive.google.com/open?id=1_hJ8mVLH6VdniVLKFRFB98VFeHO2iTc0</t>
  </si>
  <si>
    <t>akhil06122002@gmail.com</t>
  </si>
  <si>
    <t>Akhil kumar Narayanam</t>
  </si>
  <si>
    <t>ugs21050_cic.akhil@cbit.org.in</t>
  </si>
  <si>
    <t>Dr Jaya rao</t>
  </si>
  <si>
    <t>https://drive.google.com/open?id=1bNZL7evNkuB7Tph1eGEcqT7SRHovjxOF, https://drive.google.com/open?id=16X5zkvZ55_5cvx1wAWbcSx8-_oaYuIlE</t>
  </si>
  <si>
    <t>IT WAS A GREAT EXPERIANCE.</t>
  </si>
  <si>
    <t>owais4080@gmail.com</t>
  </si>
  <si>
    <t>Owais Siddiqui</t>
  </si>
  <si>
    <t>ugs21051_cic.rafiq@cbit.org.in</t>
  </si>
  <si>
    <t>Dr. Jaya Rao</t>
  </si>
  <si>
    <t>https://drive.google.com/open?id=19Eog2LT85uD22W-mRo-zIiLxoyQNxbdi, https://drive.google.com/open?id=1U87iWNS3Tzh1yV_MqFkSzU3McllUfNrr, https://drive.google.com/open?id=1YHjBe9h2YszacQmfEF2RIZyKwoWx8wJt</t>
  </si>
  <si>
    <t>More valuable certificates could have been chosen</t>
  </si>
  <si>
    <t>siddeshwar369@gmail.com</t>
  </si>
  <si>
    <t xml:space="preserve">PALLE SIDDESHWAR GOUD </t>
  </si>
  <si>
    <t>ugs21052_cic.siddeshwar@cbit.org.in</t>
  </si>
  <si>
    <t>Dr. G. Jaya Rao</t>
  </si>
  <si>
    <t>https://drive.google.com/open?id=1AoyBTRj-XokvLfxH9ujiSOih0GEPbYyY</t>
  </si>
  <si>
    <t>pasupuleti.danush@gmail.com</t>
  </si>
  <si>
    <t xml:space="preserve">Pasupuleti Danush </t>
  </si>
  <si>
    <t>ugs21053_cic.danush@cbit.org.in</t>
  </si>
  <si>
    <t xml:space="preserve">Jaya Rao </t>
  </si>
  <si>
    <t>https://drive.google.com/open?id=1AW_7dRjs-n38FIzHlw1wD71JvSeB1uVm, https://drive.google.com/open?id=1RteASC1dWcZESZelnvfrkLBo7Fblzgx6</t>
  </si>
  <si>
    <t>------</t>
  </si>
  <si>
    <t>patelsaijayanth123@gmail.com</t>
  </si>
  <si>
    <t>SAI JAYANTH PATEL</t>
  </si>
  <si>
    <t xml:space="preserve"> ugs21054_cic.jayanth@cbit.org.in</t>
  </si>
  <si>
    <t>JAYA RAO</t>
  </si>
  <si>
    <t>https://drive.google.com/open?id=1D61gzpQ_syypp72cJcPRPVs5EotFX6Fr, https://drive.google.com/open?id=1_zus9UhAOSKZaqI0-8oBZQoFL2tBbdZI</t>
  </si>
  <si>
    <t xml:space="preserve">IT WAS GOOD TO LEARN NEW THINGS </t>
  </si>
  <si>
    <t>mailvamshivardhan@gmail.com</t>
  </si>
  <si>
    <t>Vamshi Vardhan Puppala</t>
  </si>
  <si>
    <t>ugs21055_cic.vardhan@cbit.org.in</t>
  </si>
  <si>
    <t>https://drive.google.com/open?id=19JNYxlHfhCXGzear9LFuhutZZoiJC4mp</t>
  </si>
  <si>
    <t>saitejapurella4980@gmail.com</t>
  </si>
  <si>
    <t xml:space="preserve">Sai Teja Purella </t>
  </si>
  <si>
    <t>ugs21056_cic.teja@cbit.org.in</t>
  </si>
  <si>
    <t>Jaya Rao</t>
  </si>
  <si>
    <t>https://drive.google.com/open?id=1v-nYH0lZI2NHlAPZkH9nWZ4y7wi7FO4M</t>
  </si>
  <si>
    <t>The certifications on the Infosys Spring board has prerequisites that are to be completed. But the prerequisites are not very useful for understanding the underlying concepts.</t>
  </si>
  <si>
    <t>santoshsakhamuru@gmail.com</t>
  </si>
  <si>
    <t xml:space="preserve">Santosh Sakhamuru </t>
  </si>
  <si>
    <t>ugs21057_cic.santosh@cbit.org.in</t>
  </si>
  <si>
    <t>Dr.Jaya Rao</t>
  </si>
  <si>
    <t xml:space="preserve">39.11+33 = 72.11 hours </t>
  </si>
  <si>
    <t>https://drive.google.com/open?id=1SZSud8Sh6-56KNVGwY89uQvADdi8Eq6S, https://drive.google.com/open?id=1yMfmRL6yj-sxBtQBMX6fuRHkm0mKsXNW, https://drive.google.com/open?id=1Ev-pFEOP7goRNwbp9bFyWcWA7UZsRqjq, https://drive.google.com/open?id=1AHzLKwattGBi5SFpM4G4SAbzK5iNCUj7</t>
  </si>
  <si>
    <t>nikhil22803@gmail.com</t>
  </si>
  <si>
    <t>Nikhil Rao</t>
  </si>
  <si>
    <t>ugs21058_cic.nikhil@cbit.org.in</t>
  </si>
  <si>
    <t>https://drive.google.com/open?id=1XzYWjaDi48mS7_dwdLxajkIL0MYHVXDp, https://drive.google.com/open?id=1J_8tUGQ0nBr04L3JM4g_fKzrT-HeueJ_</t>
  </si>
  <si>
    <t xml:space="preserve">Didn’t receive the certificates yet </t>
  </si>
  <si>
    <t>adhit.simhadri@gmail.com</t>
  </si>
  <si>
    <t>Simhadri Adhit</t>
  </si>
  <si>
    <t>ugs21059_cic.adhit@cbit.org.in</t>
  </si>
  <si>
    <t>simadi2004@gmail.com</t>
  </si>
  <si>
    <t>Dr G. Jaya Rao</t>
  </si>
  <si>
    <t>DevOps Foundation Certification - ISB - 50h.19m, MongoDB Python Developer Path - 15h, MongoDB Node.js Developer Path - 15h</t>
  </si>
  <si>
    <t>80 hours</t>
  </si>
  <si>
    <t>https://drive.google.com/open?id=1MbYBoQDSYH0gGLRBv6prCXuP6VrDNEtK, https://drive.google.com/open?id=1w_sTyP8zevum1PZoc1DwQhGPmZKX9sij, https://drive.google.com/open?id=1KBtLpnDzRctafbCLzyUg5kXNkjiKGZtU</t>
  </si>
  <si>
    <t xml:space="preserve">The courses were well organized and were able to provide ample knowledge, from the fundamental concepts to even applying the modules in real life. </t>
  </si>
  <si>
    <t>tspp9560@gmail.com</t>
  </si>
  <si>
    <t xml:space="preserve">Talakanti Sai Pranav </t>
  </si>
  <si>
    <t>ugs21060_cic.pranav@cbit.org.in</t>
  </si>
  <si>
    <t>Dr. G. Jaya Rao Sir</t>
  </si>
  <si>
    <t>https://drive.google.com/open?id=1Zqd4BomFN_P7T3vhb34CwaxCYSHqFZV7</t>
  </si>
  <si>
    <t>vanekarmahesh@gmail.com</t>
  </si>
  <si>
    <t xml:space="preserve">Vanekar Mahesh </t>
  </si>
  <si>
    <t>ugs21062_cic.mahesh@cbit.org.in</t>
  </si>
  <si>
    <t>Dr. G. JAYA RAO</t>
  </si>
  <si>
    <t>https://drive.google.com/open?id=1IYf69w_t4bBAXAcH1yiJhhOCQBipMTp9</t>
  </si>
  <si>
    <t>namishv117@gmail.com</t>
  </si>
  <si>
    <t>Namish V</t>
  </si>
  <si>
    <t>ugs21063_cic.namish@cbit.org.in</t>
  </si>
  <si>
    <t>27.31+39.11=66.42</t>
  </si>
  <si>
    <t>https://drive.google.com/open?id=1gDIbj0S5480p2AZXX5xsOvbcuEevPX3R, https://drive.google.com/open?id=1six0oBtzGL-CD-fBm1shKejwUmgsqlbc</t>
  </si>
  <si>
    <t>adityagv16@gmail.com</t>
  </si>
  <si>
    <t xml:space="preserve">Venkata Aditya Gangapuram </t>
  </si>
  <si>
    <t>ugs21064_cic.venkata@cbit.org.in</t>
  </si>
  <si>
    <t>Dr.G.jaya.rao</t>
  </si>
  <si>
    <t>https://drive.google.com/open?id=1cuhTVrmcR_j5joSxvy2KtikVlWHuLZQV, https://drive.google.com/open?id=1yxkoXe0TPiqIl88XmeOSQ4yADYKa6FFL</t>
  </si>
  <si>
    <t>phanitejakv@gmail.com</t>
  </si>
  <si>
    <t>VENKATA PHANITEJA UPPULURI</t>
  </si>
  <si>
    <t xml:space="preserve">Ugs21065_cic.venkata@cbit.org.in </t>
  </si>
  <si>
    <t>G Jaya Rao</t>
  </si>
  <si>
    <t>https://drive.google.com/open?id=1oeStO40v1UgNG_PrOSFJnh6SxjHzLg0l</t>
  </si>
  <si>
    <t xml:space="preserve">Students should be given option to select their own course depending on their interest.
</t>
  </si>
  <si>
    <t>kousikreddy301@gmail.com</t>
  </si>
  <si>
    <t>V Kousik Kumar Reddy</t>
  </si>
  <si>
    <t>ugs21301_cic.kousik@cbit.org.in</t>
  </si>
  <si>
    <t>Dr. G Jaya Rao</t>
  </si>
  <si>
    <t>https://drive.google.com/open?id=16yiZoHE0Mta8oGZIi-P7AMd3WYmCFvVW, https://drive.google.com/open?id=1eMLkgC-fYc189QvuawseV88Zb5KzLu5y, https://drive.google.com/open?id=1dtkbGJareAUSzRMuvodU8RyJV6U0qZN1</t>
  </si>
  <si>
    <t>adityarajbhosle999@gmail.com</t>
  </si>
  <si>
    <t>ADITYA RAJ BHOSLE</t>
  </si>
  <si>
    <t>ugs21302_cic.aditya@cbit.org.in</t>
  </si>
  <si>
    <t>DR.JAYA RAO</t>
  </si>
  <si>
    <t>75.52 MINS</t>
  </si>
  <si>
    <t>https://drive.google.com/open?id=123qjAu9T4Qljg8GPrhTfB83XIG3pHgp0</t>
  </si>
  <si>
    <t>IT WAS A GOOD EXPERIENCE THOUGH</t>
  </si>
  <si>
    <t>harika.ravulaa@gmail.com</t>
  </si>
  <si>
    <t>Harika</t>
  </si>
  <si>
    <t>Ugs21303_cic.harika@cbit.org.in</t>
  </si>
  <si>
    <t>Dr.jaya Rao</t>
  </si>
  <si>
    <t>https://drive.google.com/open?id=1cBP4M5TijUsTHif5dXzgIVsxG7Ref4jE</t>
  </si>
  <si>
    <t>gundlapreethika229@gmail.com</t>
  </si>
  <si>
    <t>Gundla Preethika</t>
  </si>
  <si>
    <t>ugs21304_cic preethika@cbit.org.in</t>
  </si>
  <si>
    <t>Dr. G. Jayarao</t>
  </si>
  <si>
    <t>https://drive.google.com/open?id=1_trQC1nAyWKjyISDgen_OdAQ1UQlM_4H</t>
  </si>
  <si>
    <t>tech2vijay@gmail.com</t>
  </si>
  <si>
    <t>DAKAMULLA VIJAY</t>
  </si>
  <si>
    <t>ugs21305_cic.vijay@cbit.org.in</t>
  </si>
  <si>
    <t>Cyber Security Foundation Certification - ISB - 39h.11m, TechA Cloud Computing using Microsoft Azure Certification - ISB - 95h.35m, MongoDB PHP Developer Path - 18h</t>
  </si>
  <si>
    <t>40+10+18 = 68</t>
  </si>
  <si>
    <t>https://drive.google.com/open?id=10dhrHINQQ8yW77tChiACBMdTHM1uiPsT, https://drive.google.com/open?id=16HV-oyAbCCOK3C1zrMvqz9rf7RbZgsDA, https://drive.google.com/open?id=1HRzsHMPJPqQCI3NSN44wCkBzwHEBhBQg</t>
  </si>
  <si>
    <t>Nothing much!!!</t>
  </si>
  <si>
    <t>adhityaabhi04@gmail.com</t>
  </si>
  <si>
    <t>E. ADHITYA</t>
  </si>
  <si>
    <t>ugs21306_cic.adhitya@cbit.org.in</t>
  </si>
  <si>
    <t>Jaya rao</t>
  </si>
  <si>
    <t>39+95+18=152hours 46min</t>
  </si>
  <si>
    <t>https://drive.google.com/open?id=15uSXGJKfVtqIePszDinyQjL_kCnWKX6t, https://drive.google.com/open?id=1zKpBEqqppqgocf51U99BmWicenQw6w0a, https://drive.google.com/open?id=1bwfQMchjAfgkSX_-o1YtwR3NRrepW-D_</t>
  </si>
  <si>
    <t>okay</t>
  </si>
  <si>
    <t>thirandaspriyanka0901@gmail.com</t>
  </si>
  <si>
    <t>Thirandas priyanka</t>
  </si>
  <si>
    <t>Ugs21307_cic.priyanka@cbit.org.in</t>
  </si>
  <si>
    <t>jaya rao sir</t>
  </si>
  <si>
    <t>75+39+33=147</t>
  </si>
  <si>
    <t>https://drive.google.com/open?id=1G3tPKjuIQNLudE3ESshLmAiIZYsNlfvl, https://drive.google.com/open?id=18uoB6tS97rkvDZkOUKhIk4Vut47BGIOb, https://drive.google.com/open?id=1nIinWDojzWoZDyW90g_9n3LnZ36L6RFI</t>
  </si>
  <si>
    <t>mahathiarya2601@gmail.com</t>
  </si>
  <si>
    <t>ARYA MAHATHI</t>
  </si>
  <si>
    <t>ugs21002_aids.arya@cbit.org.in</t>
  </si>
  <si>
    <t>Smt. T. Satya Kiranmai</t>
  </si>
  <si>
    <t>https://drive.google.com/open?id=1wBzyeQkpgKZ9wEBvWrCzpqstkUbTxG0t</t>
  </si>
  <si>
    <t>It was very helpful.They organised the concepts very well which made me understand easily.The questions in the exam were also very standard.</t>
  </si>
  <si>
    <t>saiakshitha2811@gmail.com</t>
  </si>
  <si>
    <t>Banoth Sai Akshitha</t>
  </si>
  <si>
    <t>ugs21003_aids.akshitha@cbit.org.in</t>
  </si>
  <si>
    <t>https://drive.google.com/open?id=11krJUx08RnDh5MLJDTzVIiqbfGJkRktP</t>
  </si>
  <si>
    <t>c.aksharapriya@gmail.com</t>
  </si>
  <si>
    <t>Akshara Priya Chikoti</t>
  </si>
  <si>
    <t>ugs21005_aids.priya@cbit.org.in</t>
  </si>
  <si>
    <t>https://drive.google.com/open?id=1QwwQj0dt-GMuP5mde_esspebrOCGSe9P, https://drive.google.com/open?id=1jzpgndMTl-N5IaBQsNKQZ2btWJAZZ_4t</t>
  </si>
  <si>
    <t xml:space="preserve">Its was helpful </t>
  </si>
  <si>
    <t>manasadjsca1@gmail.com</t>
  </si>
  <si>
    <t>DJS Manasa</t>
  </si>
  <si>
    <t>ugs_21006_aids.manasa@cbit.org.in</t>
  </si>
  <si>
    <t>https://drive.google.com/open?id=1tjBAZxQzUCJ8K3bPdkHPtEsHMhSCQTIZ</t>
  </si>
  <si>
    <t>gajjebhargavi14@gmail.com</t>
  </si>
  <si>
    <t>Gajje Bhargavi</t>
  </si>
  <si>
    <t>ugs21007_aids.bhargavi@cbit.org.in</t>
  </si>
  <si>
    <t>https://drive.google.com/open?id=17x3RI1nBcwK_St7iPwCSG4c64x9LsRYN</t>
  </si>
  <si>
    <t xml:space="preserve">Gained insights on the Data science techniques being used. </t>
  </si>
  <si>
    <t>akshitha293@gmail.com</t>
  </si>
  <si>
    <t>G. Sai Akshitha</t>
  </si>
  <si>
    <t>ugs21008_aids.akshitha@cbit.org.in</t>
  </si>
  <si>
    <t>Satya Kiranmai Tadepalli</t>
  </si>
  <si>
    <t>https://drive.google.com/open?id=1fwNlSqFfdu1Ymflw6digIsl1QL9Z0WL3, https://drive.google.com/open?id=1X2NrimDRPdJARz8rhGhspSxuCfOCZalN, https://drive.google.com/open?id=1Upzn5as_4kUq46y5uiQaOL2BdmqLsH1A, https://drive.google.com/open?id=1a8X9YJULcszlWiNDoKDB8OZQEE4OvQUa</t>
  </si>
  <si>
    <t>Learnt more about mongodb and its applications</t>
  </si>
  <si>
    <t>jennifermarilla15@gmail.com</t>
  </si>
  <si>
    <t xml:space="preserve">Jennifer M D </t>
  </si>
  <si>
    <t>ugs21009_aids.jennifer@cbit.org.in</t>
  </si>
  <si>
    <t xml:space="preserve">T.Satya Kiranmai </t>
  </si>
  <si>
    <t>https://drive.google.com/open?id=1_BIjsK4EM9mFMDRGXXWOwA4nuHDWK8Po</t>
  </si>
  <si>
    <t>saarikasaarika417@gmail.com</t>
  </si>
  <si>
    <t>K.Saarika</t>
  </si>
  <si>
    <t>ugs21010_aids.saarika@cbit.org.in</t>
  </si>
  <si>
    <t>https://drive.google.com/open?id=1qkBzU3QJz3nprSM1VUlq56ZrauF1Ccok</t>
  </si>
  <si>
    <t>tinaneha99@gmail.com</t>
  </si>
  <si>
    <t>Neha Kondagouni</t>
  </si>
  <si>
    <t>ugs21011_aids.neha@cbit.org.in</t>
  </si>
  <si>
    <t>Shri A Mohan</t>
  </si>
  <si>
    <t>https://drive.google.com/open?id=16Yn8J3Uzp5iWW9kVNLtQ7vXgilTV6Wql</t>
  </si>
  <si>
    <t>ugs21013_aids.anoushka@cbit.org.in</t>
  </si>
  <si>
    <t>M Anoushka Reddy</t>
  </si>
  <si>
    <t>reddyanoushka2@gmail.com</t>
  </si>
  <si>
    <t>Data Science Foundation Certification - ISB - 75h.52m, TechA Cloud Computing using Microsoft Azure Certification - ISB - 95h.35m, MongoDB Python Developer Path - 15h</t>
  </si>
  <si>
    <t>https://drive.google.com/open?id=1FshA5nKtWMTmrD2YcbHVJoX_c-tT7NTt, https://drive.google.com/open?id=1RWxZrjT_9TG21sBC8TdWfhw_fUZCNSKX, https://drive.google.com/open?id=1w6IiPEXlwmMfTI29i-6eld8oBgYDOPz1</t>
  </si>
  <si>
    <t xml:space="preserve">It was enlightening </t>
  </si>
  <si>
    <t>sanjana.nallamalli@gmail.com</t>
  </si>
  <si>
    <t>Sanjana Nallamalli</t>
  </si>
  <si>
    <t>ugs21014_aids.sanjana@cbit.org.in</t>
  </si>
  <si>
    <t>T.Satya Kiranmai</t>
  </si>
  <si>
    <t>https://drive.google.com/open?id=1UA04BYXvQYKYkQVRUo8CPVFJ-qlVhla3, https://drive.google.com/open?id=1MZM608ibxzA4l0twQTKeDvCYpYHHRWlA</t>
  </si>
  <si>
    <t>good experience</t>
  </si>
  <si>
    <t>neeratiakshitha11@gmail.com</t>
  </si>
  <si>
    <t>Neerati Akshitha</t>
  </si>
  <si>
    <t>ugs21015_aids.akshitha@cbit.org.in</t>
  </si>
  <si>
    <t>https://drive.google.com/open?id=1iEEFzWqRilJQn1AbxYZ2Hl_SlKaid-Tt, https://drive.google.com/open?id=1Ynq45D3m1TisCN2_Rm9-CMxNFNzmCrhk, https://drive.google.com/open?id=1S_tyHwQH0XsXw7wINa9JLcnXpqqFsetI, https://drive.google.com/open?id=18F28z1g2YTWe0FtSDdpQKPo2OA8O2ogQ</t>
  </si>
  <si>
    <t>it was a very good course and could able to learn easily.</t>
  </si>
  <si>
    <t>hithadazzle@gmail.com</t>
  </si>
  <si>
    <t>P.Hitaishi</t>
  </si>
  <si>
    <t>ugs21016_aids.hitaishi@cbit.org.in</t>
  </si>
  <si>
    <t>Kiranmai</t>
  </si>
  <si>
    <t>Artificial Intelligence Foundation Certification - ISB - 15h.11m, Artificial Intelligence Primer Certification - ISB - 27h.31m, TechA Blockchain Developer Certification - ISB - 16h.15m, TechA Cloud Computing using Microsoft Azure Certification - ISB - 95h.35m</t>
  </si>
  <si>
    <t>27h 31mins+9h 35min+ 2h=40hrs</t>
  </si>
  <si>
    <t>https://drive.google.com/open?id=1g8iqne3qc-dj-mWsfUKIIzNxZJ5dmnKh, https://drive.google.com/open?id=1dOksCWCVSOzNfuevymRdVagthOP_aSvf</t>
  </si>
  <si>
    <t>ugs21017_aids.fatima@cbit.org.in</t>
  </si>
  <si>
    <t>Rimsha Fatima</t>
  </si>
  <si>
    <t>rimshafatima4147@gmail.com</t>
  </si>
  <si>
    <t>Dr. A. Sirisha, Assistant Professor, Department of IT,CBIT.</t>
  </si>
  <si>
    <t>https://drive.google.com/open?id=1lu7MXtd9TFtP7Zw8Oc21bp0XJaD8RytT</t>
  </si>
  <si>
    <t>rishitharodda@gmail.com</t>
  </si>
  <si>
    <t>R.Rishitha</t>
  </si>
  <si>
    <t>Ugs21018_aids.rishitha@cbit.org.in</t>
  </si>
  <si>
    <t>Rishitharodda@gmail.com</t>
  </si>
  <si>
    <t>Mrs.T satya kiranmai</t>
  </si>
  <si>
    <t>https://drive.google.com/open?id=1ctqiLVgrERmqrwCJAP2Qyjue3nqVyCig</t>
  </si>
  <si>
    <t>it was in python .it included probability, statistics.
the materials provided are good .</t>
  </si>
  <si>
    <t>satlasavinaya17@gmail.com</t>
  </si>
  <si>
    <t xml:space="preserve">Savinaya Satla </t>
  </si>
  <si>
    <t>ugs21019_aids.satla@cbit.org.in</t>
  </si>
  <si>
    <t>T.Satyakiranmai</t>
  </si>
  <si>
    <t>TechA Cloud Computing using Microsoft Azure Certification - ISB - 95h.35m</t>
  </si>
  <si>
    <t>8h.35m</t>
  </si>
  <si>
    <t>https://drive.google.com/open?id=1A6mAjk5wu0lAS04Jur0BgUYeo6LxY_N-</t>
  </si>
  <si>
    <t>Savinaya Satla</t>
  </si>
  <si>
    <t>Mrs.T.Sstya Kiranmai</t>
  </si>
  <si>
    <t>https://drive.google.com/open?id=1349GEcGAMOa1rulUY7B3ZoN2z4Dw32c_</t>
  </si>
  <si>
    <t>vishakhasonkamble01@gmail.com</t>
  </si>
  <si>
    <t>Vishakha Sonkamble</t>
  </si>
  <si>
    <t>ugs21020_aids.vishakha@cbit.org.in</t>
  </si>
  <si>
    <t>Mrs. T.Satya Kiranmai</t>
  </si>
  <si>
    <t>https://drive.google.com/open?id=1xceghQSwZyuv8WiS-KT-DTVrOOjajcpn</t>
  </si>
  <si>
    <t>Mrs.T. Satya Kiranmai</t>
  </si>
  <si>
    <t>https://drive.google.com/open?id=1kd-xfsLTcHjV_VQlpz03BddveEGlHfKE</t>
  </si>
  <si>
    <t>It was Good</t>
  </si>
  <si>
    <t>mayukhacsm@gmail.com</t>
  </si>
  <si>
    <t>T. Mayukha Mohan</t>
  </si>
  <si>
    <t>ugs21021_aids.mohan@cbit.org.in</t>
  </si>
  <si>
    <t>Sri A. Mohan</t>
  </si>
  <si>
    <t>https://drive.google.com/open?id=19eMZZnkEf8JIDUSnLoKWNyQ-JLQHsw9L</t>
  </si>
  <si>
    <t>Was really useful!</t>
  </si>
  <si>
    <t>v.tasya14@gmail.com</t>
  </si>
  <si>
    <t>Tasya V</t>
  </si>
  <si>
    <t>ugs21022_aids.vallabhaneni@cbit.org.in</t>
  </si>
  <si>
    <t>https://drive.google.com/open?id=1JY57WIHFN7-2aET9e-NFpNu3VgWNMe65</t>
  </si>
  <si>
    <t>mohanasreeummidi@gmail.com</t>
  </si>
  <si>
    <t>Ummidi Mohana Sree</t>
  </si>
  <si>
    <t>ugs21023_aids.sree@cbit.org.in</t>
  </si>
  <si>
    <t>https://drive.google.com/open?id=1HD1oPyEYTuHxlUupmaivaqPup3kKHbCe</t>
  </si>
  <si>
    <t>laasyavemula.1@gmail.com</t>
  </si>
  <si>
    <t>Vemula Durga Sreelaasya</t>
  </si>
  <si>
    <t>ugs21024_aids.durga@cbit.org.in</t>
  </si>
  <si>
    <t>P. Vasanth Sena</t>
  </si>
  <si>
    <t>https://drive.google.com/open?id=10fbetCVd5F0JfC8n9yx66M5aZg7prIP4, https://drive.google.com/open?id=1OxZcN6DbuvUbluqh8aAxWpWVEKa5UMrZ</t>
  </si>
  <si>
    <t>It was good but had a problem while generating the certificate. It will take some time in generating the certificate so I have uploaded the screen shot of the completion.</t>
  </si>
  <si>
    <t>akhilkambhatla.edu@gmail.com</t>
  </si>
  <si>
    <t>Akhil Kambhatla</t>
  </si>
  <si>
    <t>ugs21025_aids.akhil@cbit.org.in</t>
  </si>
  <si>
    <t>akhilkambhatla.work@gmail.com</t>
  </si>
  <si>
    <t>Vasanth Sena</t>
  </si>
  <si>
    <t>DevOps Foundation Certification - ISB - 50h.19m, TechA Cloud Computing using Microsoft Azure Certification - ISB - 95h.35m</t>
  </si>
  <si>
    <t>50hrs20 min + 9hrs 40min = 60hrs</t>
  </si>
  <si>
    <t>https://drive.google.com/open?id=1hv2rtY9aMARpOGkWACjtl5yTz6qYgYIt</t>
  </si>
  <si>
    <t>Content delivered taught me well enough to understand the basic principles and concepts of DevOps and Azure fundamentals.</t>
  </si>
  <si>
    <t>ssadithyaalli@gmail.com</t>
  </si>
  <si>
    <t>ADITHYA SATYA SAI ALLI</t>
  </si>
  <si>
    <t>ugs21026_aids.adithya@cbit.org.in</t>
  </si>
  <si>
    <t>Vasanth Sena Sir</t>
  </si>
  <si>
    <t>75hrs 35min</t>
  </si>
  <si>
    <t>https://drive.google.com/open?id=1cKsZCGzpjm8q3k00_8iBeSegak8Nu5HX</t>
  </si>
  <si>
    <t>shanky.3014@gmail.com</t>
  </si>
  <si>
    <t>Shashank</t>
  </si>
  <si>
    <t>Ugs21027_aids.shashank@cbit.ac.in</t>
  </si>
  <si>
    <t>Vasanth sena</t>
  </si>
  <si>
    <t>https://drive.google.com/open?id=15H3BZAFPZ2xEWoynHGetDIZlBtvocqAx, https://drive.google.com/open?id=1D4igq0dqa9kawq5cXxV1_O_XZFVU80kY, https://drive.google.com/open?id=17sW7wbF8weE_D0G_zEQWZk-EBO9_tDKr, https://drive.google.com/open?id=1FyX5YQhh-6qrg4QgMMnG-uf7fY5YMFH4, https://drive.google.com/open?id=1bUQqcyUTns70x8is9YL3zMubkD2toXof</t>
  </si>
  <si>
    <t>anishanne0503@gmail.com</t>
  </si>
  <si>
    <t>Anne anish</t>
  </si>
  <si>
    <t xml:space="preserve">Vasant Sena </t>
  </si>
  <si>
    <t>https://drive.google.com/open?id=1c5pWwNEE94FVTkEUxJtSsxTlbjFzApO3</t>
  </si>
  <si>
    <t>pradyumnabirudaraju@gmail.com</t>
  </si>
  <si>
    <t>Pradyumna Raju Birudaraju</t>
  </si>
  <si>
    <t>ugs21029_aids.raju@cbit.org.in</t>
  </si>
  <si>
    <t xml:space="preserve">Prof. P . Vasanth sena  </t>
  </si>
  <si>
    <t>https://drive.google.com/open?id=16fsw1G_DwDq060J5vt-51HE2HLWbl23E, https://drive.google.com/open?id=17oVA9KucenZuXBtKPmLVfcCfBMWeIctS</t>
  </si>
  <si>
    <t>the winter upskilling was good but there is a problem with generating certificate so i've uploaded the screen shot of the completion and final test result as well .</t>
  </si>
  <si>
    <t>dheeravathnagarajunaik123@gmail.com</t>
  </si>
  <si>
    <t xml:space="preserve">Dheeravath Nagaraju </t>
  </si>
  <si>
    <t>ugs21030_aids.nagaraju@cbit.org.in</t>
  </si>
  <si>
    <t xml:space="preserve">Vasanth Sena </t>
  </si>
  <si>
    <t>https://drive.google.com/open?id=1xD9cn5X24qUvEVW_ZyKLH0rwLv2kyrXg</t>
  </si>
  <si>
    <t>I learn new skills and improving my skills.</t>
  </si>
  <si>
    <t>renuprasad703@gmail.com</t>
  </si>
  <si>
    <t xml:space="preserve">D. Renu Prasad </t>
  </si>
  <si>
    <t>ugs21031_aids.prasad@cbit.org.in</t>
  </si>
  <si>
    <t>Sri A Moham</t>
  </si>
  <si>
    <t>75.5h</t>
  </si>
  <si>
    <t>https://drive.google.com/open?id=1UB_A8j2Z05buaxiRn6sDjnH5F3AQq4zn, https://drive.google.com/open?id=13CVOxf_q7J1nUyRTT8eurtAuAhPav-F7, https://drive.google.com/open?id=1aoceNvxTD678XLYAse3h86K--4XLO91L</t>
  </si>
  <si>
    <t>darck21042004@gmail.com</t>
  </si>
  <si>
    <t xml:space="preserve">D. Abhiram </t>
  </si>
  <si>
    <t>ugs21032_aids.abhiram@cbit.org.in</t>
  </si>
  <si>
    <t>https://drive.google.com/open?id=10HDHkMjO1LtdAREyGID9ZHeo8Adqyi-K</t>
  </si>
  <si>
    <t>dyanirwin123@gmail.com</t>
  </si>
  <si>
    <t xml:space="preserve">D Yaswa Anirwin </t>
  </si>
  <si>
    <t xml:space="preserve">ugs21033_aids.yaswa@cbit.org.in </t>
  </si>
  <si>
    <t xml:space="preserve">dyanirwin123@gmail.com </t>
  </si>
  <si>
    <t>https://drive.google.com/open?id=13GmYIptcKwibFaRPEaVRVfusxjkXGsEX</t>
  </si>
  <si>
    <t xml:space="preserve">Very Good teaching </t>
  </si>
  <si>
    <t>jaminmadhav1@gmail.com</t>
  </si>
  <si>
    <t>E Jayanth Madhav</t>
  </si>
  <si>
    <t>ugs21034_aids.madhav@cbit.org.in</t>
  </si>
  <si>
    <t>Mr. P. VASANTH SENA</t>
  </si>
  <si>
    <t>52+17</t>
  </si>
  <si>
    <t>https://drive.google.com/open?id=1la0fDBEqo98jIcXgtBh1ZNkXdZtxnLiL, https://drive.google.com/open?id=14xcckYqJR4lEHjZ496kOi3zWjtOyETIq, https://drive.google.com/open?id=1xvVQ6-Pc3lZRocGm-tznnylbVMd1OpQF, https://drive.google.com/open?id=1ikzJDoDrfBLqLAOp4AHRVjz6B5oQxewD, https://drive.google.com/open?id=1hSIJe9IBc1ftIOT0XTwJJxHVwcTSTHzj</t>
  </si>
  <si>
    <t>gandham.hariprasad123@gmail.com</t>
  </si>
  <si>
    <t>Gandham Hari Prasad</t>
  </si>
  <si>
    <t>ugs21035_aids.prasad@cbit.org.in</t>
  </si>
  <si>
    <t>Mr. P. Vasanth Sena</t>
  </si>
  <si>
    <t>Data Science Foundation Certification - ISB - 75h.52m, Cyber Security Foundation Certification - ISB - 39h.11m, TechA Cloud Computing using Microsoft Azure Certification - ISB - 95h.35m, MongoDB Python Developer Path - 15h</t>
  </si>
  <si>
    <t>https://drive.google.com/open?id=13Vmd2FiOVsGO71UsvahVaTYMO9vHs2kN, https://drive.google.com/open?id=16tMc6xxUHp262Y7Mk5iOiga_HHX9InUL, https://drive.google.com/open?id=1KPigsyLejCC_LUVe0ua2ma5he5aFvQaU, https://drive.google.com/open?id=14c6lyge6_FiqkyED1-KMWj6g0hhXI4nT</t>
  </si>
  <si>
    <t>vijayendhergatla@gmail.com</t>
  </si>
  <si>
    <t>Gatla Vijayendher</t>
  </si>
  <si>
    <t>ugs21036_aids.vijayendher@cbit.org.in</t>
  </si>
  <si>
    <t>Mr Vasanth Sena</t>
  </si>
  <si>
    <t>https://drive.google.com/open?id=1f3_KkcOsxfsFMtVQLJMPcvdiXmdpOYOb, https://drive.google.com/open?id=1ltmOJmpYFaHKyBXoAXXVgadArg6HFW56</t>
  </si>
  <si>
    <t>ugs21037_aids.sumanth@cbit.org.in</t>
  </si>
  <si>
    <t>Gavini Sumanth</t>
  </si>
  <si>
    <t>sumanth_edu@outlook.com</t>
  </si>
  <si>
    <t>https://drive.google.com/open?id=1ofj4TWkCNjayE9__Bv4RWxKutylIz0B0, https://drive.google.com/open?id=1Jd_nrbiSuIxNVBTdDUCFtUiSkQRU-iec</t>
  </si>
  <si>
    <t>kolla.goutham@gmail.com</t>
  </si>
  <si>
    <t>Goutham Kolla</t>
  </si>
  <si>
    <t>ugs21038_aids.goutham@cbit.org.in</t>
  </si>
  <si>
    <t>Mr.Vasanth Sena</t>
  </si>
  <si>
    <t>50+18=68</t>
  </si>
  <si>
    <t>https://drive.google.com/open?id=1_8SxfnWZmSR2r6CaB_NF15CnGKhtD9KC, https://drive.google.com/open?id=1P_tioyR96nUPE3U_ksG0c9JHAx87QPkF</t>
  </si>
  <si>
    <t>jangammonesh@gmail.com</t>
  </si>
  <si>
    <t>Jangam Monesh</t>
  </si>
  <si>
    <t>ugs21039_aids.monesh@cbit.org.in</t>
  </si>
  <si>
    <t>https://drive.google.com/open?id=1bvsfPYFgdW7SjJbvM5KWG0-lTr8lcamu</t>
  </si>
  <si>
    <t>skarthikeya962@gmail.com</t>
  </si>
  <si>
    <t>K Sai Karthikeya</t>
  </si>
  <si>
    <t>ugs21040_aids.karthikeya@cbit.org.in</t>
  </si>
  <si>
    <t>Mr. P Vasanth Sena</t>
  </si>
  <si>
    <t>50h.19m + 18h.7m = 68h.26m</t>
  </si>
  <si>
    <t>https://drive.google.com/open?id=1OGJJfbkRjHgNi2Qi8ou36Ns9l3i7k00E</t>
  </si>
  <si>
    <t>A good initiative for learning new skills or upgrading the skills</t>
  </si>
  <si>
    <t>saihitesh7036@gmail.com</t>
  </si>
  <si>
    <t xml:space="preserve">Kannepelly Sai Hitesh </t>
  </si>
  <si>
    <t>ugs21041_aids.hitesh@cbit.org.in</t>
  </si>
  <si>
    <t>65 hours</t>
  </si>
  <si>
    <t>https://drive.google.com/open?id=1OA0MFLC-GJTyikt92xAciUSVzfE0xnPv, https://drive.google.com/open?id=174aK8c7T5hnQaiBux1zDR6kVxGTAqUM2</t>
  </si>
  <si>
    <t>lokikanna190@gmail.com</t>
  </si>
  <si>
    <t>Kenche lokesh</t>
  </si>
  <si>
    <t>ugs21042_aids.lokesh@cbit.org.in</t>
  </si>
  <si>
    <t>Vasantha sena</t>
  </si>
  <si>
    <t>Data Science Foundation Certification - ISB - 75h.52m, DevOps Foundation Certification - ISB - 50h.19m, TechA Cloud Computing using Microsoft Azure Certification - ISB - 95h.35m</t>
  </si>
  <si>
    <t>50+4+3+3=60</t>
  </si>
  <si>
    <t>https://drive.google.com/open?id=1zypSpEhCBWGPSFom3lPGcJszzX0eg_w2, https://drive.google.com/open?id=1qa2wCSHHweiJ79vEgn4okhWD0XhgFJDU, https://drive.google.com/open?id=1_ydcPjQWTlWHw-hBcXJzu0MDKo_GZ_8U, https://drive.google.com/open?id=1aDAupH-p6s8YvWUP27owrDv1O4bkqGhk, https://drive.google.com/open?id=1K3YhooK7_crS0WbuhLkQW-M_GrMEHMwZ</t>
  </si>
  <si>
    <t>It was a good time to learn new skills</t>
  </si>
  <si>
    <t>rohithadams574@gmail.com</t>
  </si>
  <si>
    <t>Rohith Kesoju</t>
  </si>
  <si>
    <t>ugs21043_aids.rohith@cbit.org.in</t>
  </si>
  <si>
    <t>DevOps Foundation Certification - ISB - 50h.19m, Associate Cloud Engineer - Google free course - 40h</t>
  </si>
  <si>
    <t>https://drive.google.com/open?id=1zSVlhh318D5mQzgnRqzW_Bwhi0eKmMAW, https://drive.google.com/open?id=1d6hruI-HMlPlnhyc5sxxqbVUWHFqZCDY, https://drive.google.com/open?id=1OIUy7uMS96qaO0BM3jarGbAxpfBBf-sO, https://drive.google.com/open?id=1ftQQsD83-UfH_E56jfZUZ4ZI86L1-BYk</t>
  </si>
  <si>
    <t>khizarsait@gmail.com</t>
  </si>
  <si>
    <t>Khizar Mohamed Zubair Sait</t>
  </si>
  <si>
    <t>ugs21044_aids.sait@cbit.org.in</t>
  </si>
  <si>
    <t>Mr P.Vasenth Sena</t>
  </si>
  <si>
    <t>68Hours</t>
  </si>
  <si>
    <t>https://drive.google.com/open?id=1lFihPlP7ZyU9TiDnrdVoXkwvqJnxqngx, https://drive.google.com/open?id=1wFdHmwmjt9F56oRkI0hUABpKfYvVK_B0, https://drive.google.com/open?id=1udP8WbgMIMj3Yo-nBXEa1WRjDd9o8b9Y, https://drive.google.com/open?id=1cvyh-bEgp6VQKZWD2rnfSiHEWhmUYbGX</t>
  </si>
  <si>
    <t xml:space="preserve">The Planning Could have been done a bit earlier such that there could have been more smooth work done and we could take more benefits out of these courses </t>
  </si>
  <si>
    <t>goureesh2003@gmail.com</t>
  </si>
  <si>
    <t xml:space="preserve">Goureesh </t>
  </si>
  <si>
    <t>ugs21047_aids.goureesh@cbit.org.in</t>
  </si>
  <si>
    <t>Vasanth  Sena Sir</t>
  </si>
  <si>
    <t>https://drive.google.com/open?id=1JcgE1PEmsCBCpLKFsZUhBGBvCwIXkaCk, https://drive.google.com/open?id=1DSJDEwYzpEt2vEHTIHsJv_Sl11XC9s1V</t>
  </si>
  <si>
    <t>tharshith.m.2767@gmail.com</t>
  </si>
  <si>
    <t xml:space="preserve">Tharshith </t>
  </si>
  <si>
    <t>ugs21048_aids.tharshith@cbit.org.in</t>
  </si>
  <si>
    <t xml:space="preserve">Swathi tejah mam </t>
  </si>
  <si>
    <t>https://drive.google.com/open?id=1keVl-rtdJQgd06WS0jAuM98_fU1BMIFZ</t>
  </si>
  <si>
    <t>alifarhaan655@gmail.com</t>
  </si>
  <si>
    <t xml:space="preserve">Mohammad Farhaan Ali </t>
  </si>
  <si>
    <t>ugs21049_aids.mohammad@cbit.org.in</t>
  </si>
  <si>
    <t>Y.Swathi Tejah</t>
  </si>
  <si>
    <t>https://drive.google.com/open?id=1jJnCS8W1OAOYJL3hIOfh-GEtx2x2LxsE</t>
  </si>
  <si>
    <t>mohammedd.mushtaq@gmail.com</t>
  </si>
  <si>
    <t>Md. Mushtaq</t>
  </si>
  <si>
    <t>ugs21050_aids.mushtaq@cbit.org.in</t>
  </si>
  <si>
    <t>Mrs. Y Swathi Tejah</t>
  </si>
  <si>
    <t>https://drive.google.com/open?id=1LAWTA11sATW96VdojBFwwcRJ1kihr9k-</t>
  </si>
  <si>
    <t>Good utilization of holidays.</t>
  </si>
  <si>
    <t>ugs21051_aids.raju@cbit.org.in</t>
  </si>
  <si>
    <t>gopiprashanthraju</t>
  </si>
  <si>
    <t>Ugs21051_aids.raju@cbit.org.in</t>
  </si>
  <si>
    <t>Gopiprashanthraju@gmail.com</t>
  </si>
  <si>
    <t>Swathi Teja Yella</t>
  </si>
  <si>
    <t>https://drive.google.com/open?id=1IsnSQCXVnK08x_7SVnzNZQg-P2oCuXo7</t>
  </si>
  <si>
    <t>Good utilization of holidays</t>
  </si>
  <si>
    <t>syedmusaab77@gmail.com</t>
  </si>
  <si>
    <t>Musaab Ismail Syed</t>
  </si>
  <si>
    <t>Ugs21052_aids.syed@cbit.org.in</t>
  </si>
  <si>
    <t>Syedmusaab77@gmail.com</t>
  </si>
  <si>
    <t>Mrs. Swati Teja Yalla</t>
  </si>
  <si>
    <t>https://drive.google.com/open?id=1BM41m8tsDnUYYVMMTnbyF-CXK4owM3Wp, https://drive.google.com/open?id=1Qmbb9XZhtEoIVvRCDOHLUQ8QLHabx2ho</t>
  </si>
  <si>
    <t xml:space="preserve">Intuitive </t>
  </si>
  <si>
    <t>ashrith.namireddy@gmail.com</t>
  </si>
  <si>
    <t xml:space="preserve">N Ashrith Reddy </t>
  </si>
  <si>
    <t>ugs21053_aids.ashrith@cbit.org.in</t>
  </si>
  <si>
    <t>Y Swathi tejah</t>
  </si>
  <si>
    <t>https://drive.google.com/open?id=1V4k48-Jh_ZtBfYx9ULkYsdqOTGNSHm2k</t>
  </si>
  <si>
    <t>neerajnithin55@gmail.com</t>
  </si>
  <si>
    <t>Neeraj Kumar K</t>
  </si>
  <si>
    <t>ugs21054_aids.neeraj@cbit.org.in</t>
  </si>
  <si>
    <t>Swathi Tejah Y</t>
  </si>
  <si>
    <t>https://drive.google.com/open?id=1CsvpqPPIKXMl5iNix0aopPF4gkC7dvfF</t>
  </si>
  <si>
    <t>nikhilpatnaik2004@gmail.com</t>
  </si>
  <si>
    <t xml:space="preserve">Nikhil Patnaik </t>
  </si>
  <si>
    <t>ugs21055_aids.nikhil@cbit.org.in</t>
  </si>
  <si>
    <t>Ms. Swathi Tejah Yella</t>
  </si>
  <si>
    <t>https://drive.google.com/open?id=1h4O0MV5n2cinhTlwPt3m7DwtX1nhOk8I, https://drive.google.com/open?id=1DGfWQZNkF5hXgPD1Zcdtzpsy_C8OwfdJ</t>
  </si>
  <si>
    <t>Everything is good.</t>
  </si>
  <si>
    <t>pagidinithyanand@gmail.com</t>
  </si>
  <si>
    <t>P.Nithyanand</t>
  </si>
  <si>
    <t>ugs21056_aids.nithyanand@cbit.org.in</t>
  </si>
  <si>
    <t xml:space="preserve">Swathi tejah </t>
  </si>
  <si>
    <t>TechA Blockchain Developer Certification - ISB - 16h.15m, Cyber Security Foundation Certification - ISB - 39h.11m, TechA Cloud Computing using Microsoft Azure Certification - ISB - 95h.35m</t>
  </si>
  <si>
    <t>https://drive.google.com/open?id=1t4_KcEFMQU7oYjcWF0mfevun5oKPJTNO, https://drive.google.com/open?id=1vAeUm3fj5DjNx7ZzeAAS_mxc0HkU4EfF, https://drive.google.com/open?id=1sgnh1K1bh1h55FaaQf-F88Q7H6Pm82IX</t>
  </si>
  <si>
    <t>ugs21057_aids.sriram@cbit.org.in</t>
  </si>
  <si>
    <t>Sriram Reddy</t>
  </si>
  <si>
    <t>sriramreddypendyala@gmail.com</t>
  </si>
  <si>
    <t xml:space="preserve">Swathi Teja </t>
  </si>
  <si>
    <t>https://drive.google.com/open?id=1g-yTGvk6Qbzj-joetZ55VxUrkKrj0rwX</t>
  </si>
  <si>
    <t>learnt a lot,</t>
  </si>
  <si>
    <t>aashrithgurram@gmail.com</t>
  </si>
  <si>
    <t>Sai Aashrith Reddy Gurram</t>
  </si>
  <si>
    <t>ugs21058_aids.sai@cbit.org.in</t>
  </si>
  <si>
    <t>Mrs.Swathi Tejah Yalla</t>
  </si>
  <si>
    <t>https://drive.google.com/open?id=1AEkb1mEnIuQeZi18y_xCkZyaiiaZT40d, https://drive.google.com/open?id=19iNWkQgqA2aR57dlbmtehnH6Ca1NT_GF</t>
  </si>
  <si>
    <t>The idea of doing an upskilling course during the winter is good. However , the certification exam for Data Science Foundation from SpringBoard is of good quality and not easy to clear.
I have not cleared the exam yet. It will take me another ten days to give my next attempt. I know that the deadline for submitting the certificate has passed, but I'm still attaching a screenshot of the certification page stating that I have around 10 more days to give my next attempt.
I have no wrong intent in doing so. 
I am okay with not getting the additional credit associated with it, but request you to pls ,if possible, see to it that I get the chance to submit the certificate once I clear the exam.
I have completed all of the pre contents and have their certificates with me.
Thank you for your time.
Edit:I have cleared the certification and uploaded the certificate.I request you to please do what is rightful, and don't mind losing the extra credit.</t>
  </si>
  <si>
    <t>abhinavstavaru7@gmail.com</t>
  </si>
  <si>
    <t xml:space="preserve">Stavaru Abhinav </t>
  </si>
  <si>
    <t>ugs21059_abhinav@cbit.org.in</t>
  </si>
  <si>
    <t>Swathi Teja</t>
  </si>
  <si>
    <t>https://drive.google.com/open?id=1kJ5I3fldKa_f99PGN_WYjdVgT5bBwYX_</t>
  </si>
  <si>
    <t xml:space="preserve">It really helped me to skill up in data science. Now my basics of data science is clear </t>
  </si>
  <si>
    <t>aymie1786@gmail.com</t>
  </si>
  <si>
    <t>Syed Abdul Rahman</t>
  </si>
  <si>
    <t>Ugs21060_aids.rahman@cbit.org.in</t>
  </si>
  <si>
    <t>Mrs Swathi Teja</t>
  </si>
  <si>
    <t>Artificial Intelligence Primer Certification - ISB - 27h.31m, Data Science Foundation Certification - ISB - 75h.52m, Associate Cloud Engineer - Google free course - 40h</t>
  </si>
  <si>
    <t xml:space="preserve">142hours </t>
  </si>
  <si>
    <t>https://drive.google.com/open?id=1DhtkoBbf_KA_s9bLoalq1GP3nHzpwVSh</t>
  </si>
  <si>
    <t>I chose google cloud course too but the course completed but the exam will be conducted by the end of april</t>
  </si>
  <si>
    <t>syedirtezan27@gmail.com</t>
  </si>
  <si>
    <t>Syed Irteza Nusrath</t>
  </si>
  <si>
    <t>ugs21061_aids.syed@cbit.org.in</t>
  </si>
  <si>
    <t>Mrs. Swathi Teja Yalla</t>
  </si>
  <si>
    <t>https://drive.google.com/open?id=1qkrXwG1qQ6Jw-DJ9pi5NcrJzo4NL-lWB</t>
  </si>
  <si>
    <t>pk2166090@gmail.com</t>
  </si>
  <si>
    <t>T Pavan Kumar</t>
  </si>
  <si>
    <t>ugs21062_aids.pavan@cbit.org.in</t>
  </si>
  <si>
    <t>Ms. Swathi tejah Yella</t>
  </si>
  <si>
    <t>175 hours</t>
  </si>
  <si>
    <t>https://drive.google.com/open?id=1BfUk0gDxLnqOWuA_zDFB6-Pn8kdvD2BX, https://drive.google.com/open?id=1YDAGB2UZ9HHz6lc8NDj4cMRklydJpGEx, https://drive.google.com/open?id=1FNjQMpBVWyMSM_0mGc_jhRx-jHHYSwF8</t>
  </si>
  <si>
    <t xml:space="preserve">Need more time </t>
  </si>
  <si>
    <t>sameekruth@gmail.com</t>
  </si>
  <si>
    <t>Talari Sameekruth</t>
  </si>
  <si>
    <t>ugs21063_aids.sameekruth@cbit.org.in</t>
  </si>
  <si>
    <t>Ms. Swathi Tejah Yalla</t>
  </si>
  <si>
    <t>https://drive.google.com/open?id=1Jp1QIfAb3Pdjp8tje2qGGj9nY1j6IE1Q</t>
  </si>
  <si>
    <t>Good utilization of Holidays.</t>
  </si>
  <si>
    <t>aditya.vandanapu@gmail.com</t>
  </si>
  <si>
    <t>Aditya Vandanapu</t>
  </si>
  <si>
    <t>ugs21064_aids.aditya@cbit.org.in</t>
  </si>
  <si>
    <t>Ms. Swathi Tejah yella</t>
  </si>
  <si>
    <t>https://drive.google.com/open?id=1XgltovsbWxsEpzF6zMy29Igo5S5qO5aj</t>
  </si>
  <si>
    <t>lakavathakshitha1621@gmail.com</t>
  </si>
  <si>
    <t xml:space="preserve">Akshitha Jadav Lakavath </t>
  </si>
  <si>
    <t>ugs21071_aids.akshitha@cbit.org.in</t>
  </si>
  <si>
    <t>Shobarani</t>
  </si>
  <si>
    <t>https://drive.google.com/open?id=1ZE5VtW8zRO_GS5Q86VOm1kzfP_am_Tqs</t>
  </si>
  <si>
    <t xml:space="preserve"> Ensured that the course content was comprehensive and aligned with industry standards is crucial. </t>
  </si>
  <si>
    <t>akshithajnv@gmail.com</t>
  </si>
  <si>
    <t>Akshitha Thokala</t>
  </si>
  <si>
    <t>ugs21072_aids.akshitha@cbit.org.in</t>
  </si>
  <si>
    <t>https://drive.google.com/open?id=1Fick8Jn7uGl4XfVahUVXCqCQr6-6zb2C</t>
  </si>
  <si>
    <t>lohithachoudhary0@gmail.com</t>
  </si>
  <si>
    <t xml:space="preserve">Lohitha  Choudhary </t>
  </si>
  <si>
    <t>ugs21073_aids.lohitha@cbit.org.in</t>
  </si>
  <si>
    <t>Shoba rani maam</t>
  </si>
  <si>
    <t>+919866444079</t>
  </si>
  <si>
    <t>https://drive.google.com/open?id=1SDXgYbrtCCmSr9SFKezmecWSHrTwCSCl, https://drive.google.com/open?id=1UenHhk3_lancc9Yc96J9Aqy9vzn0xJft</t>
  </si>
  <si>
    <t>boddamadithireddy01@gmail.com</t>
  </si>
  <si>
    <t>Adithi Reddy.B</t>
  </si>
  <si>
    <t>ugs21074_aids.adithi@cbit.org.in</t>
  </si>
  <si>
    <t>Shoba Rani</t>
  </si>
  <si>
    <t>https://drive.google.com/open?id=1bkWtwDQCVQCIb9Odo47ngoMdoY-szauh</t>
  </si>
  <si>
    <t>jahnavibuggala521@gmail.com</t>
  </si>
  <si>
    <t xml:space="preserve">Buggala Jahnavi </t>
  </si>
  <si>
    <t>ugs21075_aids.jahnavi@cbit.org.in</t>
  </si>
  <si>
    <t>https://drive.google.com/open?id=1M1CkWsxNLMl3RkAAbeSvscPa4KN_5xOX</t>
  </si>
  <si>
    <t>Better certification courses would be great</t>
  </si>
  <si>
    <t>chinnamchandana26@gmail.com</t>
  </si>
  <si>
    <t xml:space="preserve">Chinnam Chandana </t>
  </si>
  <si>
    <t>ugs21076_aids chandana@cbit.org.in</t>
  </si>
  <si>
    <t>https://drive.google.com/open?id=1oFptjG1_WZg0oWGQDMuh1pSfIW2novsE</t>
  </si>
  <si>
    <t xml:space="preserve">It was intuitive. </t>
  </si>
  <si>
    <t>deekshitadurgam.1256@gmail.com</t>
  </si>
  <si>
    <t xml:space="preserve">Durgam Deekshita </t>
  </si>
  <si>
    <t>ugs21077_aids.deekshita@cbit.org.in</t>
  </si>
  <si>
    <t xml:space="preserve">Shoba Rani </t>
  </si>
  <si>
    <t>https://drive.google.com/open?id=1xXai3F7skXXaaL5ChtqcbTaQMTTpjGUO</t>
  </si>
  <si>
    <t>geetika.guduru@gmail.com</t>
  </si>
  <si>
    <t>Guduru Geetika</t>
  </si>
  <si>
    <t>ugs21078_aids.geetika@cbit.org.in</t>
  </si>
  <si>
    <t>Mrs. S. Shoba Rani</t>
  </si>
  <si>
    <t>https://drive.google.com/open?id=1W-bBTjDQ0tmarF3q4ymDd8Js3dn9PB6Z</t>
  </si>
  <si>
    <t>jamalpurnavyasree@gmail.com</t>
  </si>
  <si>
    <t>Jamalpur Navya Sree</t>
  </si>
  <si>
    <t>ugs21079_aids.sree@cbit.org.in</t>
  </si>
  <si>
    <t>Mrs. S. Shobha Rani</t>
  </si>
  <si>
    <t>https://drive.google.com/open?id=1xlc2-b93DR4IbCl_Pl_jJOuXSwaPzW9x</t>
  </si>
  <si>
    <t>janaganisanjana613@gmail.com</t>
  </si>
  <si>
    <t xml:space="preserve">Janagani Sanjana </t>
  </si>
  <si>
    <t>ugs21080_aids.sanjana@cbit.org.in</t>
  </si>
  <si>
    <t xml:space="preserve">Mrs. Shobarani </t>
  </si>
  <si>
    <t>https://drive.google.com/open?id=17urKwwPli531mHswr5OKa1d43mvjfIMb</t>
  </si>
  <si>
    <t>saisnigdhakondamadugu@gmail.com</t>
  </si>
  <si>
    <t>sai snigdha kondamadugu</t>
  </si>
  <si>
    <t>ugs21082_aids.snigdha@cbit.org.in</t>
  </si>
  <si>
    <t>Shoba rani</t>
  </si>
  <si>
    <t>47+3+3+27=80</t>
  </si>
  <si>
    <t>https://drive.google.com/open?id=1JOYKwO_tf9THW_boHkvnbJSyrDwxmB0L, https://drive.google.com/open?id=1uE2s79VsQYEtwmjHHLm5dzLoP_WRkCrh</t>
  </si>
  <si>
    <t xml:space="preserve">it was very useful </t>
  </si>
  <si>
    <t>meenugopikondamidi@gmail.com</t>
  </si>
  <si>
    <t>SWETHA MEENAN KONDAMIDI</t>
  </si>
  <si>
    <t>ugs21083_aids.meenan@cbit.org.in</t>
  </si>
  <si>
    <t>shobha rani</t>
  </si>
  <si>
    <t>https://drive.google.com/open?id=1E0gPgvBqYBImdNOJV2Ce544QvIWDZsae</t>
  </si>
  <si>
    <t>useful for placements</t>
  </si>
  <si>
    <t>eshamacharla@gmail.com</t>
  </si>
  <si>
    <t>Esha Macharla</t>
  </si>
  <si>
    <t xml:space="preserve">ugs21084_aids.esha@cbit.org.in </t>
  </si>
  <si>
    <t xml:space="preserve">eshamacharla@gmail.com </t>
  </si>
  <si>
    <t>Shobharani</t>
  </si>
  <si>
    <t>https://drive.google.com/open?id=1wpQu_KhhCUdShvNmjQEav5_qGH1oU36Z</t>
  </si>
  <si>
    <t xml:space="preserve">It was very helpful and had  detailed explanation about data science </t>
  </si>
  <si>
    <t>bhavyasree329@gmail.com</t>
  </si>
  <si>
    <t>Pallapuneedi Bhavya Sree</t>
  </si>
  <si>
    <t>ugs21085_</t>
  </si>
  <si>
    <t>Ms S Shobarani</t>
  </si>
  <si>
    <t>75hr 52m</t>
  </si>
  <si>
    <t>https://drive.google.com/open?id=1RNLxkZWOeCDhRDPYWBX8GSOGxT6RQhIf</t>
  </si>
  <si>
    <t xml:space="preserve">It was a good programme </t>
  </si>
  <si>
    <t>harshithapalnati5@gmail.com</t>
  </si>
  <si>
    <t>Palnati Harshitha Naidu</t>
  </si>
  <si>
    <t>ugs21086_aids.harshitha@cbit.org.in</t>
  </si>
  <si>
    <t xml:space="preserve">Shobarani ma’am </t>
  </si>
  <si>
    <t>https://drive.google.com/open?id=13LDHpt9M8pYJo-C5aZYD60foNNWXpmqb</t>
  </si>
  <si>
    <t>panumatishravani@gmail.com</t>
  </si>
  <si>
    <t xml:space="preserve">Panumati Shravani </t>
  </si>
  <si>
    <t>ugs21087_aids.shravani@cbit.org.in</t>
  </si>
  <si>
    <t xml:space="preserve">S.Shobarani </t>
  </si>
  <si>
    <t>https://drive.google.com/open?id=1WAKyJpasftP1PpYZLaMBqogUijfgmxMJ</t>
  </si>
  <si>
    <t>pasunurikatyayini@gmail.com</t>
  </si>
  <si>
    <t xml:space="preserve">Pasunuri Kathyayini </t>
  </si>
  <si>
    <t>ugs21088_aids.kathyayini@cbit.org.in</t>
  </si>
  <si>
    <t>S.Shobarani</t>
  </si>
  <si>
    <t>Data Science Foundation Certification - ISB - 75h.52m, TechA Cloud Computing using Microsoft Azure Certification - ISB - 95h.35m</t>
  </si>
  <si>
    <t>(75h 52m + 9h 35m) = 85h 27m</t>
  </si>
  <si>
    <t>https://drive.google.com/open?id=1dkgh3ILkn2i5GTtSkKwwyBIdmi73s8jO, https://drive.google.com/open?id=1FI7-uT8cAjv3FM72elqhShIzAlt0a-wv</t>
  </si>
  <si>
    <t>We utilized the vacation given to us by gaining essential skills through these online courses.</t>
  </si>
  <si>
    <t>peralasaathwi@gmail.com</t>
  </si>
  <si>
    <t xml:space="preserve">Perala Venkata Saathwi </t>
  </si>
  <si>
    <t xml:space="preserve">ugs21089_aids.saathwi@cbit.org.in </t>
  </si>
  <si>
    <t xml:space="preserve">peralasaathwi@gmail.com </t>
  </si>
  <si>
    <t>S Shobarani</t>
  </si>
  <si>
    <t>https://drive.google.com/open?id=1i4_qaHqkcTBIycKo7-BRiUc4ZErH7U8A</t>
  </si>
  <si>
    <t>mahilaya2003@gmail.com</t>
  </si>
  <si>
    <t xml:space="preserve">Ramachandruni Keyura Laya Mahitha </t>
  </si>
  <si>
    <t>ugs21090_aids.mahitha@cbit.org.in</t>
  </si>
  <si>
    <t>Ms. Shobarani</t>
  </si>
  <si>
    <t>TechA Blockchain Developer Certification - ISB - 16h.15m, Associate Cloud Engineer - Google free course - 40h, MongoDB Python Developer Path - 15h</t>
  </si>
  <si>
    <t>15+40+16.15 = 71.15</t>
  </si>
  <si>
    <t>https://drive.google.com/open?id=1bxHxWmWp-fOzBAO0Smsa8Les7Kg9CYWN, https://drive.google.com/open?id=1xrN-cr96ONGafY1gXQRNZiG8UKRmQ4H-, https://drive.google.com/open?id=1a_Oafr0zoHuo1gv6zKbja_Sd1ZZSsiQL</t>
  </si>
  <si>
    <t>srilaxmi1515@gmail.com</t>
  </si>
  <si>
    <t>Sri laxmi</t>
  </si>
  <si>
    <t>ugs21091_aids.laxmi@cbit.org.in</t>
  </si>
  <si>
    <t>Shobarani. S</t>
  </si>
  <si>
    <t>https://drive.google.com/open?id=1RdpTFgTWe1eZyXyV7nbuM6biN0rl7zjH</t>
  </si>
  <si>
    <t>wendymarla.marak@gmail.com</t>
  </si>
  <si>
    <t>Wendy Marla R Marak</t>
  </si>
  <si>
    <t>ugs_21092aids.marak@cbit.org.in</t>
  </si>
  <si>
    <t>Mrs. S.Shoba Rani</t>
  </si>
  <si>
    <t>https://drive.google.com/open?id=1NNrwK2Q8AVWDoqo0pv1-yFJJEQSDGXT_</t>
  </si>
  <si>
    <t>ugs21093_aids.abhiram@cbit.org.in</t>
  </si>
  <si>
    <t>Abhiram Mashetty</t>
  </si>
  <si>
    <t>abhirammashetty@gmail.com</t>
  </si>
  <si>
    <t>https://drive.google.com/open?id=1E7caBbS1ldwfhsbWDRoyOt0BAoSUDnyc</t>
  </si>
  <si>
    <t>sujith2004kumar@gmail.com</t>
  </si>
  <si>
    <t>Akkanapelli Sujith Kumar</t>
  </si>
  <si>
    <t>ugs21094_aids.sujith@cbit.org.in</t>
  </si>
  <si>
    <t xml:space="preserve">Sheena Mohammed </t>
  </si>
  <si>
    <t>https://drive.google.com/open?id=1-aADkwxIOjKhV7sr4UiPNR3rvDjhwYl9</t>
  </si>
  <si>
    <t xml:space="preserve">Very good initiative </t>
  </si>
  <si>
    <t>tejasambekarkumar@gmail.com</t>
  </si>
  <si>
    <t>Ambekar Tejas</t>
  </si>
  <si>
    <t>ugs21095_aids.tejas@cbit.org.in</t>
  </si>
  <si>
    <t>Sheena Mohammed</t>
  </si>
  <si>
    <t>85 hrs 27 min</t>
  </si>
  <si>
    <t>https://drive.google.com/open?id=1JbDrTu0tgXJmK3MnYR-PrsXmYrPMccQT, https://drive.google.com/open?id=1iJmh24N23eh0cArtXcoEXzJi_MxXlbJi</t>
  </si>
  <si>
    <t>I have gained lot of insights from the course and trying to look forward for such types of courses ahead</t>
  </si>
  <si>
    <t>madhunarsimha17@gmail.com</t>
  </si>
  <si>
    <t>Bijili Madhu</t>
  </si>
  <si>
    <t>ugs21097_aids.madhu@cbit.org.in</t>
  </si>
  <si>
    <t>https://drive.google.com/open?id=14f3aCzlomKES-9i3thbxTfrVSjH8vmly, https://drive.google.com/open?id=11h4o4bqAWLm_oXwFQbghMbYqXlcfD8na</t>
  </si>
  <si>
    <t>pranavnanibingi12@gmail.com</t>
  </si>
  <si>
    <t xml:space="preserve">Pranav Bingi </t>
  </si>
  <si>
    <t>ugs21098_aids.pranav@cbit.org.in</t>
  </si>
  <si>
    <t>Sheena mohammed</t>
  </si>
  <si>
    <t>75h53min</t>
  </si>
  <si>
    <t>https://drive.google.com/open?id=1a_1u2GOgxmmMiUOIYjPM2qNDC77w8IqM</t>
  </si>
  <si>
    <t xml:space="preserve">Very good learning experience </t>
  </si>
  <si>
    <t>cheerarohan@gmail.com</t>
  </si>
  <si>
    <t>Rohan Cheera</t>
  </si>
  <si>
    <t>ugs21099_aids.rohan@cbit.org.in</t>
  </si>
  <si>
    <t>Mrs.Sheena Mohammed</t>
  </si>
  <si>
    <t>https://drive.google.com/open?id=1meR2R2DEME7-vtoZ9SxIKpETeTEpQyaZ</t>
  </si>
  <si>
    <t>I revised all the topics related to data science. It helped me a lot.</t>
  </si>
  <si>
    <t>dsreeharsha123@gmail.com</t>
  </si>
  <si>
    <t>DESHAMONI SREE HARSHA</t>
  </si>
  <si>
    <t>ugs21100_aids.harsha@cbit.org.in</t>
  </si>
  <si>
    <t xml:space="preserve">Mrs. Sheena Mohammed </t>
  </si>
  <si>
    <t>https://drive.google.com/open?id=16lPYlocQ2LonLUVrGlVDiH3Na0fSvlir</t>
  </si>
  <si>
    <t>charangade333@gmail.com</t>
  </si>
  <si>
    <t>Charan G</t>
  </si>
  <si>
    <t>ugs21101_aids.charan@cbit.org.in</t>
  </si>
  <si>
    <t xml:space="preserve">Sheena Mohammad </t>
  </si>
  <si>
    <t>https://drive.google.com/open?id=1NrYGdvdi1kxYf7s2O3QfK5w_qSztGuBj</t>
  </si>
  <si>
    <t>This program helped me to complete full data science course, which gives more opportunities in future</t>
  </si>
  <si>
    <t>gvaishakreddy@gmail.com</t>
  </si>
  <si>
    <t>Gillala Vaishak Reddy</t>
  </si>
  <si>
    <t>ugs21102_aids.vaishak@cbit.org.in</t>
  </si>
  <si>
    <t>https://drive.google.com/open?id=1KfRJec4hbj3XsY7azS5LeDl-qvQC_kxh, https://drive.google.com/open?id=1c_bBQWWp7PudlL8bOcgBprVPAbseqQPm, https://drive.google.com/open?id=1VLaYSSgldc8HfhXkLdyhYuW5sh8h6h16</t>
  </si>
  <si>
    <t>shanty.hritesh@gmail.com</t>
  </si>
  <si>
    <t xml:space="preserve">Hritesh Kumar Shanty </t>
  </si>
  <si>
    <t xml:space="preserve">ugs21103_aids.hritesh@cbit.org.in </t>
  </si>
  <si>
    <t>https://drive.google.com/open?id=1A0D18FjaIDBWE25lxXA8FzU8SPwlhD3y</t>
  </si>
  <si>
    <t>Not of good quality</t>
  </si>
  <si>
    <t>inteti.anvith@gmail.con</t>
  </si>
  <si>
    <t>Anvith</t>
  </si>
  <si>
    <t>ugs21104_aids.anvith@cbit.org.in</t>
  </si>
  <si>
    <t>inteti.anvith@gmail.com</t>
  </si>
  <si>
    <t>https://drive.google.com/open?id=1tBOHrYycWelfZjvwWq8LuCHXQm2u7Q63</t>
  </si>
  <si>
    <t xml:space="preserve">Very interesting </t>
  </si>
  <si>
    <t>kamuniakhil97@gmail.com</t>
  </si>
  <si>
    <t>Kamuni Akhil</t>
  </si>
  <si>
    <t>ugs21105_aids.akhil@cbit.org.in</t>
  </si>
  <si>
    <t>Mrs. Sheena Mohammed</t>
  </si>
  <si>
    <t>https://drive.google.com/open?id=1s7GZ7xJTIkkUV8mX4jjUCIpj-chSDuo3</t>
  </si>
  <si>
    <t>It is useful</t>
  </si>
  <si>
    <t>sanjeevvarma0707s@gmail.com</t>
  </si>
  <si>
    <t xml:space="preserve">Katari Sanjeev varma </t>
  </si>
  <si>
    <t>ugs21106_aids.varma@cbit.org.in</t>
  </si>
  <si>
    <t xml:space="preserve">Sheena mohmad </t>
  </si>
  <si>
    <t>https://drive.google.com/open?id=1cZ0_0JruZHr5ORGrWAe5dHHGp7Ah5Q3M</t>
  </si>
  <si>
    <t>kethancreddy@gmail.com</t>
  </si>
  <si>
    <t>T Kethan Chandar Reddy</t>
  </si>
  <si>
    <t>ugs21107_aids.chandar@cbit.org.in</t>
  </si>
  <si>
    <t>Ms.Sheena Mohammad</t>
  </si>
  <si>
    <t>https://drive.google.com/open?id=135BFc4WaXBIcdevowXdXYqPnk2gFbOeG</t>
  </si>
  <si>
    <t>chaturanveshkethiri243@gmail.com</t>
  </si>
  <si>
    <t>Kethiri Chaturanvesh Reddy</t>
  </si>
  <si>
    <t>ugs21108_aids.chaturanvesh@cbit.org.in</t>
  </si>
  <si>
    <t>chaturanvesh.kethiri@gmail.com</t>
  </si>
  <si>
    <t>Dr Sheena Mohammed</t>
  </si>
  <si>
    <t>https://drive.google.com/open?id=18EzSVqeu_UoI2eYtlKDX4PztjmpyEyKG</t>
  </si>
  <si>
    <t>abhideep.2004.3@gmail.com</t>
  </si>
  <si>
    <t xml:space="preserve">Mandapati Abhideep </t>
  </si>
  <si>
    <t>ugs21109_aids.abhideep@cbit.org.in</t>
  </si>
  <si>
    <t>https://drive.google.com/open?id=16uNXhHNj3-PNZ5GKlj7zMIqE7jFq_zwh</t>
  </si>
  <si>
    <t>ISB is a great platform to learn, thanks to management for conducting this winter upskilling.</t>
  </si>
  <si>
    <t>mardavreddy9@gmail.com</t>
  </si>
  <si>
    <t>Mardhav reddy Paluvai</t>
  </si>
  <si>
    <t>ugs21110_aids.paluvai@cbit.org.in</t>
  </si>
  <si>
    <t>https://drive.google.com/open?id=1DU3YDuF1m9OG6Yv4NnPKqjD5yCQlLdFX</t>
  </si>
  <si>
    <t>0710rohith@gmail.com</t>
  </si>
  <si>
    <t xml:space="preserve">NagulaMalyala Rohith Sri </t>
  </si>
  <si>
    <t>ugs21112_aids.sri@cbit.org.in</t>
  </si>
  <si>
    <t xml:space="preserve">Mrs.  Sheena Mohammed </t>
  </si>
  <si>
    <t>75 hrs 52min</t>
  </si>
  <si>
    <t>https://drive.google.com/open?id=1sgwmTffPgbMs_CmnlRq97wztf-srqyAw</t>
  </si>
  <si>
    <t>saipranav137@gmail.com</t>
  </si>
  <si>
    <t xml:space="preserve">N Sai Pranav Reddy </t>
  </si>
  <si>
    <t>ugs21113_aids.sai@cbit.org.in</t>
  </si>
  <si>
    <t>DevOps Foundation Certification - ISB - 50h.19m, Applied Generative AI Certification - ISB - 50m, TechA Cloud Computing using Microsoft Azure Certification - ISB - 95h.35m</t>
  </si>
  <si>
    <t>51+9+1= 61</t>
  </si>
  <si>
    <t>https://drive.google.com/open?id=11W9hWfIjJzCgBdhShCDqVy73es2Fqwef, https://drive.google.com/open?id=1WeErEd-kOWXFtHvvUGUsrocxrJvzCsi4, https://drive.google.com/open?id=1JE8siLS-qwZbLjMFhpubgithlBU91ZTH</t>
  </si>
  <si>
    <t>shivasainimmathi17@gmail.com</t>
  </si>
  <si>
    <t xml:space="preserve">N.Shiva Sai </t>
  </si>
  <si>
    <t>ugs21114_aids.shiva@cbit.org.in</t>
  </si>
  <si>
    <t>https://drive.google.com/open?id=15pGvxLucdhABqmPfuaUGuni1fuqcnqXP</t>
  </si>
  <si>
    <t>mosespadirolu007@gmail.com</t>
  </si>
  <si>
    <t>Moses</t>
  </si>
  <si>
    <t>ugs21116_aids.moses@cbit.org.in</t>
  </si>
  <si>
    <t>https://drive.google.com/open?id=1hJxa5h4Y32zz8mJiGI-CF4Ldsqs10Yb2</t>
  </si>
  <si>
    <t>it was productive.</t>
  </si>
  <si>
    <t>palusaabhinavaram@gmail.com</t>
  </si>
  <si>
    <t>Palusa Abhinava Ram</t>
  </si>
  <si>
    <t>ugs21117_aids.ram@cbit.org.in</t>
  </si>
  <si>
    <t>https://drive.google.com/open?id=1tpgkU2QJnE83-M6n6KIqB1X-SRgF_IG9</t>
  </si>
  <si>
    <t>anudheerparimi@gmail.com</t>
  </si>
  <si>
    <t>Parimi Anudheer</t>
  </si>
  <si>
    <t>ugs21118_aids.anudheer@cbit.org.in</t>
  </si>
  <si>
    <t>Dr. D.L. Srinivasa Reddy</t>
  </si>
  <si>
    <t>https://drive.google.com/open?id=1xhf3mpFW4UVJCqYNyGWmz_bHrQ4emwkP</t>
  </si>
  <si>
    <t>srinith.reddy@gmail.com</t>
  </si>
  <si>
    <t>Pendyala Srinith Reddy</t>
  </si>
  <si>
    <t>ugs21119_aids.srinith@cbit.org.in</t>
  </si>
  <si>
    <t>srinithpendyala@gmail.com</t>
  </si>
  <si>
    <t>dr D L S REDDY</t>
  </si>
  <si>
    <t>https://drive.google.com/open?id=1wP0vr4EIDC4czOzVe0dgNrlCsjud6_xb</t>
  </si>
  <si>
    <t>great and productive learning</t>
  </si>
  <si>
    <t xml:space="preserve">Pendyala Srinith Reddy </t>
  </si>
  <si>
    <t xml:space="preserve">DLS Reddy </t>
  </si>
  <si>
    <t>https://drive.google.com/open?id=1pbe495tJlmGGHLKKbOeyHn_yl464VCcy</t>
  </si>
  <si>
    <t>valishaiksha1210@gmail.com</t>
  </si>
  <si>
    <t xml:space="preserve">Shaikshavali </t>
  </si>
  <si>
    <t>ugs21120_aids.shaikshavali@cbit.org.in</t>
  </si>
  <si>
    <t>Dr D L Sreenivasa Reddy</t>
  </si>
  <si>
    <t>https://drive.google.com/open?id=1JXblt-tKECbeUn4CUriulgqamBNBj-l_, https://drive.google.com/open?id=1hZZ12ezocrvze4mr6F1MEGb_UY0rsywi</t>
  </si>
  <si>
    <t>---</t>
  </si>
  <si>
    <t>vishnutejapola@gmail.com</t>
  </si>
  <si>
    <t>Pola Vishnu Teja</t>
  </si>
  <si>
    <t>ugs21121_aids.teja@gmail.com</t>
  </si>
  <si>
    <t>DL SRINIVASA REDDY</t>
  </si>
  <si>
    <t>https://drive.google.com/open?id=1yXZdBhXqo_rnVzdrPn3NJ_6hQHLF5mpW, https://drive.google.com/open?id=13zcPkJh0r15AesoBBYkR1YyQ_dDaAhEw</t>
  </si>
  <si>
    <t>gowtham.ponna18@gmail.com</t>
  </si>
  <si>
    <t xml:space="preserve">Ponna Gowtham Nivas </t>
  </si>
  <si>
    <t>uigs21122_aids.nivas@cbit.org.in</t>
  </si>
  <si>
    <t>https://drive.google.com/open?id=1aS3ZUkSHEBP7IYgaUoVY-GrSQ7CujNdu</t>
  </si>
  <si>
    <t>puliudaykiran1234@gmail.com</t>
  </si>
  <si>
    <t xml:space="preserve">PULI UDAY KIRAN </t>
  </si>
  <si>
    <t>ugs21124_aids.kiran@cbit.org.in</t>
  </si>
  <si>
    <t>Dr.D.L.Srinivas Reddy</t>
  </si>
  <si>
    <t>https://drive.google.com/open?id=1CtQG1P-fFXX6PKSp4BNmyirhvaUNzaU3</t>
  </si>
  <si>
    <t>lsousheeel123@gmail.com</t>
  </si>
  <si>
    <t>Sousheel Reddy</t>
  </si>
  <si>
    <t>ugs21125_aids.sousheel@cbit.org.in</t>
  </si>
  <si>
    <t>lsousheel123@gmail.com</t>
  </si>
  <si>
    <t>DL Srinivas reddy</t>
  </si>
  <si>
    <t>https://drive.google.com/open?id=1StOWOLU0iUMMjaq3QJ0UX3P6MZHUA9Z2</t>
  </si>
  <si>
    <t>Its good</t>
  </si>
  <si>
    <t>ketharajuchaitanya@gmail.com</t>
  </si>
  <si>
    <t xml:space="preserve">Ketharaju Sree Chaitanya </t>
  </si>
  <si>
    <t>ugs21126_aids.sree@cbit.org.in</t>
  </si>
  <si>
    <t>DLS Redyy sir</t>
  </si>
  <si>
    <t>https://drive.google.com/open?id=1irdF8Xes6qxmNiiT69LhLKJX01lqCcSr</t>
  </si>
  <si>
    <t>The course was good. Thank you!</t>
  </si>
  <si>
    <t>sgdpisupati9@gmail.com</t>
  </si>
  <si>
    <t>Sri Guru Datta Pisupati</t>
  </si>
  <si>
    <t>ugs21127_aids.sri@cbit.org.in</t>
  </si>
  <si>
    <t>D L S Reddy</t>
  </si>
  <si>
    <t>+919441794626</t>
  </si>
  <si>
    <t>https://drive.google.com/open?id=1RIaA0jI5BYMoe6C9ypuha4bPqJdmoEED, https://drive.google.com/open?id=1265_QIvhneQHfJLTRzGuTZDYL2JNJbPR</t>
  </si>
  <si>
    <t>Would be better if process of applying for discount/reimbursement was communicated for certifications like AWS and GCP</t>
  </si>
  <si>
    <t>kanishka.sriramoju@gmail.com</t>
  </si>
  <si>
    <t>Kanishka Sriramoju</t>
  </si>
  <si>
    <t>ugs21128_aids.sriramoju@cbit.org.in</t>
  </si>
  <si>
    <t>Kanishka.sriramoju@gmail.com</t>
  </si>
  <si>
    <t>https://drive.google.com/open?id=1WSSGQQAFDUxizgf53Lk9GrHDxsVtfRlF, https://drive.google.com/open?id=1oPHhpSw-noYlS2yWhKO2Lqbi4IAtTytE</t>
  </si>
  <si>
    <t>My certificate has trouble generating</t>
  </si>
  <si>
    <t>s.amareshwaryadav63@gmail.com</t>
  </si>
  <si>
    <t>S Amareshwar</t>
  </si>
  <si>
    <t>ugs21129_aids.amareshwar@cbit.org.in</t>
  </si>
  <si>
    <t>Dr. D.L.S Reddy</t>
  </si>
  <si>
    <t>https://drive.google.com/open?id=1L8P8RmJXd-h3B2oXSOAfJvETAJHtjNj0</t>
  </si>
  <si>
    <t>https://drive.google.com/open?id=1M-oqGHsbkwvPLmjFVbE4HrxxtXMQfpJI</t>
  </si>
  <si>
    <t>tmuzammil2002@gmail.com</t>
  </si>
  <si>
    <t>Tadimarri Muzammil</t>
  </si>
  <si>
    <t xml:space="preserve">  ugs21130_aids.muzammil@cbit.org.in</t>
  </si>
  <si>
    <t>D.L.Srinivasa Reddy</t>
  </si>
  <si>
    <t>https://drive.google.com/open?id=1AsnJZ65u4DsU3pNINX45wxIyNu6MdddI</t>
  </si>
  <si>
    <t>It was very useful during winter vacation</t>
  </si>
  <si>
    <t>talhacbit2161@gmail.com</t>
  </si>
  <si>
    <t>Talha Azeez Mohammed</t>
  </si>
  <si>
    <t>ugs21131_aids.mohammed@cbit.org.in</t>
  </si>
  <si>
    <t>Dr. D. Laxmi Sreenivasa Reddy</t>
  </si>
  <si>
    <t>https://drive.google.com/open?id=1bTKAaoH4w0WhyC16Fkrd-WgHAt75-pUq, https://drive.google.com/open?id=1cRQfPCf9tGJfRTwNd92LXp_FLXYDA4Yy</t>
  </si>
  <si>
    <t>nimmagaddaram1234@gmail.com</t>
  </si>
  <si>
    <t>Tulasiram Nimmagadda</t>
  </si>
  <si>
    <t>ugs21132_aids.tulasiram@cbit.org.in</t>
  </si>
  <si>
    <t>https://drive.google.com/open?id=14zaJx54U4FRRtOtcl_slJkqOvSjMEbcK</t>
  </si>
  <si>
    <t>It was very useful, helped us gain many skills</t>
  </si>
  <si>
    <t>pvedkrishna@gmail.com</t>
  </si>
  <si>
    <t>Ved Krishna Padakanti</t>
  </si>
  <si>
    <t>ugs21133_aids.krishna@cbit.org.in</t>
  </si>
  <si>
    <t>Dr. D. L. Srinivasa Reddy</t>
  </si>
  <si>
    <t>75.86 hours</t>
  </si>
  <si>
    <t>https://drive.google.com/open?id=1hYymy61Q-4EV58EAtmGOUxEmxzoEqWtf</t>
  </si>
  <si>
    <t>Very good. Nice.</t>
  </si>
  <si>
    <t>ugs21301_aids.nikhil@cbit.org.in</t>
  </si>
  <si>
    <t>Julakanti Nikhil Raj</t>
  </si>
  <si>
    <t>nikhilraj.julakanti@gmail.com</t>
  </si>
  <si>
    <t>Swathi teja</t>
  </si>
  <si>
    <t>https://drive.google.com/open?id=1acWG6HMKaA-g0jARnOQ5ApHpMdCTx7Ve</t>
  </si>
  <si>
    <t>ayanabbas727@gmail.com</t>
  </si>
  <si>
    <t xml:space="preserve">Mohammed Ayan Abbas </t>
  </si>
  <si>
    <t>ugs21302_aids.abbas@cbit.org.in</t>
  </si>
  <si>
    <t>Y.Swathi Teja</t>
  </si>
  <si>
    <t>https://drive.google.com/open?id=1f-X8zTg-H3aM027iY4xN2myXOjgzuDZP</t>
  </si>
  <si>
    <t xml:space="preserve">Great Experience and had hands on experience on different topics of data science using python </t>
  </si>
  <si>
    <t>varshavasaraju686@gmail.con</t>
  </si>
  <si>
    <t xml:space="preserve">Vasaraju Varsha </t>
  </si>
  <si>
    <t>Ugs21303_aids.varsha@cbit.org.in</t>
  </si>
  <si>
    <t>Mrs.Swathi Teja</t>
  </si>
  <si>
    <t>72h.52min</t>
  </si>
  <si>
    <t>https://drive.google.com/open?id=1vDAR8yvtydD3IEyEYXwjUzHJ7IX-sHBz</t>
  </si>
  <si>
    <t>akshay45offical@gmail.com</t>
  </si>
  <si>
    <t xml:space="preserve">Palley Akshay Kumar </t>
  </si>
  <si>
    <t xml:space="preserve">Ugs21304_aids.akshay@cbit.org.in </t>
  </si>
  <si>
    <t xml:space="preserve">Mrs.Y.Swathi teja </t>
  </si>
  <si>
    <t>https://drive.google.com/open?id=195PJ3PYyimdzn7CX2pmVl179UFL9s1xD</t>
  </si>
  <si>
    <t>mohd.ziaakhtar23@gmail.com</t>
  </si>
  <si>
    <t xml:space="preserve">Mohd Zia Akhtar </t>
  </si>
  <si>
    <t>ugs21305_aids.akhtar@cbit.org.in</t>
  </si>
  <si>
    <t>Y. Swathi Teja</t>
  </si>
  <si>
    <t>75.52 Hours</t>
  </si>
  <si>
    <t>https://drive.google.com/open?id=1o2o3_S_98DeucadY0WDPzq3Uerk3Hvw_</t>
  </si>
  <si>
    <t xml:space="preserve">Great Experience </t>
  </si>
  <si>
    <t>srihrshapadala@gmail.com</t>
  </si>
  <si>
    <t>P.Sriharsha</t>
  </si>
  <si>
    <t>Ugs21306_aids.harsha@cbit.org.in</t>
  </si>
  <si>
    <t>Yalla Swathi Teja</t>
  </si>
  <si>
    <t>TechA Blockchain Developer Certification - ISB - 16h.15m, Data Science Foundation Certification - ISB - 75h.52m, TechA Cloud Computing using Microsoft Azure Certification - ISB - 95h.35m</t>
  </si>
  <si>
    <t>16.15+75.52+95.35</t>
  </si>
  <si>
    <t>https://drive.google.com/open?id=13MohAak_zR08nSDEoWc11qfDSzyJ-2r4</t>
  </si>
  <si>
    <t xml:space="preserve">IT WAS GOOD AND INFORMATIVE
</t>
  </si>
  <si>
    <t>pavanpatale25@gmail.com</t>
  </si>
  <si>
    <t xml:space="preserve">Patale Pavan Kumar </t>
  </si>
  <si>
    <t>ugs21307_pavan@cbit.org.in</t>
  </si>
  <si>
    <t xml:space="preserve">D.L.Srinivasa Reddy </t>
  </si>
  <si>
    <t>https://drive.google.com/open?id=1GAQS6e9jC8VJTgZFkblkAkUkFeez9zLL</t>
  </si>
  <si>
    <t>battu4262@gmail.com</t>
  </si>
  <si>
    <t xml:space="preserve">Sravan Kumar Battu </t>
  </si>
  <si>
    <t>ugs21308_aids.sravan@cbit.org.in</t>
  </si>
  <si>
    <t>D.L.S Reddy</t>
  </si>
  <si>
    <t xml:space="preserve">75 hours 52 Minutes </t>
  </si>
  <si>
    <t>https://drive.google.com/open?id=13JXZJQ9OYTYz3Rjdk5KgPwkyO33UiRuo</t>
  </si>
  <si>
    <t xml:space="preserve">This was a good experience </t>
  </si>
  <si>
    <t>bhuvanasamala7@gmail.com</t>
  </si>
  <si>
    <t xml:space="preserve">Bhuvana </t>
  </si>
  <si>
    <t>ugs21309_aids.bhuvana@cbit.org.in</t>
  </si>
  <si>
    <t>Dr.D.L.Sinivasa Reddy</t>
  </si>
  <si>
    <t>30+45</t>
  </si>
  <si>
    <t>https://drive.google.com/open?id=17etrChpUksI_-TcnI6JNp9r2YIYf1G9M</t>
  </si>
  <si>
    <t>claroprakash0304@gmail.com</t>
  </si>
  <si>
    <t xml:space="preserve">CHAKALI BHANU PRAKASH </t>
  </si>
  <si>
    <t>ugs21311_aids.prakash@cbit.org.in</t>
  </si>
  <si>
    <t xml:space="preserve">D.L. Srinivasa Reddy </t>
  </si>
  <si>
    <t>https://drive.google.com/open?id=15OAHIlegDap2wfYQ22ykrRfn5nWPY6o4</t>
  </si>
  <si>
    <t>irenishivani567@gmail.com</t>
  </si>
  <si>
    <t>Ireni shivani</t>
  </si>
  <si>
    <t>ugs21312_aids.shivani@cbit.org.in</t>
  </si>
  <si>
    <t xml:space="preserve">Dr.D L S reddy </t>
  </si>
  <si>
    <t>https://drive.google.com/open?id=1Hmj189GJT17KZkqQm37Kf3wz63sxuhET</t>
  </si>
  <si>
    <t xml:space="preserve">good
</t>
  </si>
  <si>
    <t>kelothtanuja@gmail.com</t>
  </si>
  <si>
    <t xml:space="preserve">K Tanuja </t>
  </si>
  <si>
    <t>Ugs21313_aids.tanuja@cbit.org.in</t>
  </si>
  <si>
    <t xml:space="preserve">Dr D L Sreenivasa Reddy </t>
  </si>
  <si>
    <t>https://drive.google.com/open?id=1IAVdqtaTx2aj50wRRMW-lbHiSC-KQMF7</t>
  </si>
  <si>
    <t>reddydeepika2004@gmail.com</t>
  </si>
  <si>
    <t>Bayikade Deepika</t>
  </si>
  <si>
    <t>ugs21002_chem.deepka@cbit.org.in</t>
  </si>
  <si>
    <t>Dr. BVS Praveen</t>
  </si>
  <si>
    <t>42.5+10+12 = 64.5</t>
  </si>
  <si>
    <t>https://drive.google.com/open?id=1oPzjluUVwQZGd_TjQ7aYzFZrWleWF4wy, https://drive.google.com/open?id=1xTfI6Eo9vV6pQrPQpsK0kydbLWTCh26i</t>
  </si>
  <si>
    <t>The winter upsklling program was pretty informative but was time consuming.</t>
  </si>
  <si>
    <t>reddysahasra12@gmail.com</t>
  </si>
  <si>
    <t>Sahasra Reddy</t>
  </si>
  <si>
    <t>ugs21003_chem.sahasra@cbit.org.in</t>
  </si>
  <si>
    <t xml:space="preserve">Dr BVS Praveen </t>
  </si>
  <si>
    <t>https://drive.google.com/open?id=1k2muBeG8dRXCkENRDpu57-zwsQGc1HSx</t>
  </si>
  <si>
    <t>It was very informative.</t>
  </si>
  <si>
    <t>vidsss6113@gmail.com</t>
  </si>
  <si>
    <t>Kambhampati Srividya</t>
  </si>
  <si>
    <t>ugs21005_chem.vidya@cbit.org.in</t>
  </si>
  <si>
    <t>Dr.Praveen</t>
  </si>
  <si>
    <t>https://drive.google.com/open?id=1HNUjCDShDZRvPkW_QWVPpiyAu_nh1vZs, https://drive.google.com/open?id=1KIgX9rZ5JXzJJp6qNktotTi6NclmmA48</t>
  </si>
  <si>
    <t>no much feedback</t>
  </si>
  <si>
    <t>Srividya Kambhampati</t>
  </si>
  <si>
    <t>Dr.B.Praveen</t>
  </si>
  <si>
    <t>64.5 Hours</t>
  </si>
  <si>
    <t>https://drive.google.com/open?id=1iKEEB2sfcg10ZqnzWaGfhZ23DdiH4ym1</t>
  </si>
  <si>
    <t>It was really good.Keep it up!</t>
  </si>
  <si>
    <t>shivanikammari0@gmail.com</t>
  </si>
  <si>
    <t xml:space="preserve">Kammari Shivani </t>
  </si>
  <si>
    <t>ugs21006_chem.shivani@cbit.org.in</t>
  </si>
  <si>
    <t xml:space="preserve">Bvs praveen kumar </t>
  </si>
  <si>
    <t>64.5hrs</t>
  </si>
  <si>
    <t>https://drive.google.com/open?id=1n0rRF2Vbk76q4VgGa9_8NPp6qs1hNgB0</t>
  </si>
  <si>
    <t>Excellent! I have enjoyed with this and I learnt soo much from this ..!</t>
  </si>
  <si>
    <t>jyothikersagar07@gmail.com</t>
  </si>
  <si>
    <t xml:space="preserve">Kersagar Jyothi </t>
  </si>
  <si>
    <t>ugs21007_chem.jyothi@cbit.org.in</t>
  </si>
  <si>
    <t xml:space="preserve">Dr. B.V.S. Praveen </t>
  </si>
  <si>
    <t>+919791074572</t>
  </si>
  <si>
    <t>2+16.5+8+16+2+8+2+3+4+3=64.5</t>
  </si>
  <si>
    <t>https://drive.google.com/open?id=1Wr4Lq86LUZgWnhUHnjocHOxDf_QFl1Ba</t>
  </si>
  <si>
    <t>Consider focusing on practical applications and real-world projects to enhance my skills effectively during the winter upskilling period.</t>
  </si>
  <si>
    <t>kodurimanvitha08@gmail.com</t>
  </si>
  <si>
    <t>K. Manvitha</t>
  </si>
  <si>
    <t>ugs21008_chem.manvitha@cbit.org.in</t>
  </si>
  <si>
    <t>BVS Praveen</t>
  </si>
  <si>
    <t>https://drive.google.com/open?id=1JIBrhAlSebuCs3rPsM37qJ2A8CM1ZwK-</t>
  </si>
  <si>
    <t>ugs21009_chem.sravya@cbit.org.in</t>
  </si>
  <si>
    <t xml:space="preserve">Sravya Kolluru </t>
  </si>
  <si>
    <t>ksravya269@gmail.com</t>
  </si>
  <si>
    <t>Dr. B.V.S Praveen</t>
  </si>
  <si>
    <t>42.5+10+12=64.5</t>
  </si>
  <si>
    <t>https://drive.google.com/open?id=1sIzWBfkTrLp7AHSBsJeJp0P5n0q8IEx0</t>
  </si>
  <si>
    <t>It was an informative course that will help us in our career perspective but was time consuming and we experienced certain technical glitches from their end.</t>
  </si>
  <si>
    <t>varshinireddy57@gmail.com</t>
  </si>
  <si>
    <t>Varshini reddy</t>
  </si>
  <si>
    <t>Ugs21010_chem.varshini@cbit.org.in</t>
  </si>
  <si>
    <t>Varshinireddy57@gmail.com</t>
  </si>
  <si>
    <t xml:space="preserve">Bvs.praveen </t>
  </si>
  <si>
    <t>https://drive.google.com/open?id=1b_UQhwJspP43vFk40_khOiaOvupgsOVe</t>
  </si>
  <si>
    <t>sailajanelaturu1218@gmail.com</t>
  </si>
  <si>
    <t>N Sailaja</t>
  </si>
  <si>
    <t>ugs21011_chem.sailaja@cbit.org.in</t>
  </si>
  <si>
    <t>B. V. S Praveen</t>
  </si>
  <si>
    <t>https://drive.google.com/open?id=12C0Hj4KVwm4U0GB4AK_N-f4KnwHMYJU8</t>
  </si>
  <si>
    <t xml:space="preserve">.. </t>
  </si>
  <si>
    <t>sanjana.siva2004@gmail.com</t>
  </si>
  <si>
    <t>Sanjana Pali</t>
  </si>
  <si>
    <t>ugs21012_chem.sanjana@cbit.org.in</t>
  </si>
  <si>
    <t>Dr . B V S Praveen</t>
  </si>
  <si>
    <t>https://drive.google.com/open?id=1FkU2jVFrpU0XU8ovf6NN2M_W6DioCXNi</t>
  </si>
  <si>
    <t>pokalabhavani25@gmail.com</t>
  </si>
  <si>
    <t xml:space="preserve">Pokala Bhavani </t>
  </si>
  <si>
    <t>ugs21013_chem.bhavani@cbit.org.in</t>
  </si>
  <si>
    <t xml:space="preserve">BVS Praveen </t>
  </si>
  <si>
    <t>2+16.5+8+16+2+8+2+3+4+3 = 64.5</t>
  </si>
  <si>
    <t>https://drive.google.com/open?id=1ewXB6CfJ05WuefOQ4cKKV8847bq3ZasC</t>
  </si>
  <si>
    <t xml:space="preserve">It was really useful </t>
  </si>
  <si>
    <t>sadaffatima202@gmail.com</t>
  </si>
  <si>
    <t>Sadaf fatima</t>
  </si>
  <si>
    <t>ugs21014_chem.fatima@cbit.org.in</t>
  </si>
  <si>
    <t>Sadaffatima202@gmail.com</t>
  </si>
  <si>
    <t>https://drive.google.com/open?id=1qtMttfmJD4_0-i2tTYIoQnIQ3Ffhwt55</t>
  </si>
  <si>
    <t>anvitharaj111@gmail.com</t>
  </si>
  <si>
    <t xml:space="preserve">Anvitha Raj vantipuli </t>
  </si>
  <si>
    <t>ugs21016_chem.anvitha@cbit.org.in</t>
  </si>
  <si>
    <t>Dr.Bvs praveen</t>
  </si>
  <si>
    <t>https://drive.google.com/open?id=10-0_eITz3vfQHAcOKJLcIq_CdPmz79Ml</t>
  </si>
  <si>
    <t xml:space="preserve">Super easy way to learn and apply Matlab and simulation </t>
  </si>
  <si>
    <t>ailaakash5518@gmail.com</t>
  </si>
  <si>
    <t>aila akash</t>
  </si>
  <si>
    <t>Ugs21017_chem.akash@cbit.org.in</t>
  </si>
  <si>
    <t xml:space="preserve">Dr.Bvs praveen </t>
  </si>
  <si>
    <t>https://drive.google.com/open?id=1w7C1octiY_ejOfHJBcDVYKBZmF3SVHTL</t>
  </si>
  <si>
    <t xml:space="preserve">It's a good internship </t>
  </si>
  <si>
    <t>alifurqan7396094465@gmail.com</t>
  </si>
  <si>
    <t xml:space="preserve">Ali furqan </t>
  </si>
  <si>
    <t>ugs21018_chem.furqan@cbit.org.in</t>
  </si>
  <si>
    <t xml:space="preserve">B.v.s praveen </t>
  </si>
  <si>
    <t>https://drive.google.com/open?id=1vCWbb1oXj1vsxOZQ-aCAwN8g7XWGLJxc</t>
  </si>
  <si>
    <t>umeshchandrabanoth2002@gmail.com</t>
  </si>
  <si>
    <t>BANOTH UMESH CHANDRA</t>
  </si>
  <si>
    <t>ugs21019_chem.chandra@cbit.org.in</t>
  </si>
  <si>
    <t>Dr.BVS Praveen kumar</t>
  </si>
  <si>
    <t>https://drive.google.com/open?id=1wytdyweuXE4JA22ZJRCbg_-zWF3aRWsY</t>
  </si>
  <si>
    <t>banothuabhilash98@gmail.com</t>
  </si>
  <si>
    <t xml:space="preserve">Banothu Abhilash </t>
  </si>
  <si>
    <t>ugs21020_chem.abhilash@cbit.org.in</t>
  </si>
  <si>
    <t>Dr B V S Praveen</t>
  </si>
  <si>
    <t>https://drive.google.com/open?id=1N0YpiMWG-b-mqVNFs7reeCmIE4H_ERwi</t>
  </si>
  <si>
    <t>yes</t>
  </si>
  <si>
    <t>spbirudu@gmail.com</t>
  </si>
  <si>
    <t>BIRUDU SAI PRANEETH</t>
  </si>
  <si>
    <t>ugs21021_chem.praneeth@cbit.org.in</t>
  </si>
  <si>
    <t>Core Certification from ECE /  EEE / Civil / Biotech / Chemical / Mechanical - 70, Mathworks - Matlab - Li2</t>
  </si>
  <si>
    <t>64.5 hours</t>
  </si>
  <si>
    <t>https://drive.google.com/open?id=1H6CruZkahFMRkyeWpXkMq85qPPOEIyzi</t>
  </si>
  <si>
    <t xml:space="preserve">The Winter upskilling programme helped me alot in learning the Matlab </t>
  </si>
  <si>
    <t>bodakarthik9618@gmail.com</t>
  </si>
  <si>
    <t>Boda karthik</t>
  </si>
  <si>
    <t>ugs21022_chem.karthik@cbit.org.in</t>
  </si>
  <si>
    <t>Dr.BVS.Praveen</t>
  </si>
  <si>
    <t>https://drive.google.com/open?id=1xdh05mtt8lmN8NMNUqCdUQqljcCGKmsP</t>
  </si>
  <si>
    <t>kaushik.chetty@gmail.com</t>
  </si>
  <si>
    <t>Chetti kaushik</t>
  </si>
  <si>
    <t>ugs21023_chem.kaushik@cbit.org.in</t>
  </si>
  <si>
    <t>Kaushik.chetty@gmail.com</t>
  </si>
  <si>
    <t>https://drive.google.com/open?id=1s2P2s9xrCvyYT1LAXvOs_7Cn-pcAZUBX</t>
  </si>
  <si>
    <t>On field work and learning would be better</t>
  </si>
  <si>
    <t>ugs21024_chem.sambashiva@cbit.org.in</t>
  </si>
  <si>
    <t>chilupuri sambashiva reddy</t>
  </si>
  <si>
    <t>sambashivareddychilupuri@gmail.com</t>
  </si>
  <si>
    <t>DR.BVS.PRAVEEN KUMAR</t>
  </si>
  <si>
    <t>https://drive.google.com/open?id=1IVw-o9awcD41MLc8WAaUFmK1mBL3MFfk, https://drive.google.com/open?id=1-mzRj3kOi6MBN3iBWABp7Vu8X2RLop1d</t>
  </si>
  <si>
    <t>CREATIVE KNOWLEDGE IS DEVELOPED</t>
  </si>
  <si>
    <t>gollapudidhruv@gmail.com</t>
  </si>
  <si>
    <t>Dhruv Gollapudi</t>
  </si>
  <si>
    <t>ugs21025_chem.gollapudi@cbit.org.in</t>
  </si>
  <si>
    <t>Dr. B.V.S. Praveen</t>
  </si>
  <si>
    <t>https://drive.google.com/open?id=1k_RXod_dM8-7OJIDkhDirmVMZ0aWjlN_</t>
  </si>
  <si>
    <t>eskn344@gmail.com</t>
  </si>
  <si>
    <t xml:space="preserve">Shiva Kumar </t>
  </si>
  <si>
    <t>Ugs21027_chem.shiva@cbit.org.in</t>
  </si>
  <si>
    <t xml:space="preserve">Rajverma sir </t>
  </si>
  <si>
    <t>https://drive.google.com/open?id=1-mC85gjiSTv1O1sWwmsXJkIHH5XQF-tT</t>
  </si>
  <si>
    <t>gauravmahnot03@gmail.com</t>
  </si>
  <si>
    <t>Gaurav Mahnot</t>
  </si>
  <si>
    <t>ugs21028_chem.gaurav@cbit.org.in</t>
  </si>
  <si>
    <t>Dr. Raj Verma</t>
  </si>
  <si>
    <t>https://drive.google.com/open?id=1M1n1J3xVQY_yhvGTS0muywsOE74JkTf9</t>
  </si>
  <si>
    <t>kandulanikhil66@gmail.com</t>
  </si>
  <si>
    <t xml:space="preserve">Kandula Nikhil </t>
  </si>
  <si>
    <t>ugs21030_chem.nikhil@cbit.org.in</t>
  </si>
  <si>
    <t xml:space="preserve">Dr Raj Kumar Verma </t>
  </si>
  <si>
    <t>https://drive.google.com/open?id=1lNFH_cIWGntxssntqRBm4uK3yYYqsaEg</t>
  </si>
  <si>
    <t>eswaraditya.3003@gmail.com</t>
  </si>
  <si>
    <t>Lingala Eswaraditya Reddy</t>
  </si>
  <si>
    <t>ugs21031_chem.eswaraditya@cbit.org.in</t>
  </si>
  <si>
    <t>Eswaraditya.3003@gmail.com</t>
  </si>
  <si>
    <t>Raj Kumar Verma</t>
  </si>
  <si>
    <t xml:space="preserve">64 hours </t>
  </si>
  <si>
    <t>https://drive.google.com/open?id=1GBCnZbh2V-BLclgm8HYU9REr2-j1R7S5</t>
  </si>
  <si>
    <t>ugs21032_chem.sandeep@cbit.org.in</t>
  </si>
  <si>
    <t>Malothu sandeep</t>
  </si>
  <si>
    <t>Sandeepmalothu589@gmail.com</t>
  </si>
  <si>
    <t>Dr raj kumar verma</t>
  </si>
  <si>
    <t>https://drive.google.com/open?id=1qxeEFo2DdiHkdnFkWXGDVVFIa9LCaUIZ</t>
  </si>
  <si>
    <t>i learned math lab programme in this winter upskilling internship</t>
  </si>
  <si>
    <t>praveenmundavar786@gmail.com</t>
  </si>
  <si>
    <t>Mundavar Praveen Kumar</t>
  </si>
  <si>
    <t>ugs21035_chem.praveen@cbit.org.in</t>
  </si>
  <si>
    <t>https://drive.google.com/open?id=1CZ2FCTAshqFiE__t_GsPGpDPJkZLIT48</t>
  </si>
  <si>
    <t>excellent!</t>
  </si>
  <si>
    <t>mohith.sathyavardhan@gmail.com</t>
  </si>
  <si>
    <t>Nukala Mohith sathyavardhan</t>
  </si>
  <si>
    <t>Ugs21036_chem.vardhan@cbit.org.in</t>
  </si>
  <si>
    <t>Rajverma</t>
  </si>
  <si>
    <t>https://drive.google.com/open?id=1k1JzrJ4Ypfhx-PNzW63FmS8HcGJ1445e</t>
  </si>
  <si>
    <t>Time waste</t>
  </si>
  <si>
    <t>nunsavaththarun8465@gmail.com</t>
  </si>
  <si>
    <t>Nunsavath Tharun</t>
  </si>
  <si>
    <t>ugs21037_chem.tharun@cbit.org.in</t>
  </si>
  <si>
    <t>Raj Verma</t>
  </si>
  <si>
    <t>https://drive.google.com/open?id=1axUe6Xg0lD94gv5On1KKln7BB74NwdwB</t>
  </si>
  <si>
    <t>GOOD SKILL FOR ENGINEERING STUDENT</t>
  </si>
  <si>
    <t>renu2108121@gmail.com</t>
  </si>
  <si>
    <t>P Renu Prakash</t>
  </si>
  <si>
    <t>ugs21038_chem.prakash@cbit.org.in</t>
  </si>
  <si>
    <t>Dr. Raj Varma</t>
  </si>
  <si>
    <t>https://drive.google.com/open?id=130xIbSjQO8IXY9aClXGZyRGIEkHdXXC2</t>
  </si>
  <si>
    <t>It was a lenghty course</t>
  </si>
  <si>
    <t>ugs21039_chem.prabhaas@cbit.org.in</t>
  </si>
  <si>
    <t xml:space="preserve">Tolkanti prabhaas </t>
  </si>
  <si>
    <t>prabhaastolkanti.9@gmail.com</t>
  </si>
  <si>
    <t xml:space="preserve">Dr raj Verma </t>
  </si>
  <si>
    <t>https://drive.google.com/open?id=1Yhe6JklkAUrhw1zEQkaMjuU-BjIz-Dy-</t>
  </si>
  <si>
    <t>sherisaikumarsagar@gmail.com</t>
  </si>
  <si>
    <t>S SAI KUMAR</t>
  </si>
  <si>
    <t>ugs21040_chem.sai@cbit.org.in</t>
  </si>
  <si>
    <t xml:space="preserve">Raj Verma </t>
  </si>
  <si>
    <t>https://drive.google.com/open?id=1wHYia6BH7rTmxBlKYRTazq_oqzfTMijz</t>
  </si>
  <si>
    <t>this is good course, in which learned much ....</t>
  </si>
  <si>
    <t>shrinidhitavag2@gmail.com</t>
  </si>
  <si>
    <t xml:space="preserve">Shrinidhi tavag </t>
  </si>
  <si>
    <t>ugs21041_chem.shrinidhi@cbit.org.in</t>
  </si>
  <si>
    <t xml:space="preserve">Dr.Raj Verma </t>
  </si>
  <si>
    <t>https://drive.google.com/open?id=16trH-EMHiKADs91SoUvUrFyI-scymHMj</t>
  </si>
  <si>
    <t>It was a new experience to learn ..</t>
  </si>
  <si>
    <t>thatsyedzaid@gmail.com</t>
  </si>
  <si>
    <t>syed burhanuddin qadri</t>
  </si>
  <si>
    <t>ugs21042_chem.qadri@cbit.org.in</t>
  </si>
  <si>
    <t>Dr .  rajkumar varma</t>
  </si>
  <si>
    <t>https://drive.google.com/open?id=1v0Fuh7QyQ_A9-YI2nGwcfTgIKd4DZS9V</t>
  </si>
  <si>
    <t>ugs21043_chem.syed@cbit.org.in</t>
  </si>
  <si>
    <t>Syed Sayeeduddin Ahmed</t>
  </si>
  <si>
    <t>supersayeed123@gmail.com</t>
  </si>
  <si>
    <t>Dr. Raj Kumar Verma</t>
  </si>
  <si>
    <t>2+16.5+8+16+2+8+2+3+4+3=64.5 hours</t>
  </si>
  <si>
    <t>https://drive.google.com/open?id=1UuODwTB7ORRvrpHaKpEN-h2vsWoaQAqg</t>
  </si>
  <si>
    <t>The winter upskilling program was a very useful program to build upon additional skills and certifications on top of the existing curriculum. The notice about it couldve been provided a lot before for better preparation.</t>
  </si>
  <si>
    <t>eslavathakhil478@gmail.com</t>
  </si>
  <si>
    <t xml:space="preserve">Eslavath Akhil </t>
  </si>
  <si>
    <t>ugs21301_chem.akhil@cbit.org.in</t>
  </si>
  <si>
    <t xml:space="preserve">Dr Raj Verma </t>
  </si>
  <si>
    <t>https://drive.google.com/open?id=1Qt3mSRZk1rULAeh8Si3D5Bi_PpWv0gXD</t>
  </si>
  <si>
    <t xml:space="preserve">Good silks for engineering students </t>
  </si>
  <si>
    <t>skanwaranwar4646@gmail.com</t>
  </si>
  <si>
    <t xml:space="preserve">Sk Anwar </t>
  </si>
  <si>
    <t>Ugs21304_chem.anwar@cbit.org.in</t>
  </si>
  <si>
    <t>Dr.raj varma</t>
  </si>
  <si>
    <t>https://drive.google.com/open?id=15DVJ99RebL9fOWUlrD6FbrV0vNymQQEG</t>
  </si>
  <si>
    <t>suryatejvalluri@gmail.com</t>
  </si>
  <si>
    <t xml:space="preserve">SURYA TEJ VALLURI </t>
  </si>
  <si>
    <t>ugs21305_chem.tej@cbit.org.in</t>
  </si>
  <si>
    <t>DR. RAJ VERMA</t>
  </si>
  <si>
    <t>https://drive.google.com/open?id=1U064jXfm-QIj_0xSK17mAdVoo7FV8b1K</t>
  </si>
  <si>
    <t>alekhya.pasumarthy@gmail.com</t>
  </si>
  <si>
    <t>Alekhya Pasumarthy</t>
  </si>
  <si>
    <t>ugs21001_bio.alekhya@cbit.org.in</t>
  </si>
  <si>
    <t>Dr. V. Aruna</t>
  </si>
  <si>
    <t>0.37+3.30+14.31+16+15.56 +24.18+1=75h.52m</t>
  </si>
  <si>
    <t>https://drive.google.com/open?id=1lXAAQmeWyz3rK6oWPUyI47Hcf2tQi7aX</t>
  </si>
  <si>
    <t>Does not make sense that biotechnology students looking to work in wet lab and research must do online upskilling courses. It would be more helpful to allow for us to take up projects and workshops for the stipulated upskilling duration that are more relevant to our field of study and interests.</t>
  </si>
  <si>
    <t>arkhadija123@gmail.com</t>
  </si>
  <si>
    <t>Amatul Rahman Khadija</t>
  </si>
  <si>
    <t>ugs21002_bio.rahman@cbit.org.in</t>
  </si>
  <si>
    <t>https://drive.google.com/open?id=1ePnSJFHG3LnDG5qUzlCrss2YNRmq9oeK</t>
  </si>
  <si>
    <t>ananyasurabhiii@gmail.com</t>
  </si>
  <si>
    <t xml:space="preserve">Ananya Surabhi </t>
  </si>
  <si>
    <t>ugs21003_bio.ananya@cbit.org.in</t>
  </si>
  <si>
    <t>V . Aruna</t>
  </si>
  <si>
    <t>https://drive.google.com/open?id=18_Ke90OVuFnG2N8AKlxNBwEaZ5hHIgdV</t>
  </si>
  <si>
    <t>anshikagupta2109@gmail.com</t>
  </si>
  <si>
    <t>Anshika Gupta</t>
  </si>
  <si>
    <t>ugs21004_bio.anshika@cbit.org.in</t>
  </si>
  <si>
    <t>Mohan Sir</t>
  </si>
  <si>
    <t>37m + 3h30m + 14h13m + 16h + 15h56m + 24h18m = 75.56 h</t>
  </si>
  <si>
    <t>https://drive.google.com/open?id=1-NLnFEFAcoXfIf5CtHaDvJqBPxIM3E7I</t>
  </si>
  <si>
    <t>HELPFUL</t>
  </si>
  <si>
    <t>ashcbit@gmail.com</t>
  </si>
  <si>
    <t>Ashrita Kottakota</t>
  </si>
  <si>
    <t>ugs21005_bio.ashrita@cbit.org.in</t>
  </si>
  <si>
    <t xml:space="preserve">Dr.V Aruna </t>
  </si>
  <si>
    <t>https://drive.google.com/open?id=1rKlpTgapknOWkzDl1eN-v89mvlphT0nL</t>
  </si>
  <si>
    <t>shruutii04@gmail.com</t>
  </si>
  <si>
    <t xml:space="preserve">Bikkumalla Shruti </t>
  </si>
  <si>
    <t>ugs21006_bio.shruti@cbit.org.in</t>
  </si>
  <si>
    <t>Varimadugu Aruna</t>
  </si>
  <si>
    <t>8+16.5+8+16+2+2+2+2+2+2</t>
  </si>
  <si>
    <t>https://drive.google.com/open?id=1KqH23chMrqAPDmF2Y_3aPAyDd4tW6OWn</t>
  </si>
  <si>
    <t>Needs improvement for simulink online version.</t>
  </si>
  <si>
    <t>shrutii4712@gmail.com</t>
  </si>
  <si>
    <t>Bikkumalla Shruti</t>
  </si>
  <si>
    <t>ugs21007_bio.shruti@cbit.org.in</t>
  </si>
  <si>
    <t>Dr V Aruna</t>
  </si>
  <si>
    <t>https://drive.google.com/open?id=1rj5IMj5a_x5AAeTzoV3VgprhBPQ1bsMg</t>
  </si>
  <si>
    <t>easy understanding and structure</t>
  </si>
  <si>
    <t>bochasrihitha@gmail.com</t>
  </si>
  <si>
    <t xml:space="preserve">B Srihitha </t>
  </si>
  <si>
    <t>ugs21007_bio.srihitha@cbit.org.in</t>
  </si>
  <si>
    <t>42.5+10+8.5= 61 hours</t>
  </si>
  <si>
    <t>https://drive.google.com/open?id=1NX7fk9CiwQwyAab2pG_qGePFxzCsoeR5</t>
  </si>
  <si>
    <t>I learned so much and it was easier to follow</t>
  </si>
  <si>
    <t>B Srihitha</t>
  </si>
  <si>
    <t>https://drive.google.com/open?id=1dLvagcsTn_kYgio-QRHQgrUBg6VeM-Ac</t>
  </si>
  <si>
    <t>akshitanaidu.c@gmail.com</t>
  </si>
  <si>
    <t>Cambampaty Akshita Naidu</t>
  </si>
  <si>
    <t>ugs21008_bio.akshita@cbit.org.in</t>
  </si>
  <si>
    <t>61 hrs</t>
  </si>
  <si>
    <t>https://drive.google.com/open?id=17C3KnQ220DfOZp3RSrK1UuhOeHNHSr7C</t>
  </si>
  <si>
    <t>megnareddy26@gmail.com</t>
  </si>
  <si>
    <t>Dendi meghana</t>
  </si>
  <si>
    <t>ugs21010_ bio.meghana@cbit.org.in</t>
  </si>
  <si>
    <t>Dr.V.Aruna</t>
  </si>
  <si>
    <t>75hours.52 mins</t>
  </si>
  <si>
    <t>https://drive.google.com/open?id=1JokgZg1RY8D7fCAyuTyAdLR623aQJ1XS</t>
  </si>
  <si>
    <t>gaddathabitha23@gmail.com</t>
  </si>
  <si>
    <t xml:space="preserve">Gadda Thabitha </t>
  </si>
  <si>
    <t>ugs21011_bio.thabitha@cbit.org.in</t>
  </si>
  <si>
    <t>https://drive.google.com/open?id=1Ujbay78NRhBEyyQL4EzUZDisnr0yl4w3</t>
  </si>
  <si>
    <t>gollavasanthi17@gmail.com</t>
  </si>
  <si>
    <t xml:space="preserve">Golla Vasanthi </t>
  </si>
  <si>
    <t>ugs21013_bio.vasanthi@cbit.org.in</t>
  </si>
  <si>
    <t xml:space="preserve">gollavasanthi17@gmail.com </t>
  </si>
  <si>
    <t xml:space="preserve">Dr. V. Aruna </t>
  </si>
  <si>
    <t xml:space="preserve">85hours </t>
  </si>
  <si>
    <t>https://drive.google.com/open?id=1Zpr55vu9on7gCUPdOFzhqaz_KQiDRo5K</t>
  </si>
  <si>
    <t xml:space="preserve">NA </t>
  </si>
  <si>
    <t>gracegottee@gmail.com</t>
  </si>
  <si>
    <t xml:space="preserve">Grace Gotte </t>
  </si>
  <si>
    <t>ugs21014_bio.hepsibah@cbit.org.in</t>
  </si>
  <si>
    <t xml:space="preserve">Aruna </t>
  </si>
  <si>
    <t>https://drive.google.com/open?id=1mCjqrSecPD3jjOLhd6Ojuy9riu0Ej0HG</t>
  </si>
  <si>
    <t>manognagrandhi@gmail.com</t>
  </si>
  <si>
    <t xml:space="preserve">Grandhi Manognadevi </t>
  </si>
  <si>
    <t>ugs21015_bio.manognadevi@cbit.org.in</t>
  </si>
  <si>
    <t>Dr. Varimadugu Aruna</t>
  </si>
  <si>
    <t>https://drive.google.com/open?id=1v40iaA9FdHIgY_0h1OhhqZzNmsYaZDE6</t>
  </si>
  <si>
    <t>Could have been very beneficial if those holidays were given right after sem 4, so that we would have don some worthy internships and upskilling courses can be managed during weekends, provided classes are conducted 5 days/week.</t>
  </si>
  <si>
    <t>jajimoggakavya@gmail.com</t>
  </si>
  <si>
    <t>J.kavya sri</t>
  </si>
  <si>
    <t>Ugs21016_bio.kavyasri@cbit.org.in</t>
  </si>
  <si>
    <t>Dr. Aruna</t>
  </si>
  <si>
    <t>https://drive.google.com/open?id=1sgiEd8Aq0mtUgqNRehn6Wl5ZFymQnHRg</t>
  </si>
  <si>
    <t>j.haripriya2412@gmail.com</t>
  </si>
  <si>
    <t>J.HARI PRIYA</t>
  </si>
  <si>
    <t>ugs21017bio.priya@cbit.org.in</t>
  </si>
  <si>
    <t>Dr.v.Aruna</t>
  </si>
  <si>
    <t>https://drive.google.com/open?id=1Z6koXOZAIW9Q9ZJrCVd2ygqZcMHix-Df</t>
  </si>
  <si>
    <t>rithikajell30@gmail.com</t>
  </si>
  <si>
    <t>J Rithika</t>
  </si>
  <si>
    <t>ugs21018_bio.rithika@cbit.org.in</t>
  </si>
  <si>
    <t>rithikajella30@gmail.com</t>
  </si>
  <si>
    <t>Dr. V Aruna</t>
  </si>
  <si>
    <t>https://drive.google.com/open?id=1WnsGPejd0jsnlafQm3ITvd65JG24qGd1</t>
  </si>
  <si>
    <t>harshithakammari99@gmail.com</t>
  </si>
  <si>
    <t xml:space="preserve">Harshitha Kammari </t>
  </si>
  <si>
    <t>ugs21019_bio.harshitha@cbit.org.in</t>
  </si>
  <si>
    <t>https://drive.google.com/open?id=1JTJ7KOAJuO0I01Pvj13ym1PjALQ5VVga</t>
  </si>
  <si>
    <t>kanugantiakhila371@gmail.com</t>
  </si>
  <si>
    <t xml:space="preserve">Kanuganti Akhila </t>
  </si>
  <si>
    <t>ugs21020_bio.akhila@cbit.org.in</t>
  </si>
  <si>
    <t>75hr 52mins</t>
  </si>
  <si>
    <t>https://drive.google.com/open?id=1i6JT1AdDwfhwWMiX1ltlx0rSOgEKQNT9</t>
  </si>
  <si>
    <t xml:space="preserve">It would have been beneficial if the vacation had been given right after IV SEM, allowing us to pursue valuable internships and dedicate weekends to upskilling, given the college five -day working policy.    </t>
  </si>
  <si>
    <t>keerthananalla@outlook.com</t>
  </si>
  <si>
    <t>Keerthana Nalla</t>
  </si>
  <si>
    <t>ugs21021_bio.keerthana@cbit.org.in</t>
  </si>
  <si>
    <t>Dr.V Aruna</t>
  </si>
  <si>
    <t>https://drive.google.com/open?id=1QXpMR2YQncB8qs0rkTX8YDzITaNBAEtr</t>
  </si>
  <si>
    <t>kirthikhasunder07@gmail.com</t>
  </si>
  <si>
    <t xml:space="preserve">Kirthikha Shanmuga Sunder </t>
  </si>
  <si>
    <t>ugs21022_bio.sunder@cbit.org.in</t>
  </si>
  <si>
    <t>Dr.Y Rajasri</t>
  </si>
  <si>
    <t>https://drive.google.com/open?id=1W24lx_52DGTDPffJvgvAEEizw7Pnof0c</t>
  </si>
  <si>
    <t>pranavilokamcbit@gmail.com</t>
  </si>
  <si>
    <t xml:space="preserve">L. Pranavi </t>
  </si>
  <si>
    <t>Ugs21023_bio.pranavi@cbit.in.org</t>
  </si>
  <si>
    <t xml:space="preserve">G. Vijaya Laxmi </t>
  </si>
  <si>
    <t>https://drive.google.com/open?id=1XwA0FnBuiYTk20ukeyekERHg3SLQXVQY</t>
  </si>
  <si>
    <t>The program was nice</t>
  </si>
  <si>
    <t>madhikuntadivyasree2904@gmail.com</t>
  </si>
  <si>
    <t xml:space="preserve">Madikunta Divyasree </t>
  </si>
  <si>
    <t>ugs21025_bio.divyasree@cbit.org.in</t>
  </si>
  <si>
    <t>Dr.G.Vijayalaxmi</t>
  </si>
  <si>
    <t>+919849664939</t>
  </si>
  <si>
    <t>https://drive.google.com/open?id=1yC8C5xUsXDbwM7sgK36sb-uTRUbOWTTK</t>
  </si>
  <si>
    <t>aishwarya.madu@gmail.com</t>
  </si>
  <si>
    <t xml:space="preserve">Aishwarya Madu </t>
  </si>
  <si>
    <t>ugs21026_bio.aishwarya@cbit.org.in</t>
  </si>
  <si>
    <t xml:space="preserve">Gr G Vijaya Lakshmi </t>
  </si>
  <si>
    <t>https://drive.google.com/open?id=1_n68AaSQTOFW6s3_0yeXYCJXos1sW15S</t>
  </si>
  <si>
    <t>mahimakalyanam@gmail.com</t>
  </si>
  <si>
    <t xml:space="preserve">Mahima Kalyanam </t>
  </si>
  <si>
    <t>Ugs21027_bio.mahima@cbit.org.in</t>
  </si>
  <si>
    <t>Rajashri yadavallo</t>
  </si>
  <si>
    <t>+919908994251</t>
  </si>
  <si>
    <t>https://drive.google.com/open?id=1lqgWbkFeSrbdJsWSZEuvTrg_-t6wrfqf</t>
  </si>
  <si>
    <t>medisettyrashmi@gmail.com</t>
  </si>
  <si>
    <t>M.Raehmi</t>
  </si>
  <si>
    <t>Ugs21028_bio.rashmi@cbit.org.in</t>
  </si>
  <si>
    <t>Dr.G.vijaya Lakshmi</t>
  </si>
  <si>
    <t>https://drive.google.com/open?id=1wfucFArrwzbTRbkZ-n01xvkJXVODW7P2</t>
  </si>
  <si>
    <t>jahnavimukka305@gmail.com</t>
  </si>
  <si>
    <t xml:space="preserve">Mukka Jahnavi </t>
  </si>
  <si>
    <t>ugs21029_bio.jahnavi@cbit.org.in</t>
  </si>
  <si>
    <t>Dr.G Vijaya laxmi</t>
  </si>
  <si>
    <t xml:space="preserve">75hrs52min </t>
  </si>
  <si>
    <t>https://drive.google.com/open?id=1aj7pXCtQapsb3PlEAh5Q6XV8hEWMT8YX</t>
  </si>
  <si>
    <t>muskan4371@gmail.com</t>
  </si>
  <si>
    <t>Muskan</t>
  </si>
  <si>
    <t>ugs21030_bio.muskan@cbit.org.in</t>
  </si>
  <si>
    <t>Sri.A.Mohan</t>
  </si>
  <si>
    <t>0.37+3.30+14.31+16+15.56+24.18+1= 75h.52m</t>
  </si>
  <si>
    <t>https://drive.google.com/open?id=14kfCYXJYKmDdREeqs-aQG8qYxJ4QUzw4</t>
  </si>
  <si>
    <t>ugs21031_bio.prashanthi@cbit.org.in</t>
  </si>
  <si>
    <t xml:space="preserve">N.PRASHANTHI </t>
  </si>
  <si>
    <t xml:space="preserve">ugs21031_bio.prashanthi@cbit.org.in </t>
  </si>
  <si>
    <t xml:space="preserve">nprashanthi532@gmail.com </t>
  </si>
  <si>
    <t>G.VIJAYA LAXMI</t>
  </si>
  <si>
    <t xml:space="preserve">Data Science Foundation Certification - ISB - 75h.52m, </t>
  </si>
  <si>
    <t>https://drive.google.com/open?id=1nLRwF7ufWb7AJCwLkh4PS17LRWzVxi4A</t>
  </si>
  <si>
    <t>ugs21032_bio.nidhi@cbit.org.in</t>
  </si>
  <si>
    <t xml:space="preserve">Nidhi Bhide </t>
  </si>
  <si>
    <t>bhidenidhi@outlook.com</t>
  </si>
  <si>
    <t xml:space="preserve">G. Vijaya Lakshmi </t>
  </si>
  <si>
    <t>https://drive.google.com/open?id=1zZTDSrDIYL2RM57PWvK1ja1IMtyMLCdq</t>
  </si>
  <si>
    <t xml:space="preserve">         </t>
  </si>
  <si>
    <t>phalguninadiger@gmail.com</t>
  </si>
  <si>
    <t>Phalguni nadiger</t>
  </si>
  <si>
    <t>ugs21033_bio.phalguni@cbit.org.in</t>
  </si>
  <si>
    <t>Dr. G. Vijay Lakshmi</t>
  </si>
  <si>
    <t>https://drive.google.com/open?id=1CQw06BUxMTWWlw85DBvkaz_jb9QRidgp</t>
  </si>
  <si>
    <t xml:space="preserve">Good. </t>
  </si>
  <si>
    <t>punreddyakshitha@gmail.com</t>
  </si>
  <si>
    <t xml:space="preserve">Punreddy Akshitha </t>
  </si>
  <si>
    <t>ugs21034_bio.akshitha@cbit.org.in</t>
  </si>
  <si>
    <t>Dr. G. Vijaya Laxmi</t>
  </si>
  <si>
    <t>https://drive.google.com/open?id=1n1HgkIUR4QlNiHDZTeexk7dP-fVfM8qI</t>
  </si>
  <si>
    <t xml:space="preserve">Good learning experience </t>
  </si>
  <si>
    <t>rekhampoojitha@gmail.com</t>
  </si>
  <si>
    <t>Rekham Poojitha</t>
  </si>
  <si>
    <t>ugs21036_bio.poojitha@cbit.org.in</t>
  </si>
  <si>
    <t>Dr. G. Vijayalaxmi</t>
  </si>
  <si>
    <t>https://drive.google.com/open?id=1qKzjOCQJLDsF-oUdm6Ead_ip4RgvYGYe</t>
  </si>
  <si>
    <t xml:space="preserve">it was a good experience </t>
  </si>
  <si>
    <t>remallapriyanka@gmail.com</t>
  </si>
  <si>
    <t xml:space="preserve">Remalla Priyanka </t>
  </si>
  <si>
    <t>ugs21037_bio.priyanka@cbit.org.in</t>
  </si>
  <si>
    <t>Dr.Y Rajasri mam</t>
  </si>
  <si>
    <t>https://drive.google.com/open?id=1txh8eIrW2XtvYtVPk7M4p0IZQlhEITRK</t>
  </si>
  <si>
    <t>joshiniperumal12@gmail.com</t>
  </si>
  <si>
    <t>Roshini Perumal</t>
  </si>
  <si>
    <t>Ugs21038_bio.roshini@cbit.org.in</t>
  </si>
  <si>
    <t xml:space="preserve">Dr.G.vijayalakshmi </t>
  </si>
  <si>
    <t>75h 52 mins</t>
  </si>
  <si>
    <t>https://drive.google.com/open?id=11kMe4-Ki6UKmiEwuM2dK2OWyT6Iixl6k</t>
  </si>
  <si>
    <t>shreyatati19@gmail.com</t>
  </si>
  <si>
    <t>Shreya Tati</t>
  </si>
  <si>
    <t>ugs21039_bio.shreya@cbit.org.in</t>
  </si>
  <si>
    <t>Dr.G.Vijaya Laxmi</t>
  </si>
  <si>
    <t>https://drive.google.com/open?id=1lK8anC1w6f0wzJH3VQxbtO84EK-vS-DV, https://drive.google.com/open?id=1s6O0ehlvoRArd8LYvRxiSgpffIF29Dew</t>
  </si>
  <si>
    <t xml:space="preserve">It was good to gain experience in this field </t>
  </si>
  <si>
    <t>neha5reddy.20@gmail.com</t>
  </si>
  <si>
    <t>T. Neha</t>
  </si>
  <si>
    <t>ugs21040_bio.neha@cbit.org.in</t>
  </si>
  <si>
    <t>G. Vijaya Lakshmi</t>
  </si>
  <si>
    <t>https://drive.google.com/open?id=1sH03ZzEDn7tYFrTF2Mjasc7GnTbLJbhi</t>
  </si>
  <si>
    <t>rashmithathogari@gmail.com</t>
  </si>
  <si>
    <t>rashmitha thogari</t>
  </si>
  <si>
    <t>ugs21041_bio.rashmitha@cbit.org.in</t>
  </si>
  <si>
    <t>G.Vijay Laxmi</t>
  </si>
  <si>
    <t>Infosys springboard data science foundation</t>
  </si>
  <si>
    <t>https://drive.google.com/open?id=1kNogsgJzBS7dZy9tW0oWDxDmMUghrJjc</t>
  </si>
  <si>
    <t xml:space="preserve">It was very useful and informative
</t>
  </si>
  <si>
    <t>vaishnavireddygangapuri@gmail.com</t>
  </si>
  <si>
    <t>Vaishnavi Reddy Gangapuri</t>
  </si>
  <si>
    <t>ugs21042_bio.vaishnavi@cbit.org.in</t>
  </si>
  <si>
    <t xml:space="preserve">Dr. G. Vijayalakshmi </t>
  </si>
  <si>
    <t>https://drive.google.com/open?id=1hqvULynlRTWWZG5cSPUFN3V9ojDVuL2f, https://drive.google.com/open?id=1WHsvOTFTzTQXI1RWpu2Ess88_E3D1yQt</t>
  </si>
  <si>
    <t xml:space="preserve">I did not receive the certificate yet. It says its being generated. I am trying many times. Did not receive the certificate. </t>
  </si>
  <si>
    <t>vaishnaviredd92@gmail.com</t>
  </si>
  <si>
    <t xml:space="preserve">Dr. G. Vijayalaxmi </t>
  </si>
  <si>
    <t>https://drive.google.com/open?id=1pbCl4gznmQ1B05KUpU1hkrvXYi2g28uL</t>
  </si>
  <si>
    <t xml:space="preserve">Good skill development program </t>
  </si>
  <si>
    <t>pravallikavempati03@gmail.com</t>
  </si>
  <si>
    <t>VEMPATI  VAIDEHI PRAVALLIKA</t>
  </si>
  <si>
    <t>ugs21043_bio.pravallika@cbit.org.in</t>
  </si>
  <si>
    <t>G VIJAYA LAXMI</t>
  </si>
  <si>
    <t>75+24=99 hours</t>
  </si>
  <si>
    <t>https://drive.google.com/open?id=1fa_YQM0TwggXkkkSfFnh09nOFIXdWEU1</t>
  </si>
  <si>
    <t>It should have been better if this oppurtunity was given in the last 2years as well</t>
  </si>
  <si>
    <t>vislavath.sneha293@gmail.com</t>
  </si>
  <si>
    <t>Vislavath Sneha</t>
  </si>
  <si>
    <t>ugs21044_bio.sneha@cbit.org.in</t>
  </si>
  <si>
    <t>Dr.S.Sumithra Mam</t>
  </si>
  <si>
    <t>60+15 = 75 hours</t>
  </si>
  <si>
    <t>https://drive.google.com/open?id=1NMsG3Iz6ferjIVUw0SWiaJ64VM9Q1LA-</t>
  </si>
  <si>
    <t>Great!</t>
  </si>
  <si>
    <t>vuyyuru.hasanthi21@gmail.com</t>
  </si>
  <si>
    <t xml:space="preserve">Vuyyuru Hasanthi </t>
  </si>
  <si>
    <t>ugs21045_bio.hasanthi@cbit.org.in</t>
  </si>
  <si>
    <t xml:space="preserve">Dr.S.Sumithra </t>
  </si>
  <si>
    <t>https://drive.google.com/open?id=1MkLvmwGi0m-2QNXPMHoVhen3oCWOAKop</t>
  </si>
  <si>
    <t>It was a really good initiative as we got an opportunity to enhance our skills .The winter upskilling enable us to learn the course with flexibility and at our own pace.</t>
  </si>
  <si>
    <t>vaishnaviyakkanti@gmail.com</t>
  </si>
  <si>
    <t>Vaishnavi.Y</t>
  </si>
  <si>
    <t>Ugs21046_bio.Vaishnavi.cbit.org.in</t>
  </si>
  <si>
    <t>Dr.S.Sumithra</t>
  </si>
  <si>
    <t>https://drive.google.com/open?id=16Ug1Ir1YQZ8DCRYTqKqdvLb_J83tnnTf</t>
  </si>
  <si>
    <t>advaith3112@gmail.com</t>
  </si>
  <si>
    <t>Advaith Roy</t>
  </si>
  <si>
    <t>ugs21047_bio.advaith@cbit.org.in</t>
  </si>
  <si>
    <t>Dr. S Sumithra</t>
  </si>
  <si>
    <t>https://drive.google.com/open?id=1wQWBhOMogDgWPKaBjW_RDDa5HmiFU2At, https://drive.google.com/open?id=1New8XREnS2rA-DZbi-L5apiLj4bnC_lb</t>
  </si>
  <si>
    <t>None as of now</t>
  </si>
  <si>
    <t>tadikonda.dhruv@gmail.com</t>
  </si>
  <si>
    <t>Dhruv Tadikonda</t>
  </si>
  <si>
    <t>ugs21048_bio.dhruv@cbit.org.in</t>
  </si>
  <si>
    <t>Dr. Sumithra Salla</t>
  </si>
  <si>
    <t>0.37+3.30+14.31+16+15.56+24.18+1=75h.52m</t>
  </si>
  <si>
    <t>https://drive.google.com/open?id=1Njb0CNYWM7Oh8GptAcR3QnOiK64Jnt_T</t>
  </si>
  <si>
    <t>i do not understand the relevance to students of biotechnology who wish to work in wet lab and research and development, especially at this juncture. it'd be better if we are allowed to take up projects and workshops for the stipulated upskilling duration that are more relevant to our field of study and interests.</t>
  </si>
  <si>
    <t>amareshwaramar06@gmail.com</t>
  </si>
  <si>
    <t xml:space="preserve">E.Pramod </t>
  </si>
  <si>
    <t>ugs21049_bio.pramod@cbit.org.in</t>
  </si>
  <si>
    <t>pramodbablu12@gmail.com</t>
  </si>
  <si>
    <t>S.sumithra</t>
  </si>
  <si>
    <t>75hours.52minutes</t>
  </si>
  <si>
    <t>https://drive.google.com/open?id=19cyNOC4hHauZGbnjqS2L-IIPoYfZrxeX</t>
  </si>
  <si>
    <t>gilkapallykoushik@gmail.com</t>
  </si>
  <si>
    <t xml:space="preserve">KOUSHIK GILKAPALLY </t>
  </si>
  <si>
    <t xml:space="preserve">Ugs21050_bio.koushik@cbit.org.in </t>
  </si>
  <si>
    <t xml:space="preserve">gilkapallykoushik@gmail.com </t>
  </si>
  <si>
    <t>S.Sumithra</t>
  </si>
  <si>
    <t>+919963710844</t>
  </si>
  <si>
    <t>https://drive.google.com/open?id=1_xuk3KcYn5sy0mpHBHg8mDteghHVQ73e</t>
  </si>
  <si>
    <t>It was easy to understand and we can test our knowledge by attempting the quizes,so it was good</t>
  </si>
  <si>
    <t>bhaskarguguloth9966@gmail.com</t>
  </si>
  <si>
    <t xml:space="preserve">G. BHASKAR </t>
  </si>
  <si>
    <t>ugs21051_bio.bhaskar@cbit.org.in</t>
  </si>
  <si>
    <t>https://drive.google.com/open?id=1OdwEvKfwCKSLpXAKTQG1-TpEMMQAEKcA</t>
  </si>
  <si>
    <t>ugs21052_bio.prashanth@cbit.org.in</t>
  </si>
  <si>
    <t xml:space="preserve">G Sai Prashanth </t>
  </si>
  <si>
    <t>S. Sumithra</t>
  </si>
  <si>
    <t>https://drive.google.com/open?id=1ew5q51TRW_yOsWcKQPxA1Ips-o698Iyd</t>
  </si>
  <si>
    <t xml:space="preserve">I didn't like it, it would be better to give live project rather than learning a course what is related to the respective branches. </t>
  </si>
  <si>
    <t>hanok.aditya123@gmail.com</t>
  </si>
  <si>
    <t>Hanok Aditya K</t>
  </si>
  <si>
    <t>ugs21053_bio.aditya@cbit.org.in</t>
  </si>
  <si>
    <t>75h, 52m</t>
  </si>
  <si>
    <t>https://drive.google.com/open?id=1-Af26xSSXyoj5rMMusgMtnK4IUW2v434</t>
  </si>
  <si>
    <t>venkat.keerthank2019@gmail.com</t>
  </si>
  <si>
    <t xml:space="preserve">Kandimala Venkat Keerthan </t>
  </si>
  <si>
    <t xml:space="preserve">ugs21054_bio.venkat@cbit.org.in </t>
  </si>
  <si>
    <t xml:space="preserve">venkat.keerthank2019@gmail.com </t>
  </si>
  <si>
    <t xml:space="preserve">Dr. S. Sumithra </t>
  </si>
  <si>
    <t>https://drive.google.com/open?id=1fEmuxA7Uz0rVWlKl3nMe7mGEqVihKBmE</t>
  </si>
  <si>
    <t>Wonderful opportunity to acquire skills and knowledge</t>
  </si>
  <si>
    <t>kssr122231@gmail.com</t>
  </si>
  <si>
    <t xml:space="preserve">Sai Sunder Kunam </t>
  </si>
  <si>
    <t>ugs21055_bio.sunder@cbit.org.in</t>
  </si>
  <si>
    <t>Dr .S.Sumithra</t>
  </si>
  <si>
    <t>https://drive.google.com/open?id=13B2odWq3uM8ilvI3Ty4r-G4svH6W6PYD</t>
  </si>
  <si>
    <t>—</t>
  </si>
  <si>
    <t>rahulmanikonda2002@gmail.com</t>
  </si>
  <si>
    <t xml:space="preserve">MANIKONDA RAHUL </t>
  </si>
  <si>
    <t>ugs21056_bio.rahul@cbit.org.in</t>
  </si>
  <si>
    <t>https://drive.google.com/open?id=15J99rEk6OousDGPr5ACyvhsjusUjDN4O</t>
  </si>
  <si>
    <t>I would like to have free upskilling programs in core branch</t>
  </si>
  <si>
    <t>rahmanuddin3678@gmail.com</t>
  </si>
  <si>
    <t xml:space="preserve">Md Rahmanuddin </t>
  </si>
  <si>
    <t>ugs21057_bio.rahmanuddin@cbit.org.in</t>
  </si>
  <si>
    <t xml:space="preserve">rahmanuddin3678@gmail.com </t>
  </si>
  <si>
    <t>S sumitra maam</t>
  </si>
  <si>
    <t>https://drive.google.com/open?id=1eEJhc0UIKnKPDBOHBBZ_jVRu5y6glVMW</t>
  </si>
  <si>
    <t>It was great from learning through different platforms and expanding my knowledge on different technologies available across the world</t>
  </si>
  <si>
    <t>parsha.tilak0@gmail.com</t>
  </si>
  <si>
    <t xml:space="preserve">Parsha Tilak </t>
  </si>
  <si>
    <t>ugs21058_bio.tilak@cbit.org.in</t>
  </si>
  <si>
    <t xml:space="preserve">S. Sumitra </t>
  </si>
  <si>
    <t>https://drive.google.com/open?id=1VXF21Gp0jvAyZF2qPBmb4QJ8C2SyMi2W</t>
  </si>
  <si>
    <t>More pictorial representation would help in learning the course faster.</t>
  </si>
  <si>
    <t>kasyapdimpu@gmail.com</t>
  </si>
  <si>
    <t xml:space="preserve">POLAMRAJU VENKATA KASYAP </t>
  </si>
  <si>
    <t>ugs21059_bio.venkata@cbit.org.in</t>
  </si>
  <si>
    <t>Dr.S.Sumitra</t>
  </si>
  <si>
    <t>https://drive.google.com/open?id=1MfguRHb2TRzIh-W86ucVULwG8cKHuATN</t>
  </si>
  <si>
    <t>Instead, internship would be a better choice for biotechnology.</t>
  </si>
  <si>
    <t>regotisairam8@gmail.com</t>
  </si>
  <si>
    <t>R.Sairam</t>
  </si>
  <si>
    <t>ugs21060_bio.sairam@cbit.org.in</t>
  </si>
  <si>
    <t>regotisairam10@gmail.com</t>
  </si>
  <si>
    <t>https://drive.google.com/open?id=1DnISMwoub5CXx-RtflAyplvtxKisg_B1</t>
  </si>
  <si>
    <t>shivaprasad1070@gmail.com</t>
  </si>
  <si>
    <t xml:space="preserve">Savarkar Shiva Prasad </t>
  </si>
  <si>
    <t>ugs21061_</t>
  </si>
  <si>
    <t>https://drive.google.com/open?id=1IjuZAKvaWqaa6WGomvUGvHtw6RaIg_X1</t>
  </si>
  <si>
    <t>alisyed8800@gmail.com</t>
  </si>
  <si>
    <t xml:space="preserve">SYED ZUBER ALI </t>
  </si>
  <si>
    <t>ugs21063_bio.syed@cbit.org.in</t>
  </si>
  <si>
    <t>Dr. Sumitra salla</t>
  </si>
  <si>
    <t>https://drive.google.com/open?id=12952kwUrFLrYKmTyiiRgezGraPClEaQm</t>
  </si>
  <si>
    <t>thoganthikranthi@gmail.com</t>
  </si>
  <si>
    <t>T kranthi</t>
  </si>
  <si>
    <t>ugs21064_bio.kranthi@cbit.org.in</t>
  </si>
  <si>
    <t>Dr s.sumithra</t>
  </si>
  <si>
    <t>https://drive.google.com/open?id=1LG5LoHw2drqxuERh-T9Xhv0YTzbs-O4Z</t>
  </si>
  <si>
    <t>vanaparthideepthi@gmail.com</t>
  </si>
  <si>
    <t>Deepthi</t>
  </si>
  <si>
    <t>ugs22313_mech.deepthi@cbit.org.in</t>
  </si>
  <si>
    <t>P.Surendra sir</t>
  </si>
  <si>
    <t>https://drive.google.com/open?id=1Xkgzuenj9mvXbM7NxbOvTO0lPuX8szZn, https://drive.google.com/open?id=1UAG7crcGiD7Ox7Vbp64JTFAEtJq6EQM-, https://drive.google.com/open?id=1sa8LSUidLLTOb0W_HdVWrxdDkuf1p49x, https://drive.google.com/open?id=191xtdEO61HYbjFMPUvHykk5gOk--5FvP, https://drive.google.com/open?id=1Fj8uKxz-RVEAhpEViI95vJ33DS8ikcYj</t>
  </si>
  <si>
    <t>kaifurrahmanmohammed@gmail.com</t>
  </si>
  <si>
    <t xml:space="preserve">Mohammed kaif ur rehman </t>
  </si>
  <si>
    <t>Sandhya madam</t>
  </si>
  <si>
    <t>https://drive.google.com/open?id=177bDqbthHIkQvNQtv_3geQMUcok_Rkxf, https://drive.google.com/open?id=1uND6284GTnMQaJBULSJ6JJDYoWbNTbVD</t>
  </si>
  <si>
    <t xml:space="preserve">Good learning platform </t>
  </si>
  <si>
    <t>shanmukhachitturi30@gmail.com</t>
  </si>
  <si>
    <t xml:space="preserve">Chitturi Shanmukha Pavan Kumar </t>
  </si>
  <si>
    <t>ugs22091_mech.pavan@cbit.org.in</t>
  </si>
  <si>
    <t>Dr. Venkata Sushma Chinta</t>
  </si>
  <si>
    <t>+918317643775</t>
  </si>
  <si>
    <t>18+60=78</t>
  </si>
  <si>
    <t>https://drive.google.com/open?id=14E0S7FfwnrA0NaDGufbWfzTXYlqQGOel, https://drive.google.com/open?id=1qltM9E_gz8LFedp08ozkMSFM6R0cKGKr, https://drive.google.com/open?id=1utdoyF4G_i9Z9V4-S1xwH4GgmiDLiVK_</t>
  </si>
  <si>
    <t xml:space="preserve">Was useful to manage extracurricular and co-curricular activities </t>
  </si>
  <si>
    <t>valluvarun5678@gmail.com</t>
  </si>
  <si>
    <t>V.Varun Reddy</t>
  </si>
  <si>
    <t xml:space="preserve">Satya Narayan </t>
  </si>
  <si>
    <t>https://drive.google.com/open?id=1eI861F2WlMqz9kho28KJq_Ng66ZdJO6B, https://drive.google.com/open?id=1WEvzpVRV1Qaz0Ceqr-DFL9k5z5oW5Qlc, https://drive.google.com/open?id=1qlfjsMpftW7fGhUOIyMdflgW1vT8oSix, https://drive.google.com/open?id=1DSla8monD1RmAzRa9nmXeW-zkweico04, https://drive.google.com/open?id=1C9ljdoWJihsiy-WV9uRgpsBdNFK6BOaO</t>
  </si>
  <si>
    <t>Useful in placements</t>
  </si>
  <si>
    <t>nalambhavana49@gmail.com</t>
  </si>
  <si>
    <t>Bhavana Nalam</t>
  </si>
  <si>
    <t>ugs22001_aiml.bhavana@cbit.org.in</t>
  </si>
  <si>
    <t>nalambhavna49@gmail.com</t>
  </si>
  <si>
    <t xml:space="preserve">Dr.K.Prabhakar </t>
  </si>
  <si>
    <t>https://drive.google.com/open?id=12axPUmdB4JmNkvyauDgGd_q5JUq61qqk</t>
  </si>
  <si>
    <t xml:space="preserve">I'm thankful for infosys for providing such a productive course along with quizes and assessments which helped me to know my performance as well as the contents got revised.This course is useful for my placements as well and I learnt something new about data science from infosys that is helpful in constructing my skills. </t>
  </si>
  <si>
    <t>dishajillella92@gmail.com</t>
  </si>
  <si>
    <t>Disha Jillella</t>
  </si>
  <si>
    <t>ugs22002_aiml.disha@cbit.org.in</t>
  </si>
  <si>
    <t>K Prabhakar</t>
  </si>
  <si>
    <t>https://drive.google.com/open?id=1SpGvdRAK8WE-Se9J_cKYbQGmB2Q4ibDa, https://drive.google.com/open?id=12TO1nsdZXv0vB5iLgSHyQbekZQ_757-o, https://drive.google.com/open?id=1Xi3X6WUF2vaqfzO627lkNX_au_R9rgjG</t>
  </si>
  <si>
    <t>sanjanaedu18@gmail.com</t>
  </si>
  <si>
    <t>Sanjana jhansi Ganji</t>
  </si>
  <si>
    <t>ugs22003_aiml.jhansi@cbit.org.in</t>
  </si>
  <si>
    <t>K.Prabhakar</t>
  </si>
  <si>
    <t>60 hrs 38 m</t>
  </si>
  <si>
    <t>https://drive.google.com/open?id=1YHw6cFacCqroDhwZGLH9EWafZNUo-7sg, https://drive.google.com/open?id=106LxOTWPgG19VEea1GQODNmky0VM97Mh, https://drive.google.com/open?id=1sYf4rYF73w4fhbntwGNVfIlpPVXb8QBV, https://drive.google.com/open?id=1FItubGXMVVi1V88rD4RPYuufmaAeTt9x</t>
  </si>
  <si>
    <t>It was good to do this upskilling program</t>
  </si>
  <si>
    <t>humeratabassum.2125@gmail.com</t>
  </si>
  <si>
    <t>Humera Tabassum</t>
  </si>
  <si>
    <t>ugs22004_aiml.tabassum@cbit.org.in</t>
  </si>
  <si>
    <t>Prabhakar sir</t>
  </si>
  <si>
    <t>60.8 hours</t>
  </si>
  <si>
    <t>https://drive.google.com/open?id=1YEzbZSF2k7vX5mrYgF_EKKQmfJqlbUMC, https://drive.google.com/open?id=1ZPEuAorDCRyyyNyHbF1paTOGX4hVmUOU, https://drive.google.com/open?id=1DXLQg2Ka3oa8_bU4Xw5oI5BbRV_UWCHx</t>
  </si>
  <si>
    <t>it was helpful.</t>
  </si>
  <si>
    <t>lalithajangam18@gmail.com</t>
  </si>
  <si>
    <t xml:space="preserve">J Lalitha Rani </t>
  </si>
  <si>
    <t>ugs22005_aiml.lalitha@cbit.org.in</t>
  </si>
  <si>
    <t>Dr.K.Prabhakar</t>
  </si>
  <si>
    <t>75h.52 min</t>
  </si>
  <si>
    <t>https://drive.google.com/open?id=1rDmbccWW69pZuF_WarPEFcNDHexZDqxE</t>
  </si>
  <si>
    <t>I'm thankful for infosys for providing such a productive course along with quizes and assessments which helped me to know my performance as well as the contents got revised.This course is useful for my placements as well and I learnt something new about data science from infosys that is helpful in constructing my skills.</t>
  </si>
  <si>
    <t>sharanya181104@gmail.com</t>
  </si>
  <si>
    <t>Sharanya</t>
  </si>
  <si>
    <t>Ugs22006_aiml.sharanya@cbit.org.in</t>
  </si>
  <si>
    <t xml:space="preserve">sharanya181104@gmail.com </t>
  </si>
  <si>
    <t xml:space="preserve">K.Prabhakar </t>
  </si>
  <si>
    <t>72h 52min</t>
  </si>
  <si>
    <t>https://drive.google.com/open?id=13IbO5-dVtUQSUJ6EdEnzLqTMkX0GpQ-j</t>
  </si>
  <si>
    <t>pavani.k1174@gmail.com</t>
  </si>
  <si>
    <t>Pavani K</t>
  </si>
  <si>
    <t>ugs22007_aiml.pavani@cbit.org.in</t>
  </si>
  <si>
    <t>Dr.P.Prabhakar</t>
  </si>
  <si>
    <t>https://drive.google.com/open?id=1MV5Ts5ysGgY0ZM97kE4FC3QwzGQWrIqE</t>
  </si>
  <si>
    <t>It was very good</t>
  </si>
  <si>
    <t>ugs22008_aiml.akhila@cbit.org.in</t>
  </si>
  <si>
    <t>Akhila Kaleru</t>
  </si>
  <si>
    <t>Ugs22008_aiml.akhila@cbit.org.in</t>
  </si>
  <si>
    <t>akhilakaleru23@gmail.com</t>
  </si>
  <si>
    <t xml:space="preserve">Dr .K.Prabhakar </t>
  </si>
  <si>
    <t>https://drive.google.com/open?id=1HZIr_t13F5eKbs8ipM03x4ozLgk2AidZ</t>
  </si>
  <si>
    <t>It is very useful to me.</t>
  </si>
  <si>
    <t>srilekhakasha47@gmail.com</t>
  </si>
  <si>
    <t>Srilekha Kasha</t>
  </si>
  <si>
    <t>Ugs22009_aiml.srilekha@cbit.org.in</t>
  </si>
  <si>
    <t>prabhakar sir</t>
  </si>
  <si>
    <t>15+18+33</t>
  </si>
  <si>
    <t>https://drive.google.com/open?id=1PUllevXG-wFbzFQgHhMydR5z-CWFwU7a, https://drive.google.com/open?id=1rs4LmNFGncy9dvbi9aaZG0wyOXXdBl_J, https://drive.google.com/open?id=1lu_y_wOa2JmtheLsokVMUpjxHcU8qjTj, https://drive.google.com/open?id=1vPPr5sYlxzkSVCFj19OtmN_P_BkIsTZv, https://drive.google.com/open?id=1isipZqj9nS1cpn3rc5WYj3GUq94dY0Ry</t>
  </si>
  <si>
    <t xml:space="preserve">infosys springboard has been really amazing. Its concepts, flow and frequent tests helped me to understand better. </t>
  </si>
  <si>
    <t>katkurilikhithareddy@gmail.com</t>
  </si>
  <si>
    <t>K.likhitha</t>
  </si>
  <si>
    <t>ugs22010_aiml.likhitha@cbit.org.in</t>
  </si>
  <si>
    <t>Dr.k.prabhakar</t>
  </si>
  <si>
    <t>https://drive.google.com/open?id=1LcqRcm3Ur3QeJvVfxk63wjuf3U6BGyma</t>
  </si>
  <si>
    <t>keerthanasankuru@gmail.com</t>
  </si>
  <si>
    <t>Keerthana S</t>
  </si>
  <si>
    <t>https://drive.google.com/open?id=118AWCXYo1RFJyk9-gwFw3L0UXUal7YbE</t>
  </si>
  <si>
    <t xml:space="preserve">
Winter upskilling can be a valuable opportunity for individuals to enhance their skills and knowledge</t>
  </si>
  <si>
    <t>yashita.kuppireddy@gmail.com</t>
  </si>
  <si>
    <t>Kuppireddy Yeshitha</t>
  </si>
  <si>
    <t>ugs22012_aiml.yeshitha@cbit.org.in</t>
  </si>
  <si>
    <t>https://drive.google.com/open?id=1epHoo4ka3nPntiFoiAGYKtzgKTuoPsFi</t>
  </si>
  <si>
    <t>I'm now thorough with the fundamentals of data science</t>
  </si>
  <si>
    <t>shivani18365@gmail.com</t>
  </si>
  <si>
    <t>Shivani</t>
  </si>
  <si>
    <t>ugs22013_aiml.shivani@cbit.org.in</t>
  </si>
  <si>
    <t>dr.prabhakar</t>
  </si>
  <si>
    <t>https://drive.google.com/open?id=1kFysawD2dYWIFrQwqhhMWBB3VSMDhiGN, https://drive.google.com/open?id=1vzc-NMx58mCwJXPM-mmz_vXkH9XVe6jQ</t>
  </si>
  <si>
    <t>it was one of the best free courses</t>
  </si>
  <si>
    <t>kavithamalavath35@gmail.com</t>
  </si>
  <si>
    <t>kavitha malavath</t>
  </si>
  <si>
    <t>ugs22014_aiml.kavitha@cbit.org.in</t>
  </si>
  <si>
    <t>https://drive.google.com/open?id=1gX2ODJmoQRl6IAps8nsSlMhC3A_Tycte</t>
  </si>
  <si>
    <t>bhavanamoothkuri@gmail.com</t>
  </si>
  <si>
    <t>Bhavana Moothkuri</t>
  </si>
  <si>
    <t>bhavanamothkur2003@gmail.com</t>
  </si>
  <si>
    <t>https://drive.google.com/open?id=1EQHS5V96U2yFLSk7VUitm9r8lvKi51tU</t>
  </si>
  <si>
    <t>Winter upskilling through certifications helped me with practical knowledge and expertise. These certifications have also enhanced my resume.</t>
  </si>
  <si>
    <t>penithanallapu@gmail.com</t>
  </si>
  <si>
    <t xml:space="preserve">N.Penitha laxmi </t>
  </si>
  <si>
    <t>ugs22016_aiml.penithalaxmi@cbit.org.in</t>
  </si>
  <si>
    <t>https://drive.google.com/open?id=1nrHGtHf-Dd2FV1v1EWHDmSJlH4F81WTm</t>
  </si>
  <si>
    <t>josthnanomula15@gmail.com</t>
  </si>
  <si>
    <t>N.JOSTHNA</t>
  </si>
  <si>
    <t>K.PRABHAKHAR</t>
  </si>
  <si>
    <t>https://drive.google.com/open?id=1GdZdiUw_ofyM-8lF1806V8HVCQ3CSEDQ</t>
  </si>
  <si>
    <t>nikshipthareddycheru@gmail.com</t>
  </si>
  <si>
    <t>Nikshipta</t>
  </si>
  <si>
    <t>Dr.k.Prabhakar</t>
  </si>
  <si>
    <t>Python Foundation Certification - ISB (Infosys Springboard) - 2h.18m, Machine Learning Foundation Certification - ISB - 18h.7m</t>
  </si>
  <si>
    <t>https://drive.google.com/open?id=12BeIpJuqAtYWjx2cnvOjgHdbbnaSYEQQ, https://drive.google.com/open?id=1FQakc2vqjkMlPrTBMRExpjD3CrD651r9, https://drive.google.com/open?id=1QpS54m_p6BBx-MvYgfFehgPRyyBm_W_J, https://drive.google.com/open?id=1UC4y7B175pvy5gDit0PlAUbq66iJf4Il</t>
  </si>
  <si>
    <t>sukruthisg.65@gmail.com</t>
  </si>
  <si>
    <t>Pamaiahgari Sukruthi</t>
  </si>
  <si>
    <t>ugs22019_aiml.sukruthi@cbit.org.in</t>
  </si>
  <si>
    <t>Dr.Narayana</t>
  </si>
  <si>
    <t>Artificial Intelligence Primer Certification - ISB - 27h.31m, AI Foundations and AI advanced  - Li2 - 100h</t>
  </si>
  <si>
    <t>https://drive.google.com/open?id=1YEbn8MxmoCJjpnGkfhDwbprQvP3OIfGl, https://drive.google.com/open?id=1B7tIK8ovAjm4QaMhvGDZBjY73jEnim25, https://drive.google.com/open?id=10K3DyvIw8-WhLAus8XVGQIXRfMHvQ4xR</t>
  </si>
  <si>
    <t>sreeshareddy19@gmail.com</t>
  </si>
  <si>
    <t>Y. Sai Sreesha</t>
  </si>
  <si>
    <t>ugs22020_aiml.sireesha@cbit.org.in</t>
  </si>
  <si>
    <t xml:space="preserve">sreeshareddy19@gmail.com </t>
  </si>
  <si>
    <t>Dr K Prabhakar</t>
  </si>
  <si>
    <t>https://drive.google.com/open?id=1VCel-1x0_4GFWfKKZa2CEbxKKQSPfTnA, https://drive.google.com/open?id=13Y1e-7GsFBPYFQj5IaPE7bAbqm6pOMsf, https://drive.google.com/open?id=1c_GFGkYpGmrT0JiAiVfduMO6-Ib0oc4T, https://drive.google.com/open?id=1Y_1Viy5auFLf37fvdlxhwhDGeA84O_XC</t>
  </si>
  <si>
    <t>abhinaysabhanam@gmail.com</t>
  </si>
  <si>
    <t>abhinay</t>
  </si>
  <si>
    <t xml:space="preserve">dr k.prakhar </t>
  </si>
  <si>
    <t>Artificial Intelligence Primer Certification - ISB - 27h.31m, Machine Learning Foundation Certification - ISB - 18h.7m, MongoDB Python Developer Path - 15h</t>
  </si>
  <si>
    <t>https://drive.google.com/open?id=1JYN5W_PuYyVuozEKTn1XsOq3hdKJObEA, https://drive.google.com/open?id=1PHvrJlj1k_lHzIrrmyK3CfL4qDrJN6jg, https://drive.google.com/open?id=1muuz2_FpmHJ_0pO5qa5pvNS5vek7L0tB</t>
  </si>
  <si>
    <t>akulavivekavardhan@gmail.com</t>
  </si>
  <si>
    <t>AKULA VIVEKA VARDHAN</t>
  </si>
  <si>
    <t>ugs22022_aiml.viveka@cbit.org.in</t>
  </si>
  <si>
    <t>K. PRABHAKAR</t>
  </si>
  <si>
    <t>27 + 39 = 66 hours</t>
  </si>
  <si>
    <t>https://drive.google.com/open?id=1E4XuAVfKdyQpGcQAdj0eLpNlY7NXma_N, https://drive.google.com/open?id=15vEAb0UFXpbqJbtICrg8h9UMixGMkOcY</t>
  </si>
  <si>
    <t>The winter upskilling certification course was very helpful to gain some knowledge in different domains.</t>
  </si>
  <si>
    <t>sankethsinghs55@gmail.com</t>
  </si>
  <si>
    <t>B. Sanketh Singh</t>
  </si>
  <si>
    <t>ugs22023_aiml.sanketh@cbit.org.in</t>
  </si>
  <si>
    <t>Artificial Intelligence Primer Certification - ISB - 27h.31m, Cyber Security Foundation Certification - ISB - 39h.11m, Internet of Things Foundation Certification - ISB - 33h</t>
  </si>
  <si>
    <t>https://drive.google.com/open?id=157BQJzPpmH-G7I1mh88gIinIHY-r8tqA, https://drive.google.com/open?id=1uqPQheTIe7-oXIR0CId29gqJTmj02wt2, https://drive.google.com/open?id=1cBL-ZY5aXSBS5wM5bQqf7ehl7TK6OUm3</t>
  </si>
  <si>
    <t>Courses were informative and helpful.</t>
  </si>
  <si>
    <t>prachyot112!@gmail.com</t>
  </si>
  <si>
    <t>Balijapelly Prachyot Kumar</t>
  </si>
  <si>
    <t>Ugs22024_aiml.prachyot@cbit.org.in</t>
  </si>
  <si>
    <t>prachyot112@gmail.com</t>
  </si>
  <si>
    <t>27+18+15=60</t>
  </si>
  <si>
    <t>https://drive.google.com/open?id=1PZZrzurQV7sKmUWqYHi9OnKwk1F-y98V, https://drive.google.com/open?id=1QCTssy9gFxLKyXSkcZmP2090Pq0Q3IiV, https://drive.google.com/open?id=1Y2XHLzYEtWrqaOFQSnlpIWmkl-joTaRu</t>
  </si>
  <si>
    <t>ernestjackrajuej@gmail.com</t>
  </si>
  <si>
    <t xml:space="preserve">Ernest Jack Raju Banothu </t>
  </si>
  <si>
    <t xml:space="preserve">ugs22025_aiml.raju@cbit.org.in </t>
  </si>
  <si>
    <t xml:space="preserve">ernestjackrajuej@gmail.com </t>
  </si>
  <si>
    <t xml:space="preserve">Ramadevi </t>
  </si>
  <si>
    <t>https://drive.google.com/open?id=1siDvFuvwUM4aO3JLhwHAkb4Ca6kJMMkP, https://drive.google.com/open?id=1_NN9lRGgsLo45M9oBIXYkS2H-A53PdeD, https://drive.google.com/open?id=1Ioskgw9UxSxdTCxFIRgL2RoKWSahNdTU</t>
  </si>
  <si>
    <t>It's very helpful to develop my skills</t>
  </si>
  <si>
    <t>krishnabera2774@gmail.com</t>
  </si>
  <si>
    <t xml:space="preserve">Bera Krishna Chaitanya </t>
  </si>
  <si>
    <t xml:space="preserve">Ugs22026_aiml.chaitanya@cbit.org.in </t>
  </si>
  <si>
    <t xml:space="preserve">Krishnabera2774@gmail.com </t>
  </si>
  <si>
    <t>Dr. Prabhakar kandukuri</t>
  </si>
  <si>
    <t>27.31+18.07+15=60.38hours</t>
  </si>
  <si>
    <t>https://drive.google.com/open?id=1S_C1UtTcPUE7cQzBrZv8z1Oc4Vs5farS, https://drive.google.com/open?id=1VrbYLnsaPQJM0hwTm36jeIYu5aL6TkVX, https://drive.google.com/open?id=1IRtIHDztPJFvix8Sm4rpXxqQoJ-5YuiG</t>
  </si>
  <si>
    <t xml:space="preserve">This is the opportunity to learn new courses. </t>
  </si>
  <si>
    <t>sujayreddy127@gmail.com</t>
  </si>
  <si>
    <t>C Sujay Simha Reddy</t>
  </si>
  <si>
    <t>Ugs22027_aiml.cherukupalli@cbit.org.in</t>
  </si>
  <si>
    <t>15.11+27.31+18.7=61.2</t>
  </si>
  <si>
    <t>https://drive.google.com/open?id=19I9IsTaH0Dq_pz2Nb396vq06a6s0v5Bc, https://drive.google.com/open?id=11H5eHnXiI8ehjVvJjLi8ibmk2KNuAvPA</t>
  </si>
  <si>
    <t>very helpful in gaining skills and knowledge</t>
  </si>
  <si>
    <t>chaduvuabhinay@gmail.com</t>
  </si>
  <si>
    <t>chaduvu abhinay</t>
  </si>
  <si>
    <t>ugs22028_aiml.abhinay@cbit.org.in</t>
  </si>
  <si>
    <t>abhinay.sunny12@gmail.com</t>
  </si>
  <si>
    <t>dr. garlapati narayana</t>
  </si>
  <si>
    <t>Artificial Intelligence Primer Certification - ISB - 27h.31m, DevOps Foundation Certification - ISB - 50h.19m, AI Foundations and AI advanced  - Li2 - 100h</t>
  </si>
  <si>
    <t>https://drive.google.com/open?id=1dIvBWBP_7rFbhzig0IMyKy8w5ICz8zOl, https://drive.google.com/open?id=1AZ2NdU7rp-V33CGna-6-Fp1ogDcZBc4V, https://drive.google.com/open?id=18zNF6fdq7-YVt2pD5yqUM4GgY3SejeqN, https://drive.google.com/open?id=1WNWJ89qxRhUoM-NVh7xIafDvqU80Il0c</t>
  </si>
  <si>
    <t>it was good.</t>
  </si>
  <si>
    <t>dr. Garlapati Narayana</t>
  </si>
  <si>
    <t>https://drive.google.com/open?id=1sJY0zebl-XIzV8Dr_jMVyBkq2k4RGiMe, https://drive.google.com/open?id=1cxvpd6x7RZuPzDbJbXIEXVEr8OZsnJq_, https://drive.google.com/open?id=1ouhGE5XoS9-9XY9IWlmLBRv3ODJa75zX, https://drive.google.com/open?id=1bjfFPmSIdgueWDd5-L87JQG1jlBs22p0</t>
  </si>
  <si>
    <t>pradeepkarrela@gmail.com</t>
  </si>
  <si>
    <t>CHAKALI PRADEEP</t>
  </si>
  <si>
    <t>ugs22029_aiml.pradeep@cbit.org.in</t>
  </si>
  <si>
    <t>PRABHAKAR</t>
  </si>
  <si>
    <t>39+24=63</t>
  </si>
  <si>
    <t>https://drive.google.com/open?id=1vPcYFwkIG7Y4NKAJP8cgkY-AD2DlQqtU, https://drive.google.com/open?id=127A12eciY2Hui7tQRAU8mVrliYY5seqS</t>
  </si>
  <si>
    <t>abhyudaich@gmail.com</t>
  </si>
  <si>
    <t>Abhyudai Venkat Chimakurthi</t>
  </si>
  <si>
    <t>ugs22030_aiml.venkat@cbit.org.in</t>
  </si>
  <si>
    <t xml:space="preserve">Dr.K. Prabhakar </t>
  </si>
  <si>
    <t>Artificial Intelligence Primer Certification - ISB - 27h.31m, Machine Learning Foundation Certification - ISB - 18h.7m, Internet of Things Foundation Certification - ISB - 33h</t>
  </si>
  <si>
    <t>27.31+18.07+33=78.38</t>
  </si>
  <si>
    <t>https://drive.google.com/open?id=1LOvL5stGZQ-YjIMV7XktekaSo3SycqK8, https://drive.google.com/open?id=1ssDHkROSm2r7q4qvTtXTnbPm_WyhGqZv, https://drive.google.com/open?id=18ScMK_zr000o_dD5Ic0y072xYpq_a9I-</t>
  </si>
  <si>
    <t>I would like to see more option from different platforms.</t>
  </si>
  <si>
    <t>rahuldamera8@gmail.com</t>
  </si>
  <si>
    <t>DAMERA RAHUL</t>
  </si>
  <si>
    <t>Ramadevi</t>
  </si>
  <si>
    <t>15.11+27.31+18.7</t>
  </si>
  <si>
    <t>https://drive.google.com/open?id=1VYRr73j2DNjo2Qk_lxKJcIp3AvMq36Eb, https://drive.google.com/open?id=1fPzllKIoDYAqWjX4lKdqHpG8RGxF4O8-, https://drive.google.com/open?id=1kokNJcfzi-SokCEvFFtnZi7FlkjGNMeF</t>
  </si>
  <si>
    <t>dandotikar20@gmail.com</t>
  </si>
  <si>
    <t>D.Kaushik prasad</t>
  </si>
  <si>
    <t>ugs22032_aiml.prasad@cbit.org.in</t>
  </si>
  <si>
    <t>66 hours</t>
  </si>
  <si>
    <t>https://drive.google.com/open?id=1IQGY9xchWWfqXmhmTfc3h9zrkrdliUsM, https://drive.google.com/open?id=19iEieB7QFrAbnkUb8bPeQnpZHx6jdchO</t>
  </si>
  <si>
    <t>Helped me gain new skills</t>
  </si>
  <si>
    <t>dycreddy1@gmail.com</t>
  </si>
  <si>
    <t>D. Yuva Charan Reddy</t>
  </si>
  <si>
    <t>ugs22033_aiml.charan@cbit.org.in</t>
  </si>
  <si>
    <t>K. Prabhakar</t>
  </si>
  <si>
    <t>15+18+33=66</t>
  </si>
  <si>
    <t>https://drive.google.com/open?id=16U51iCmLo1gMFdU6wJ3Pr8-sWuLFa2Ke</t>
  </si>
  <si>
    <t>Winter upskilling program has enhanced my skills but in few courses there are only slides without videos.</t>
  </si>
  <si>
    <t>mohandhanekula1@gmail.com</t>
  </si>
  <si>
    <t>D. Mohan Sai</t>
  </si>
  <si>
    <t>ugs22034_aiml.mohan@cbit.org.in</t>
  </si>
  <si>
    <t xml:space="preserve">Prabakar  </t>
  </si>
  <si>
    <t>60h.38min</t>
  </si>
  <si>
    <t>https://drive.google.com/open?id=1pv1AyTMLoaVwJd_ibw9OxYPj1b8z8fRp, https://drive.google.com/open?id=1kd-qZSa3YLzUR2TfYYg-wm9qJ8dIs1tm, https://drive.google.com/open?id=1UZ0iYw84CjKGgpMR14-wHYhksiPZydvC</t>
  </si>
  <si>
    <t xml:space="preserve">By planning and being strategic, we can use winter as a valuable opportunity to invest in yourself and boost your skillset!
</t>
  </si>
  <si>
    <t>gkoustub444@gmail.com</t>
  </si>
  <si>
    <t>G sri koustub</t>
  </si>
  <si>
    <t>gkousthub444@gmail.com</t>
  </si>
  <si>
    <t>gkousthub4444@gmail.com</t>
  </si>
  <si>
    <t xml:space="preserve"> K prabhakar </t>
  </si>
  <si>
    <t>https://drive.google.com/open?id=1daAgsOW08yS_IC0Uzb0aDjARlKmjhHdM</t>
  </si>
  <si>
    <t>dhruvamadhav2004@gmail.com</t>
  </si>
  <si>
    <t>G Dhruva Madhav</t>
  </si>
  <si>
    <t>ugs22036_aiml.madhav@cbit.org.in</t>
  </si>
  <si>
    <t>Rama Devi mam</t>
  </si>
  <si>
    <t>https://drive.google.com/open?id=1-xoT01HYWgKyKuHMfYbxMIi0Qr6Q0OA3</t>
  </si>
  <si>
    <t>eshwakbunny@gmail.com</t>
  </si>
  <si>
    <t>Eshwak</t>
  </si>
  <si>
    <t xml:space="preserve">Y.Rama devi </t>
  </si>
  <si>
    <t>https://drive.google.com/open?id=1blYtty9ht6ZzBbGEhqTIAmMtC_4rOwTl, https://drive.google.com/open?id=1ZuovrjfKraO1PJ_rKUfzf3rnj-92MJ97</t>
  </si>
  <si>
    <t>gokulsathvikyadav@gmail.com</t>
  </si>
  <si>
    <t>Sathvik Yadav</t>
  </si>
  <si>
    <t>Gokulsathvikyadav@gmail.com</t>
  </si>
  <si>
    <t>Rama devi</t>
  </si>
  <si>
    <t>66h.42minw</t>
  </si>
  <si>
    <t>https://drive.google.com/open?id=1a8QxMowdXbeLGCiWD4Eaq5cSgJa-bSnn, https://drive.google.com/open?id=1f64IirQ1Dn2A9S4VYESyujalFPWqf9CC</t>
  </si>
  <si>
    <t>It was very usefull</t>
  </si>
  <si>
    <t>vallab564@gmail.com</t>
  </si>
  <si>
    <t>K.eeswara Vallabh</t>
  </si>
  <si>
    <t>ugs22039_aiml.eeswara@cbit.org.in</t>
  </si>
  <si>
    <t>Vallab564@gmail.com</t>
  </si>
  <si>
    <t>Rama Devi</t>
  </si>
  <si>
    <t>66hrs.42</t>
  </si>
  <si>
    <t>https://drive.google.com/open?id=1fNz81ptuEtQ4eKWGJNnEY2s4fu0mRVUJ, https://drive.google.com/open?id=14jqkMoa25KCgKh8pHLj8tsWkruUERJMt</t>
  </si>
  <si>
    <t xml:space="preserve">It was great learning new skills </t>
  </si>
  <si>
    <t>jawaadsafee2468@gmail.com</t>
  </si>
  <si>
    <t>K Mohammed Jawaad Safee</t>
  </si>
  <si>
    <t>ugs22040_aiml.safee@cbit.org.in</t>
  </si>
  <si>
    <t>Y Rama Devi</t>
  </si>
  <si>
    <t>https://drive.google.com/open?id=1kbAOf1wTuJKqKsZfmk1IYYlcNkCeHUoF, https://drive.google.com/open?id=17ZogdoXl4Lia6h08wkJnelyXPrvix7_d, https://drive.google.com/open?id=1TGCHIwqe10sEbs7aFgjLWvtgToPIIY-y</t>
  </si>
  <si>
    <t>It was very useful.</t>
  </si>
  <si>
    <t>chandrudukaniveta@gmail.com</t>
  </si>
  <si>
    <t xml:space="preserve">K R CHANDRUDU </t>
  </si>
  <si>
    <t>Chandrudukaniveta@gmail.com</t>
  </si>
  <si>
    <t>https://drive.google.com/open?id=1MIkzNRdCXXLs4csStcu-JcaerbyijOIN, https://drive.google.com/open?id=1gDrHlIq-8cwcM7CpdLORj0RbUeU-Zfw7</t>
  </si>
  <si>
    <t>siddharthkathuroju@gmail.com</t>
  </si>
  <si>
    <t>K.Sai Siddharth</t>
  </si>
  <si>
    <t>ugs22042_aiml.siddharth@cbit.org.in</t>
  </si>
  <si>
    <t>Y.Rama Devi</t>
  </si>
  <si>
    <t>https://drive.google.com/open?id=1dZSSf6SgbUUxKgcwWq4LuFLOxvQZBCiO, https://drive.google.com/open?id=1Z7Bb02jt-7jNXpdhvAhPrxUGHD2dg75-, https://drive.google.com/open?id=1pi2kfGR8QrEj7Zzs265VjWWAeXDgNVWw</t>
  </si>
  <si>
    <t>The upskilling program offered by Infosys Springboard fell short of expectations as it lacked depth and comprehensive learning materials. While the platform showed promise, the content offered wasn't engaging or expansive enough. Considering alternatives like Udemy might provide a more enriching and diverse learning experience for future upskilling endeavors.Overall the learning was done by my own.</t>
  </si>
  <si>
    <t>kaushal.sambanna@gmail.com</t>
  </si>
  <si>
    <t>Kaushal Sambanna</t>
  </si>
  <si>
    <t>ugs22043_aiml.kaushal@cbit.org.in</t>
  </si>
  <si>
    <t>Dr. Y. Rama Devi</t>
  </si>
  <si>
    <t>https://drive.google.com/open?id=1o8IUco7Ikt7X4pp6Ye7Y-M7zoqFi7ABV</t>
  </si>
  <si>
    <t>it is a good way to learn new contents</t>
  </si>
  <si>
    <t>makamdevansh3699@gmail.com</t>
  </si>
  <si>
    <t>Makam Devansh</t>
  </si>
  <si>
    <t>ugs22044_aiml.devansh@cbit.org.in</t>
  </si>
  <si>
    <t xml:space="preserve">Rama Devi </t>
  </si>
  <si>
    <t>https://drive.google.com/open?id=1yASSlLhm0kzToj9ueAwycr_WaYhm65iZ</t>
  </si>
  <si>
    <t>mllsiddharth@gmail.com</t>
  </si>
  <si>
    <t>Malla Siddharth Reddy</t>
  </si>
  <si>
    <t>ugs22045_aiml.siddharth@cbit.org.in</t>
  </si>
  <si>
    <t>Dr Y. Rama Devi</t>
  </si>
  <si>
    <t>94 hours</t>
  </si>
  <si>
    <t>https://drive.google.com/open?id=1VBEqaar64gWtSfNR32TBGldDNOXPvcor, https://drive.google.com/open?id=1WeNw3jZi3NjynZ59hdErS7lX21GYXGYS, https://drive.google.com/open?id=1uvWCVPVPs-YynL31olHvewNlnkZ_CxL4, https://drive.google.com/open?id=1O9yT9RghNMGH18NiHrRKYTXhsUG64Hko, https://drive.google.com/open?id=1DSSJK2YNx1mylTBP694eRFiJg7Vo3fa7</t>
  </si>
  <si>
    <t>please do not consider the 4 cisco courses, i have done 'Machine Learning Foundation Certification' and 'Data Science Foundation Certification' . I have uploaded the ML foundation certification' certificate, but the DS foundation certification course certificate is not generating, and im not able to add the screenshot of the proof here since i cant edit the files sent. i have completed the DS foundation certification but did not get the certificate yet, i recieved a mail from infosys springboard support that their technical team is working on it, and hence will submit the certficate once it generates. Thank you</t>
  </si>
  <si>
    <t>cbitmun.ungadisec24@gmail.com</t>
  </si>
  <si>
    <t>M. Siddharth Reddy</t>
  </si>
  <si>
    <t>https://drive.google.com/open?id=1BWfyLh98-IfDf0W8Gelno-fOxPc0QeWd, https://drive.google.com/open?id=10c5GqoHZzd89ysQYlOXrLLSBpQH_MGnP</t>
  </si>
  <si>
    <t>please consider this mail not the previous one that i sent, i'm sending this from another gmail as i couldn't edit the previous form.</t>
  </si>
  <si>
    <t>yakubaliashwaan@gmail.com</t>
  </si>
  <si>
    <t>Mohammad Aamir Sohail</t>
  </si>
  <si>
    <t>Dr.Rama Devi</t>
  </si>
  <si>
    <t>Artificial Intelligence Primer Certification - ISB - 27h.31m, DevOps Foundation Certification - ISB - 50h.19m</t>
  </si>
  <si>
    <t>https://drive.google.com/open?id=1FvcKbU9yF9ngX6lKB1uuJbSZoMfU9IyE, https://drive.google.com/open?id=1Po3wBAd7oK8LAv_c9mXt1i9CgFgCik2I</t>
  </si>
  <si>
    <t>just awesome</t>
  </si>
  <si>
    <t>rafayhasan71@gmail.com</t>
  </si>
  <si>
    <t>Mohammed Abdul Rafay Hasan</t>
  </si>
  <si>
    <t>ugs22047_aiml.hasan@cbit.org.in</t>
  </si>
  <si>
    <t>https://drive.google.com/open?id=1PFGWHVPhu5Rwhsz3XjYmtRSlEJjsXHGM, https://drive.google.com/open?id=1gsdh2iPeh5UfrjGPFFfiLEvDzZJKLICS, https://drive.google.com/open?id=19yxd3glFi9No0WzgNhCaDBUqUQxvhxad, https://drive.google.com/open?id=1uPdd4e9hiHlYprrVd7d0r58F4OtEvrwF</t>
  </si>
  <si>
    <t>nandarajgeetansh@gmail.com</t>
  </si>
  <si>
    <t xml:space="preserve">N.S Geetansh </t>
  </si>
  <si>
    <t>ugs22048_aiml.shivaraj@cbit.org.in</t>
  </si>
  <si>
    <t>Y. Ramadevi</t>
  </si>
  <si>
    <t>https://drive.google.com/open?id=1O7_gBamoLrfEhCaklGF-YdsdW2zVF0Pm, https://drive.google.com/open?id=1yfsMuO7r0fH1PkiqResDijWoNOMsm55z, https://drive.google.com/open?id=1ihO50JXOVb2ORYeDJN2701IqeGyIEkrC</t>
  </si>
  <si>
    <t>manyallinihar@gmail.com</t>
  </si>
  <si>
    <t>nihar manyalli</t>
  </si>
  <si>
    <t xml:space="preserve"> ugs22049_aiml.nihar@cbit.org.in</t>
  </si>
  <si>
    <t>Rama Devi Y</t>
  </si>
  <si>
    <t>https://drive.google.com/open?id=13L0Xg-7kio_V7EPzc6c4Ze_Xi9uYrred, https://drive.google.com/open?id=1elYviVJmCJTJqGhO-DhRy6lgcPAQjzd9, https://drive.google.com/open?id=1NPVLVZdU-Dp6Xii9Siv0Srh-wWytWwMJ</t>
  </si>
  <si>
    <t>was useful for me to learn new things</t>
  </si>
  <si>
    <t>ugs22050_aiml.pranavaditya@cbit.org.in</t>
  </si>
  <si>
    <t>P PRANAVADITYA SHESHENDRA</t>
  </si>
  <si>
    <t>pranavaditya2603@gmail.com</t>
  </si>
  <si>
    <t>Dr. Y RAMA DEVI</t>
  </si>
  <si>
    <t>https://drive.google.com/open?id=1r9_OD_4pHJgltLtR5IatdaqrioQSoJZP</t>
  </si>
  <si>
    <t>A great course for building fundamentals in data science, such a course from an esteemed organization like Infosys would help us in building a strong portfolio as well.</t>
  </si>
  <si>
    <t>reddyveekshith9@gmail.com</t>
  </si>
  <si>
    <t xml:space="preserve">Pashya Veekshith Reddy </t>
  </si>
  <si>
    <t>Ugs22051_aiml.veekshith@cbit.org.in</t>
  </si>
  <si>
    <t>Pashyaveekshith11@gmail.com</t>
  </si>
  <si>
    <t>Y Rama devi</t>
  </si>
  <si>
    <t>70 hours</t>
  </si>
  <si>
    <t>https://drive.google.com/open?id=1WecLw7Oz8J3ivlF5ACa1E1BhmfHSSKQE</t>
  </si>
  <si>
    <t>This winterupskilling really improved my skills in data science I'm sure this will help me a lot in my future.</t>
  </si>
  <si>
    <t>praveenkumarpidamarthi01@gmail.com</t>
  </si>
  <si>
    <t xml:space="preserve">Praveen Kumar pidamarthi </t>
  </si>
  <si>
    <t>Ugs22052_aiml.praveen@cbit.org.in</t>
  </si>
  <si>
    <t>https://drive.google.com/open?id=15i3kmBD4bYTQdfS-yLtBt6h_V08JZLpS</t>
  </si>
  <si>
    <t xml:space="preserve">Very helpful in developing skills </t>
  </si>
  <si>
    <t>rithvik.williams@gmail.com</t>
  </si>
  <si>
    <t xml:space="preserve">R. Rithvik Jonah Williams </t>
  </si>
  <si>
    <t>ugs22053_aiml.williams@cbit.org.in</t>
  </si>
  <si>
    <t>Y. Rama Devi</t>
  </si>
  <si>
    <t xml:space="preserve">60 hours </t>
  </si>
  <si>
    <t>https://drive.google.com/open?id=1HOpAV1BRWUZ1jJewm9iSQyLGmG0vEWed, https://drive.google.com/open?id=1YVWtEmWjVkfDU1JugVSTx9qpksgiQq4M, https://drive.google.com/open?id=1osrHDU4GTu6T1ul4GFd8VRq43SBqMYBl</t>
  </si>
  <si>
    <t xml:space="preserve">Winter upskilling was a good opportunity to learn new skills in the vacation. </t>
  </si>
  <si>
    <t>shelgeas@gmail.com</t>
  </si>
  <si>
    <t>Shelge atharva</t>
  </si>
  <si>
    <t>ugs22054_aiml.shelge@cbit.org.in</t>
  </si>
  <si>
    <t>Shelgeas@gmail.com</t>
  </si>
  <si>
    <t>Y. Rama devi madam</t>
  </si>
  <si>
    <t>https://drive.google.com/open?id=1CjJbsVEXNLzcKdpJ2UiYJ4RMvTmJhkgJ, https://drive.google.com/open?id=14oAwUZlx0GC_0-zB1mv0-evGJpg8Q7PG, https://drive.google.com/open?id=1qjN4iOsWxIuApuSCOY_hV0_tyFfgb1sO</t>
  </si>
  <si>
    <t>Could've been better if more time was provided..thank you</t>
  </si>
  <si>
    <t>22f3002069@ds.study.iitm.ac.in</t>
  </si>
  <si>
    <t>Sriram Shiva Keshav</t>
  </si>
  <si>
    <t>ugsd22055_aiml.sriram@cbit.org.in</t>
  </si>
  <si>
    <t>https://drive.google.com/open?id=1MAcKjsZLkPWh-t8AzldC_UkTasQ3CTfl</t>
  </si>
  <si>
    <t>sundarirugmasai2022@gmail.com</t>
  </si>
  <si>
    <t>S.RUGMASAI</t>
  </si>
  <si>
    <t>ugs22056_aiml.sai@cbit.org.in</t>
  </si>
  <si>
    <t>Y.RAMADEVI</t>
  </si>
  <si>
    <t>27+39=66hours</t>
  </si>
  <si>
    <t>https://drive.google.com/open?id=12X6b05mHf1C0J_g-Atb8DUy-HE5ODMZk, https://drive.google.com/open?id=1M2srPdMqABqy25sU21e5GL6ZI7x9nTpG</t>
  </si>
  <si>
    <t>sunkarimallikarjun1825@gmail.com</t>
  </si>
  <si>
    <t>S.Mallikarjun</t>
  </si>
  <si>
    <t>chandramoulisunkari48@gmail.com</t>
  </si>
  <si>
    <t xml:space="preserve">Y.Rama Devi </t>
  </si>
  <si>
    <t>https://drive.google.com/open?id=1GKNCSbsogmVGSuYzWq904ezHhBxRazoy</t>
  </si>
  <si>
    <t>hemanthaduri.kumar@gmail.com</t>
  </si>
  <si>
    <t>T.Hemanth Kumar</t>
  </si>
  <si>
    <t>ugs22058_aiml.hemanth@cbit.org.in</t>
  </si>
  <si>
    <t>27+39=66 hours</t>
  </si>
  <si>
    <t>https://drive.google.com/open?id=1RSBOOlsdZYlriBUuNGco3zm3lVLq7lbw, https://drive.google.com/open?id=1uSOvihtljaKMczFWc4KwjjxADl2GxVDI</t>
  </si>
  <si>
    <t>It helped me alot to gain new skills at home</t>
  </si>
  <si>
    <t>rahulshanmukha@gmail.com</t>
  </si>
  <si>
    <t>U SHANMUKHA RAHUL</t>
  </si>
  <si>
    <t>ugs22059_aiml.rahul@cbit.org.in</t>
  </si>
  <si>
    <t>Y Rama Devi Madam</t>
  </si>
  <si>
    <t>https://drive.google.com/open?id=1rBnNFig4-j5TRARy2sk5Be609cD_MlCb, https://drive.google.com/open?id=15pZ2izIg6vfZ7pRAd5h88V0FR7-RWNdA</t>
  </si>
  <si>
    <t>srinivasnaik856@gmail.com</t>
  </si>
  <si>
    <t>V. Srinivas Naik</t>
  </si>
  <si>
    <t>https://drive.google.com/open?id=1j2mD90xddp2GpUMd7d3bxlaHv0V6aauZ, https://drive.google.com/open?id=1cUnM-mIBW1wmOxondWkheYw8gjg0hV7S</t>
  </si>
  <si>
    <t xml:space="preserve">I have constructed some skills based upon artificial intelligence and cyber security and some new topics really got interested in  learning and will be helpful for my future </t>
  </si>
  <si>
    <t>chatirishreethu@gmail.com</t>
  </si>
  <si>
    <t>Vibhuvan Reddy Rekula</t>
  </si>
  <si>
    <t>ugs22061_aiml.vibhuvan@cbit.org.in</t>
  </si>
  <si>
    <t>vibhuvanreddyrekula@gmail.com</t>
  </si>
  <si>
    <t>https://drive.google.com/open?id=1PXrKenbGNGD65u_Q9bnmube58wXme9Fy</t>
  </si>
  <si>
    <t>vittalshivasai@gmail.com</t>
  </si>
  <si>
    <t>Shiva sai</t>
  </si>
  <si>
    <t>ugs22062_aiml.vittal@cbit.org.in</t>
  </si>
  <si>
    <t>Machine Learning Foundation Certification - ISB - 18h.7m, MongoDB Python Developer Path - 15h</t>
  </si>
  <si>
    <t>https://drive.google.com/open?id=1noqBV2hNAn-5xflDOdt8UjtDaa1h83lN, https://drive.google.com/open?id=17zBgzUnbR5_E4FEuygqVBUWnAcvis-XW, https://drive.google.com/open?id=13Z397fgEO_YwUyvwiVZmkFRcduS0QpVP, https://drive.google.com/open?id=1qtauw8PuhUlC7xPBmY83AAVB8-CWIhkm</t>
  </si>
  <si>
    <t>na</t>
  </si>
  <si>
    <t>vivekreddy30zs@gmail.com</t>
  </si>
  <si>
    <t>Vivekananda Reddy Ranabothu</t>
  </si>
  <si>
    <t>ugs22063_aiml.vivekananda@cbit.org.in</t>
  </si>
  <si>
    <t>Y. Rama devi</t>
  </si>
  <si>
    <t>https://drive.google.com/open?id=1CRJVPmA4V_yJpl2rMZ3Sc0-wLWlUUCws</t>
  </si>
  <si>
    <t xml:space="preserve">It's an good course helped me in learning data science from foundation level </t>
  </si>
  <si>
    <t>monishreddy04@gmail.com</t>
  </si>
  <si>
    <t>Yeruva Monish Reddy</t>
  </si>
  <si>
    <t>Ugs22064_aiml.monish@cbit.org.in</t>
  </si>
  <si>
    <t>https://drive.google.com/open?id=1uJAnCL8pN2pdgBfpl_29N_JUcLW4CWfH, https://drive.google.com/open?id=1hgUikZQnWAaXLjpIQY3Bzn837NAtzyzk, https://drive.google.com/open?id=1bhBE4cVWpqcL2HgGWpIwOR0AnYHgDrR8</t>
  </si>
  <si>
    <t>https://drive.google.com/open?id=1Cv2TQjKboq2TFzC6dW3AN9S2unEeJVT5, https://drive.google.com/open?id=1AzRLwM36foySd1YsS9d3ODn0BkKwk5M9, https://drive.google.com/open?id=1EGiyriV0r28w999h1UZLrxRRw_WmtiQd</t>
  </si>
  <si>
    <t>dhanrajramesh22@gmail.com</t>
  </si>
  <si>
    <t>Kuntigorla Ramesh</t>
  </si>
  <si>
    <t>ugs22301_aiml.ramesh@cbit.org.in</t>
  </si>
  <si>
    <t>+919441286660</t>
  </si>
  <si>
    <t>https://drive.google.com/open?id=1Gg5tnCk_JBiQyeYInJQgOkCMH7a4gSTT, https://drive.google.com/open?id=14670BWKY9O5LmgUxJ80CKVlJ03Ey8LzJ, https://drive.google.com/open?id=1FoXCDz1CC_-mLZuOatx8lWfTmfQjPksO</t>
  </si>
  <si>
    <t>Overall experience is good ,but need a good platform for the courses.</t>
  </si>
  <si>
    <t>hydghani@gmail.com</t>
  </si>
  <si>
    <t>Mohammed Ghani</t>
  </si>
  <si>
    <t>Ugs22302_aiml.ghani@cbit.org.in</t>
  </si>
  <si>
    <t>Rama devi mam</t>
  </si>
  <si>
    <t>15+27+18 =60</t>
  </si>
  <si>
    <t>https://drive.google.com/open?id=1K06oUSGFLEFhkk3RTFkUqiYD6rTuI3mG, https://drive.google.com/open?id=1oHjq-Cd-paIHueNBNjuPW69eV6Q6420V, https://drive.google.com/open?id=1uRhKAMavOJwTm8n5phKcjhRfSus02GOP</t>
  </si>
  <si>
    <t>shashanktejas19@gmail.com</t>
  </si>
  <si>
    <t>Sanda Shashank</t>
  </si>
  <si>
    <t>ugs22303_aiml.shashank@cbit.org.in</t>
  </si>
  <si>
    <t>60H 49M</t>
  </si>
  <si>
    <t>https://drive.google.com/open?id=1rgwO4vPMGWwhh68cMhK1Q4Vy0MfBZbdn, https://drive.google.com/open?id=1Rv51XcyY-dV5UH22S_XLEfh2P3701GpA, https://drive.google.com/open?id=1RbWdjTA0uReRNwi9BWYEaM0tX7hyu4pm</t>
  </si>
  <si>
    <t>I learnt the concepts of machine learning, generative ai in the period of winter upskill which helped to enhance my skills</t>
  </si>
  <si>
    <t>darshanampallavi2003@gmail.com</t>
  </si>
  <si>
    <t xml:space="preserve">Darshanam Pallavi </t>
  </si>
  <si>
    <t>Y.Ramadevi</t>
  </si>
  <si>
    <t>https://drive.google.com/open?id=1CYDVPaU9hLxecGP17Lkn5HsGiHfCs7xl, https://drive.google.com/open?id=1tw3M-Fk0xgVP8KmwNMP-7-v8IagIIspL</t>
  </si>
  <si>
    <t>basasreeja24@gmail.com</t>
  </si>
  <si>
    <t>B.Sreeja</t>
  </si>
  <si>
    <t>Y Ramadevi</t>
  </si>
  <si>
    <t>https://drive.google.com/open?id=1lh3c3n1YFx8lxH9SNu8SemvupsnmKQvG, https://drive.google.com/open?id=1fPnzZIwdfEGYOtbWc5AzQktVJgpFT5Q8</t>
  </si>
  <si>
    <t>eslavathanjalibai@gmail.com</t>
  </si>
  <si>
    <t xml:space="preserve">Eslavath AnjaliBai </t>
  </si>
  <si>
    <t>Ugs22306_aiml.anjalibai@cbit.org.in</t>
  </si>
  <si>
    <t xml:space="preserve">Machine Learning Foundation Certification - ISB - 18h.7m, DevOps Foundation Certification - ISB - 50h.19m, 1.Al foundation  2.AI advance </t>
  </si>
  <si>
    <t>https://drive.google.com/open?id=1ODLYjcNmxF-heEGoAdELM-1Dr3FIhf-q, https://drive.google.com/open?id=1ILJKUvNAraEnDRI1P5vwSFrIpIxxJCtT, https://drive.google.com/open?id=1FUuVqvXoOQCvUWnlGhIE1vhZQWHScYf6, https://drive.google.com/open?id=141GEkNiH4o1rKpuRc6FOkS_YQ4S40ZDj</t>
  </si>
  <si>
    <t xml:space="preserve">Nice upskilling </t>
  </si>
  <si>
    <t>bhukyashalini03@gamil.com</t>
  </si>
  <si>
    <t>Bhukya shalini</t>
  </si>
  <si>
    <t>bhukyashalini03@gmail.com</t>
  </si>
  <si>
    <t>Maheswarreddy</t>
  </si>
  <si>
    <t>https://drive.google.com/open?id=1yiYXM2nuxsSMrEIrC_P_lCfcZjW_hsgT</t>
  </si>
  <si>
    <t>damerapranathi3@gmail.com</t>
  </si>
  <si>
    <t>Damera Pranathi</t>
  </si>
  <si>
    <t>ugs22002_civil.pranathi@cbit.org.in</t>
  </si>
  <si>
    <t>E. Maheshwar Reddy</t>
  </si>
  <si>
    <t>INFOSYS</t>
  </si>
  <si>
    <t>https://drive.google.com/open?id=1oTRckcLMGO2R_kHr6eH5O6wSrCqiXbov</t>
  </si>
  <si>
    <t>Well and Good</t>
  </si>
  <si>
    <t>D.Pranathi</t>
  </si>
  <si>
    <t>Maheshwar reddy</t>
  </si>
  <si>
    <t>https://drive.google.com/open?id=14bjyTI7UiwKl_kEDqN66F0nPa3m1hTZm</t>
  </si>
  <si>
    <t>ratnakumarikandela@gmail.com</t>
  </si>
  <si>
    <t>DASARI SANJANA REDDY</t>
  </si>
  <si>
    <t>E. MAHESHWAR REDDY</t>
  </si>
  <si>
    <t>INFOSYS SPRINGBOARD</t>
  </si>
  <si>
    <t>https://drive.google.com/open?id=1gN9hnLydzk-B9uDHPIhPo1ocAnIWlNTF</t>
  </si>
  <si>
    <t>Good and Useful</t>
  </si>
  <si>
    <t>ggayathri0109@gmail.com</t>
  </si>
  <si>
    <t>G Gayathri</t>
  </si>
  <si>
    <t>Sri.E.Maheshwar reddy</t>
  </si>
  <si>
    <t>https://drive.google.com/open?id=18pELUB03w_3TfBmWW29iFRBIudGQZnwH</t>
  </si>
  <si>
    <t>goretirani@gmail.com</t>
  </si>
  <si>
    <t>G.Rani</t>
  </si>
  <si>
    <t>ugs2205_civil.rani@cbit.org.in</t>
  </si>
  <si>
    <t>MaheshwarReddy</t>
  </si>
  <si>
    <t>75H.52M</t>
  </si>
  <si>
    <t>https://drive.google.com/open?id=1yDEzuYUADWnfYG4tUBzv6Q9rT58CIAeD</t>
  </si>
  <si>
    <t>VERY GOOD</t>
  </si>
  <si>
    <t>jarpuladivya285@gmail.com</t>
  </si>
  <si>
    <t xml:space="preserve">Divya Jarpula </t>
  </si>
  <si>
    <t>ugs22006_civil.divya@cbit.org.in</t>
  </si>
  <si>
    <t xml:space="preserve">Maheswar Reddy </t>
  </si>
  <si>
    <t>https://drive.google.com/open?id=14QcQjoTNcZxYSp6bCLoLznoSXJDG8F9M</t>
  </si>
  <si>
    <t xml:space="preserve">Very good </t>
  </si>
  <si>
    <t>kelothdivya6@gmail.com</t>
  </si>
  <si>
    <t>K.Divya</t>
  </si>
  <si>
    <t>E.Maheswar reddy sir</t>
  </si>
  <si>
    <t>75 hours.52 min</t>
  </si>
  <si>
    <t>https://drive.google.com/open?id=1ypFK0_TFHbFESu2J7vUHDwfguBu3E1It</t>
  </si>
  <si>
    <t xml:space="preserve">It is very useful .It helped me in gaining knowledge .It helped in knowing about data science.
</t>
  </si>
  <si>
    <t>pochampallysharanyasai@gmail.com</t>
  </si>
  <si>
    <t xml:space="preserve">P Sharanya Sai </t>
  </si>
  <si>
    <t>ugs22008_civil.vaishnavi@cbit.org.in</t>
  </si>
  <si>
    <t>E Maheshwar Reddy</t>
  </si>
  <si>
    <t>https://drive.google.com/open?id=1J1GKfRAvRrWRxH6fs_nLk9xSq3qlQjiF</t>
  </si>
  <si>
    <t>I gained a lot more knowledge about data collecting and its significance in this excellent training. It was really educational, and I believe everything I learned in the training will be really beneficial for me.</t>
  </si>
  <si>
    <t>harshipagidimarri@gmail.com</t>
  </si>
  <si>
    <t xml:space="preserve">HARSHITA PAGIDIMARRI </t>
  </si>
  <si>
    <t>ugs22009_civil.harshita@cbit.org.in</t>
  </si>
  <si>
    <t>E MAHESHWAR REDDY</t>
  </si>
  <si>
    <t>90 hours</t>
  </si>
  <si>
    <t>https://drive.google.com/open?id=17iY1XBoQcEeoDniNNnJEp_rp2MWq3cTy</t>
  </si>
  <si>
    <t>it was useful and I could learn new things</t>
  </si>
  <si>
    <t>manjupaidimarri@gmail.com</t>
  </si>
  <si>
    <t xml:space="preserve">P Sri Vinya Manju Bhargavi </t>
  </si>
  <si>
    <t xml:space="preserve">manjupaidimarri@gmail.com </t>
  </si>
  <si>
    <t xml:space="preserve">E.Maheshwar Reddy </t>
  </si>
  <si>
    <t>https://drive.google.com/open?id=1ORXhwg_2jDPqiNK3wNyMXrfiIJy4VPXg</t>
  </si>
  <si>
    <t xml:space="preserve">Winter upskilling program have been very useful to me </t>
  </si>
  <si>
    <t>raosreeyalaxmi@gmail.com</t>
  </si>
  <si>
    <t>Rao. Sreeya laxmi</t>
  </si>
  <si>
    <t>ugs22011_civil.laxmi@cbit.org.in</t>
  </si>
  <si>
    <t>Maheshwar reddy sir</t>
  </si>
  <si>
    <t>75hrs.52 min</t>
  </si>
  <si>
    <t>https://drive.google.com/open?id=164m3lafObaw82svlateWnSfDNOvsE2sy, https://drive.google.com/open?id=1pHVXuboi5C2bC4JrXKVXp7bsVThlX1YO, https://drive.google.com/open?id=1lb-jivQXmyk8V83v-adhuWPzho_2cJRb, https://drive.google.com/open?id=1DBTZNEmmmGiBTY-t-ot_fwlCiI5aiuXp, https://drive.google.com/open?id=1lP96z-Pcu5p4Zlf_TZBLwVChh15CDfHb</t>
  </si>
  <si>
    <t>It was informative and very useful for future projects. Assessments were practical and useful</t>
  </si>
  <si>
    <t>seggamkrishnathanaya25@gmail.com</t>
  </si>
  <si>
    <t>S.KRISHNA THANAYA</t>
  </si>
  <si>
    <t>ugs22012_civil.thanaya@cbit.org.in</t>
  </si>
  <si>
    <t>E.MAHESWAR REDDY</t>
  </si>
  <si>
    <t>https://drive.google.com/open?id=12FgyI6LG95YtHN7chgCXPins4ndwuA_E</t>
  </si>
  <si>
    <t>It's  very useful ,</t>
  </si>
  <si>
    <t>shravanirasala@gmail.com</t>
  </si>
  <si>
    <t>shravani</t>
  </si>
  <si>
    <t>maheshwarreddy</t>
  </si>
  <si>
    <t>https://drive.google.com/open?id=17lz4vfCIMRpkhJQeNF9SYZrOHfA7K5t-</t>
  </si>
  <si>
    <t>BEST PLATFORM</t>
  </si>
  <si>
    <t>nivedithathada@gmail.com</t>
  </si>
  <si>
    <t xml:space="preserve">Niveditha Reddy </t>
  </si>
  <si>
    <t>Ugs22014_civil.niveditha@cbit.org.in</t>
  </si>
  <si>
    <t>Nivedithathada@gmail.com</t>
  </si>
  <si>
    <t>E.Maheswar Reddy</t>
  </si>
  <si>
    <t>75 hour 52 minutes</t>
  </si>
  <si>
    <t>https://drive.google.com/open?id=1yE79Zs142dHkNt_YADr823m5gnFHKpnt</t>
  </si>
  <si>
    <t>vennapureddypreethi@gmail.com</t>
  </si>
  <si>
    <t>V.PREETHI</t>
  </si>
  <si>
    <t>E.MAHESHWAR REDDY</t>
  </si>
  <si>
    <t>https://drive.google.com/open?id=1kwFufYeF980ztJVXsmY2GE84NGu8JMhM</t>
  </si>
  <si>
    <t>s00331687@gmail.com</t>
  </si>
  <si>
    <t xml:space="preserve">VSINDHU </t>
  </si>
  <si>
    <t>ugs22016_civil.sindhu@cbit.org.in</t>
  </si>
  <si>
    <t>75 HRS</t>
  </si>
  <si>
    <t>https://drive.google.com/open?id=11RDNONCwSK5AH0cAaroky1YtygjFCkBT, https://drive.google.com/open?id=1iWSqq36sizpAvpluQmGVXhGL1C6LzPoy, https://drive.google.com/open?id=1ZKZqr3Ek7EntBKZoMdBS0VYl3YTZQlHL, https://drive.google.com/open?id=1ocUUOAPP223LykUZV7TMrN2ufrFAg3Iq, https://drive.google.com/open?id=1IK7a0lhSbrKmRtmmjfRA6fssV4QjpPLj</t>
  </si>
  <si>
    <t>NICE</t>
  </si>
  <si>
    <t>yeltikomalareddy@gmail.com</t>
  </si>
  <si>
    <t>YELTI KOMALA REDDY</t>
  </si>
  <si>
    <t>civil.komala@cbit.org.in</t>
  </si>
  <si>
    <t xml:space="preserve">	 0.37+3.30+14.31+16+15.56+24.18 +1=75h.52m</t>
  </si>
  <si>
    <t>https://drive.google.com/open?id=198VvJHjJn7HYcISQrbuuuxV_Dic7dV7h</t>
  </si>
  <si>
    <t>Kk</t>
  </si>
  <si>
    <t>rohith200417@gmail.com</t>
  </si>
  <si>
    <t>Rohith Aljapur</t>
  </si>
  <si>
    <t>ugs22018_civil.rohith@cbit.org.in</t>
  </si>
  <si>
    <t>Maheshwar Reddy</t>
  </si>
  <si>
    <t>75hr. 52mins</t>
  </si>
  <si>
    <t>https://drive.google.com/open?id=1gFC5Q5aa-wNI4EcahQaaFqoS5dbo5X1P</t>
  </si>
  <si>
    <t>boddulasai532@gmail.com</t>
  </si>
  <si>
    <t>B.sainikhil</t>
  </si>
  <si>
    <t>Ramanaryana sankriti</t>
  </si>
  <si>
    <t>https://drive.google.com/open?id=168fatHzG-8fgfv5toLIVcAFOD18tfqQo, https://drive.google.com/open?id=1BOIOcL8vPjKGXlSKhQCukG5dsEZYBDj-, https://drive.google.com/open?id=1BlbhJCFeXG_evN6vj5Wix97SkSfT155p, https://drive.google.com/open?id=1JHg2tCisiOxy6RE95LjVrpU-mJVCF1Ux, https://drive.google.com/open?id=1fAbe8-RNt93rFEvJLAZdwKVOgW7pmrii</t>
  </si>
  <si>
    <t>ITS GOOD</t>
  </si>
  <si>
    <t>dhanushboppana24@gmail.com</t>
  </si>
  <si>
    <t>Boppana Dhanush</t>
  </si>
  <si>
    <t>Ramnarayana sankriti</t>
  </si>
  <si>
    <t>https://drive.google.com/open?id=1dg5WpVNdsNSSJ3yzAFW4R__L9OP8HZ68</t>
  </si>
  <si>
    <t>Dhanushboppana24@gmail.com</t>
  </si>
  <si>
    <t xml:space="preserve">Ramnarayana sankriti </t>
  </si>
  <si>
    <t>https://drive.google.com/open?id=1y0lDyxkgAi20vV5eVf-Z_GJvexkq4EWz</t>
  </si>
  <si>
    <t>Good (please consider this upskilling only )</t>
  </si>
  <si>
    <t>vinodvinnu5251@gmail.com</t>
  </si>
  <si>
    <t>D.Vinod</t>
  </si>
  <si>
    <t>vinodvk6572522@gmail.com</t>
  </si>
  <si>
    <t xml:space="preserve">Ram Narayan sir </t>
  </si>
  <si>
    <t>https://drive.google.com/open?id=1UdaxWowaugKVH6dvgNOpsXQPicUS50kX, https://drive.google.com/open?id=17xlZkLFC1TgKpztGbBUhIdzu5305qQ0M</t>
  </si>
  <si>
    <t>saideepakguguloth@gmail.com</t>
  </si>
  <si>
    <t>G SAI DEEPAK</t>
  </si>
  <si>
    <t>ugs22022_civil.deepak@cbit.org.in</t>
  </si>
  <si>
    <t>Ramnarayan sankriti</t>
  </si>
  <si>
    <t>75hours52 min</t>
  </si>
  <si>
    <t>https://drive.google.com/open?id=11wN25qNl5SXI73oVTXfM5Lfrd8XnETVA, https://drive.google.com/open?id=1tk6N4f4LAMSw9F5gQ9r_KDgy-SD9xd5p, https://drive.google.com/open?id=1ZebZuGcRJIMao86qzSk1jKzPcLiMwfvn, https://drive.google.com/open?id=1GxEU2BiGVX2EkPlJKtDl1fmVqbd_etqP</t>
  </si>
  <si>
    <t>I have learnt many things from this upskilling</t>
  </si>
  <si>
    <t>j.santosh0911@gmail.com</t>
  </si>
  <si>
    <t>JONNALAGADDA SANTHOSH</t>
  </si>
  <si>
    <t>ugs_22024_civil.santhosh@cbit.org.in</t>
  </si>
  <si>
    <t>Sri. Ramnarayan sankriti</t>
  </si>
  <si>
    <t>1=75hrs</t>
  </si>
  <si>
    <t>https://drive.google.com/open?id=1_lYoEOV_3knp8V6vAseiHyT_T10aKq07</t>
  </si>
  <si>
    <t>I have learned more skills through infosys spring broad and thank you for the winter internship programme</t>
  </si>
  <si>
    <t>rithvik0861@gmail.com</t>
  </si>
  <si>
    <t xml:space="preserve">K RITHVIK </t>
  </si>
  <si>
    <t>ugs22025_civil.rithvik@cbit.org.in</t>
  </si>
  <si>
    <t xml:space="preserve">RAMANARAYAN SANKRITI </t>
  </si>
  <si>
    <t xml:space="preserve">90.63 HOURS </t>
  </si>
  <si>
    <t>https://drive.google.com/open?id=1zkpoNUV9887ZsaMj5l_NqCkPAZt9ZmS7, https://drive.google.com/open?id=1RpunqaBYJJCBf9tr6wHo0IxKeQHTRnDw</t>
  </si>
  <si>
    <t xml:space="preserve">Learned more than expectations felt great </t>
  </si>
  <si>
    <t>govind.karrimolla@gmail.com</t>
  </si>
  <si>
    <t>K.GOVIND KUMAR</t>
  </si>
  <si>
    <t>ugs22026_civil.govind@cbit.org.in</t>
  </si>
  <si>
    <t xml:space="preserve">RAMANARAYAN </t>
  </si>
  <si>
    <t>https://drive.google.com/open?id=1fKBGyXf3IA3h9BwbWyOv5PskhudbHw-v, https://drive.google.com/open?id=1S0NkBWO9dUkqErB5-syDHbRo5EgXplcQ, https://drive.google.com/open?id=17GJlvE9xS-RHadDpb1rfPTz7ewZHvTMM</t>
  </si>
  <si>
    <t>kopelaabhishek123@gmail.com</t>
  </si>
  <si>
    <t xml:space="preserve">Kopela Abhishek </t>
  </si>
  <si>
    <t>ugs22027_civil.abhishek@cbit.org.in</t>
  </si>
  <si>
    <t>+919704802049</t>
  </si>
  <si>
    <t>https://drive.google.com/open?id=1TRmto3jSesmrkYBZ1B6hWD2l8KkQagaK</t>
  </si>
  <si>
    <t>nagaakash9999@gamil.com</t>
  </si>
  <si>
    <t xml:space="preserve">K. Naga akash </t>
  </si>
  <si>
    <t xml:space="preserve">Ugs22028_civil.akash@cbit.org.in </t>
  </si>
  <si>
    <t xml:space="preserve">Nagaakash9999@gamil.com </t>
  </si>
  <si>
    <t>Sankriti ramanarayana</t>
  </si>
  <si>
    <t>15.11+27.31+39.11=81hr.53min</t>
  </si>
  <si>
    <t>https://drive.google.com/open?id=1kcaKbi3MpgSc7jTvZReWWD4fhH9iOvHP, https://drive.google.com/open?id=1UVpRJKPetD2-ZD05yr5a8ZXPPx920iY_, https://drive.google.com/open?id=1kC0b2sCcWn5uYysNnIOClZaisAUCeRuc</t>
  </si>
  <si>
    <t>varshithgoud009@gmail.com</t>
  </si>
  <si>
    <t>Varshith k</t>
  </si>
  <si>
    <t>Varshithgoud009@gmail.com</t>
  </si>
  <si>
    <t>Ramnarayan s</t>
  </si>
  <si>
    <t>https://drive.google.com/open?id=14FXVVM5e_0aQ95bMlLdL5rLuU0SybTlA</t>
  </si>
  <si>
    <t>By taking this data science foundation course I learned very much about data science from the basics and It is very helpful for me for my future goals.</t>
  </si>
  <si>
    <t>chandrashekereddy7856@gmail.com</t>
  </si>
  <si>
    <t>K Chandrashekar Reddy</t>
  </si>
  <si>
    <t>Ramanarayana sankriti</t>
  </si>
  <si>
    <t>https://drive.google.com/open?id=1kB3PrtQcoF5cxSOZ4GXkzEMBM67LBfPM</t>
  </si>
  <si>
    <t xml:space="preserve">By undertaking these courses from CISCO have helped in learning new topics which are away from my domain and are useful in my future commitments.  </t>
  </si>
  <si>
    <t>lunavathsiddarthanaik@gmail.com</t>
  </si>
  <si>
    <t xml:space="preserve">Lunavath Siddartha Naik </t>
  </si>
  <si>
    <t xml:space="preserve">Ramnarayan sankriti </t>
  </si>
  <si>
    <t>https://drive.google.com/open?id=1qAUdPi40powkSDtnWBiTsblxlQ4Q0AKi</t>
  </si>
  <si>
    <t xml:space="preserve">It is very useful program </t>
  </si>
  <si>
    <t>nithinnayak760@gmail.com</t>
  </si>
  <si>
    <t>M.NITHIN</t>
  </si>
  <si>
    <t>nithinnayak769@gmail.com</t>
  </si>
  <si>
    <t xml:space="preserve">Ramanarayan sankriti </t>
  </si>
  <si>
    <t>https://drive.google.com/open?id=1y0VwVBlkUZgKkpXzSsskzaIzqtt_3cbT, https://drive.google.com/open?id=1sijB07Y2AhrcKdtd4Vga1gU6zUk6NMm1, https://drive.google.com/open?id=1cBJMK2gQVYGhR6Zsf7QF6HRM6pMf3jmv, https://drive.google.com/open?id=1xQ4amizCALMSTVGkIajXV1xyY25NwYGb, https://drive.google.com/open?id=1ZT6s0LISLuXj3ITiKf-eymbhzcxbtKPn</t>
  </si>
  <si>
    <t>pavankumarmandula69@gmail.com</t>
  </si>
  <si>
    <t>M.Pavan kumar</t>
  </si>
  <si>
    <t>https://drive.google.com/open?id=101z8CfZh8cUrHPAj7TOgipVHGFCXpVXi</t>
  </si>
  <si>
    <t xml:space="preserve">Very informative </t>
  </si>
  <si>
    <t>raytrix001@gmail.com</t>
  </si>
  <si>
    <t>Mohammad Rayyan</t>
  </si>
  <si>
    <t>ugs22034_civil.rayyan@cbit.org</t>
  </si>
  <si>
    <t>mohammedrayyan808@gmail.com</t>
  </si>
  <si>
    <t>Ramanarayan Sanskriti</t>
  </si>
  <si>
    <t>https://drive.google.com/open?id=1bIWhDSsuxgy9QldJphYNk5oL0AyAyLCx</t>
  </si>
  <si>
    <t>it was good opportunity to learn some new skills</t>
  </si>
  <si>
    <t>touseefuddin.9@gmail.com</t>
  </si>
  <si>
    <t>Mohammed Touseefuddin</t>
  </si>
  <si>
    <t>ugs_22036_civil.mohd@cbit.org</t>
  </si>
  <si>
    <t>60 hrs(Cisco courses) + 15hrs + 15hrs(cisco Workshops)</t>
  </si>
  <si>
    <t>https://drive.google.com/open?id=1QyUS4-zva6ZOxJMy5FXWY0JIFuRN70Xl</t>
  </si>
  <si>
    <t>This is an excellent opportunity for the students to make use of the winter vacation and upskill themselves in terms of what companies are looking in a person to hire. I am very much thankful to cbit career development cell for this.</t>
  </si>
  <si>
    <t>sreevarun65@gmail.com</t>
  </si>
  <si>
    <t>Sree Varun</t>
  </si>
  <si>
    <t>ugs22049_civil.varun@cbit.org.in</t>
  </si>
  <si>
    <t>Sreevarun65@gmail.com</t>
  </si>
  <si>
    <t xml:space="preserve">G.Vishwanath </t>
  </si>
  <si>
    <t xml:space="preserve">75hours15 minutes </t>
  </si>
  <si>
    <t>https://drive.google.com/open?id=1CEVkA00Oa6_nd6U48Km1GH1Y2vFwiydQ</t>
  </si>
  <si>
    <t xml:space="preserve">It’s very useful </t>
  </si>
  <si>
    <t>nagubandikarthikeya6@gmail.com</t>
  </si>
  <si>
    <t xml:space="preserve">Karthikeya </t>
  </si>
  <si>
    <t>15.11+27.31+18.7=61.12</t>
  </si>
  <si>
    <t>https://drive.google.com/open?id=1x-AAH1T7JuDNKgb2zDrkMrbgHknD1fFr, https://drive.google.com/open?id=1tQWA21nPjU2V1qg_M1lDLpDEiPvPEWff, https://drive.google.com/open?id=1r_MO5cAQ81gNlkQ0n2glo4zap01QQKXK</t>
  </si>
  <si>
    <t>hariprasad85018@gmail.com</t>
  </si>
  <si>
    <t>P Hari Prasad Reddy</t>
  </si>
  <si>
    <t>Viswanath</t>
  </si>
  <si>
    <t>https://drive.google.com/open?id=1CemfPLvuDw3BAQnDUNsZkCTnxgV1U_KM</t>
  </si>
  <si>
    <t>I got to know  the basic of the data science which will be helpful for me in my future goals</t>
  </si>
  <si>
    <t>rajat08122004@gmail.com</t>
  </si>
  <si>
    <t>Rajat Gupta</t>
  </si>
  <si>
    <t>ugs22044_civil.gupta@cbit.org</t>
  </si>
  <si>
    <t xml:space="preserve">rajat08122004@gmail.com </t>
  </si>
  <si>
    <t>G Vishvanath</t>
  </si>
  <si>
    <t>https://drive.google.com/open?id=13ES6d7Low1QqSMtlImIL4T538GtQW2on, https://drive.google.com/open?id=14gQNrP-ETfFpAEYjmjQOpbDtRSA2h47n</t>
  </si>
  <si>
    <t xml:space="preserve">It was an amazing oppression to increase my knowledge in other domains </t>
  </si>
  <si>
    <t>ramavathsaikumar901@gmail.com</t>
  </si>
  <si>
    <t>R.Saikumar</t>
  </si>
  <si>
    <t>vishwanath</t>
  </si>
  <si>
    <t>https://drive.google.com/open?id=1NzfnHwswAI4AUdsC_wX01ieH0eacy0KB, https://drive.google.com/open?id=1taaSm65Sq64KwwRrluV2Yq-FJWR4y3r8, https://drive.google.com/open?id=1VXAuDXQHkNAVTt74iXZiqPLTRNw4mcsg, https://drive.google.com/open?id=13WlRuHMU6IuYveUz64wCVm49us8t4ijL, https://drive.google.com/open?id=1hzbJ4EImRG2-UB-JAjVBOdAU0NEu1HYk</t>
  </si>
  <si>
    <t>trakshithkumar@gmail.com</t>
  </si>
  <si>
    <t xml:space="preserve">Thaduri Rakshith kumar </t>
  </si>
  <si>
    <t>ugs22050-civil.rakshith@cbit.org.in</t>
  </si>
  <si>
    <t>Mr.G.Vishwanath(Asst.Prof)</t>
  </si>
  <si>
    <t>+918220541914</t>
  </si>
  <si>
    <t>https://drive.google.com/open?id=1VBSOIY4cFc-VqT1E8bWt0Ayq8klpsqY0</t>
  </si>
  <si>
    <t xml:space="preserve">It was the most knowledgeable winter upskilling internship,I had learned many things . Thank you </t>
  </si>
  <si>
    <t>vamshiteja.17@gmail.com</t>
  </si>
  <si>
    <t>T Vamshiteja Reddy</t>
  </si>
  <si>
    <t>ugs22051_civil.vamshi@cbit.org.in</t>
  </si>
  <si>
    <t>G Viswanath</t>
  </si>
  <si>
    <t>https://drive.google.com/open?id=1RsYi3nffjNmA4cxBm2KeILI9N6JlBuXX, https://drive.google.com/open?id=1JTtw95pRAXGPPpap3XXV8Ev5MmcdWWff</t>
  </si>
  <si>
    <t>This upskilling program provided by infosys springboard has helped me to know from the basics of the data science and got in depth knowledge of data science</t>
  </si>
  <si>
    <t>tejaswiniakula27@gmail.com</t>
  </si>
  <si>
    <t>Tejaswini</t>
  </si>
  <si>
    <t xml:space="preserve">ugs22072_civil.tejaswini@cbit.org.in </t>
  </si>
  <si>
    <t xml:space="preserve">Aswari Sultana Begum </t>
  </si>
  <si>
    <t>https://drive.google.com/open?id=1GHM3twdQ8c7HUjSXYflTqImSP29S79xq</t>
  </si>
  <si>
    <t xml:space="preserve">Needed more time for the program </t>
  </si>
  <si>
    <t>ananthulageethageetha@gmail.com</t>
  </si>
  <si>
    <t>Geetha</t>
  </si>
  <si>
    <t>ugs22073_civil.geetha@cbit.org.in</t>
  </si>
  <si>
    <t xml:space="preserve">Aswari </t>
  </si>
  <si>
    <t>https://drive.google.com/open?id=1G3Z2KYxFGMmNegVQES2bVPsgnHdWnqVH, https://drive.google.com/open?id=1JJMuqIr_tVcajZiXo0u3x7DtGpP0gpPK</t>
  </si>
  <si>
    <t>Perfect platform for upbringing our skills</t>
  </si>
  <si>
    <t>soumyabacha39@gmail.com</t>
  </si>
  <si>
    <t>B.Soumya</t>
  </si>
  <si>
    <t>ugs22074_civil.soumya@cbit.org.in</t>
  </si>
  <si>
    <t>ASWARI SULTANA BEGUM</t>
  </si>
  <si>
    <t>15+15+12+18+16</t>
  </si>
  <si>
    <t>https://drive.google.com/open?id=1H9ZKxtxlxaEKiGcJTI4YZbxwYh6S_jmR, https://drive.google.com/open?id=11Vl464v7AArTYOh0C-LE6s6AOqxCa1uf</t>
  </si>
  <si>
    <t>Its great opportunity to learn new things</t>
  </si>
  <si>
    <t>banothbhavana8@gmail.com</t>
  </si>
  <si>
    <t>B.Bhavana</t>
  </si>
  <si>
    <t xml:space="preserve">ugs22075_civil.bhavana@cbit.org.in </t>
  </si>
  <si>
    <t>Aswari mam</t>
  </si>
  <si>
    <t>https://drive.google.com/open?id=1am5B2dtYi2g2hYShOpa09PV1FTismvWt</t>
  </si>
  <si>
    <t>donthusriindhu@gmail.com</t>
  </si>
  <si>
    <t xml:space="preserve">Donthu Sri indhu </t>
  </si>
  <si>
    <t>ugs_22077_civil.indhu@cbit.org.in</t>
  </si>
  <si>
    <t>+919866725836</t>
  </si>
  <si>
    <t>https://drive.google.com/open?id=19aacNQSEKM-QkprGOS5ZxDc2ABD5XY8-</t>
  </si>
  <si>
    <t>sravanthiguguloth26@gmail.com</t>
  </si>
  <si>
    <t>G.Sravanthi</t>
  </si>
  <si>
    <t>ugs22079_civil.sravanthi@cbit.org.in</t>
  </si>
  <si>
    <t>https://drive.google.com/open?id=1kKw7SJmNnJ9eDVUAta2kkkvzX16QBFQf</t>
  </si>
  <si>
    <t xml:space="preserve">Required more time to give winter upskills </t>
  </si>
  <si>
    <t>b1972529@gmail.com</t>
  </si>
  <si>
    <t>K.Akhila</t>
  </si>
  <si>
    <t>ugs22080_civil.akhila@cbit.org.in</t>
  </si>
  <si>
    <t>Aswari</t>
  </si>
  <si>
    <t>https://drive.google.com/open?id=188gQax7yxCEZfisZ5CGuozO9T_TAySLW</t>
  </si>
  <si>
    <t xml:space="preserve">It's great opportunity learn new things </t>
  </si>
  <si>
    <t>harithasagar17@gmail.com</t>
  </si>
  <si>
    <t>Maadam Haritha</t>
  </si>
  <si>
    <t>ugs22081_civil.haritha@cbit.org.in</t>
  </si>
  <si>
    <t>75h.52min+60h=135h52min</t>
  </si>
  <si>
    <t>https://drive.google.com/open?id=1qUdSHKXwthUBPMkck0wOhJIYcoXfeHmk, https://drive.google.com/open?id=1j3wMNTBk23fS581b1NDN-0v275fsGVEq</t>
  </si>
  <si>
    <t xml:space="preserve">It's basically useful to have additional knowledge </t>
  </si>
  <si>
    <t>neha.lakki17@gmail.com</t>
  </si>
  <si>
    <t xml:space="preserve">Neha Sri </t>
  </si>
  <si>
    <t>Neha.reddy.lakki17@gmail.com</t>
  </si>
  <si>
    <t>neha.lakki17@gmail.con</t>
  </si>
  <si>
    <t>https://drive.google.com/open?id=1FXbElxr48J2YVLuzgkK_H3whud7BG4Gd, https://drive.google.com/open?id=1MRPfcoUhF4K1qVx0tfxYZH_OUOqH5ku0, https://drive.google.com/open?id=1FKV4lGdB3wChR3T2yW2dMnx-Dk46bzff, https://drive.google.com/open?id=1RQgtLDuXhCAv0by925aZ-HfAYqYi4bnm, https://drive.google.com/open?id=1NSotE4xOhvl0pBayjy-TQgxT2iCScv5a</t>
  </si>
  <si>
    <t>srividyasirimalle@gmail.com</t>
  </si>
  <si>
    <t xml:space="preserve">Sirimalle Srividya </t>
  </si>
  <si>
    <t>Ugs22084_civil.srividya@cbit.org.in.</t>
  </si>
  <si>
    <t xml:space="preserve">Srividyasirimalle@gmail.com </t>
  </si>
  <si>
    <t>75.52+60=135.52 hours</t>
  </si>
  <si>
    <t>https://drive.google.com/open?id=17Nad9yFn8ksIJ75t7_qHoXT5jJKnFlNs, https://drive.google.com/open?id=1xPj-k47DC9fQOspaVQ3QyIn7ADJczwON</t>
  </si>
  <si>
    <t>telsurivaishnavi@gmail.com</t>
  </si>
  <si>
    <t xml:space="preserve">Thelsuri Vaishnavi </t>
  </si>
  <si>
    <t>ugs22085_civil.vaishnavi@cbit.org.in</t>
  </si>
  <si>
    <t xml:space="preserve"> Aswari sultana</t>
  </si>
  <si>
    <t>15+15+12+18+10+5+1=76</t>
  </si>
  <si>
    <t>https://drive.google.com/open?id=1ARc312iNMLCGBupw4qpvG0H4dzdTUos8, https://drive.google.com/open?id=1_nJhXW0v60HVUIn6M2HtueacXNNtakmf</t>
  </si>
  <si>
    <t>aderaviprasad102@gmail.com</t>
  </si>
  <si>
    <t>ADE RAVIPRASAD</t>
  </si>
  <si>
    <t>ugs22088_civil.raviprasad@cbit.org.in</t>
  </si>
  <si>
    <t xml:space="preserve">Dr.Vishal Singh , Assistant professor </t>
  </si>
  <si>
    <t>https://drive.google.com/open?id=1trAaSUZWrcHQBdTtKdhMs6WfoGgrLWZe, https://drive.google.com/open?id=1iPs-RE-37o8GwNzRXdCLrosDg1xU8f52</t>
  </si>
  <si>
    <t>mohanarigela24@gmail.com</t>
  </si>
  <si>
    <t xml:space="preserve">A.Mohan Renu Prakash </t>
  </si>
  <si>
    <t xml:space="preserve">mohanarigela24@gmail.com </t>
  </si>
  <si>
    <t>Vishal singh sir</t>
  </si>
  <si>
    <t>https://drive.google.com/open?id=1oXPmFPg_wk8WnTx6iR9Vt-xz7oj_8vs1</t>
  </si>
  <si>
    <t>arlapudi.king2003@gmail.com</t>
  </si>
  <si>
    <t>ARLAPUDI TEJA</t>
  </si>
  <si>
    <t xml:space="preserve">Dr.VISHAL SINGH Assistant </t>
  </si>
  <si>
    <t>https://drive.google.com/open?id=1Orgo1gP51BVPR-FuO7igCfoPNCid0lxu</t>
  </si>
  <si>
    <t>mukeshanug@gmail.com</t>
  </si>
  <si>
    <t xml:space="preserve">D. Mukesh </t>
  </si>
  <si>
    <t>Ugs22099_civil.mukesh@cbit.org</t>
  </si>
  <si>
    <t xml:space="preserve">Dr. Visual singh ( Assistant professor) </t>
  </si>
  <si>
    <t>https://drive.google.com/open?id=1sGlCpYy1hWf1FKe3BQDRnILC9fbYmQhF</t>
  </si>
  <si>
    <t>sumanth7679@gmail.com</t>
  </si>
  <si>
    <t>Inavolu Sumanth Reddy</t>
  </si>
  <si>
    <t>ugs22101_civil.sumanth@cbit.org.in</t>
  </si>
  <si>
    <t>https://drive.google.com/open?id=1zaE1W9AHPjWLeh81QlIk5zD9qEGoflHg</t>
  </si>
  <si>
    <t>kuncham.srinivas2005@gmail.com</t>
  </si>
  <si>
    <t xml:space="preserve">Kuncham Srinivas </t>
  </si>
  <si>
    <t>Ugs22105_civil.srinivas@cbit.org.in.</t>
  </si>
  <si>
    <t xml:space="preserve">Kuncham.srinivas2005@gmail.com </t>
  </si>
  <si>
    <t>Vishal Singh</t>
  </si>
  <si>
    <t>75.52h</t>
  </si>
  <si>
    <t>https://drive.google.com/open?id=19Ul4GSGW_I_DG2JdH-6H9kO1-PtSrfjK</t>
  </si>
  <si>
    <t>lakavatharun2004@gmail.com</t>
  </si>
  <si>
    <t xml:space="preserve">Lakavath Arun </t>
  </si>
  <si>
    <t>ugs22106_civil.arun@cbit.org.in</t>
  </si>
  <si>
    <t xml:space="preserve">Dr Vishal Singh, Assistant professor </t>
  </si>
  <si>
    <t>https://drive.google.com/open?id=1NdHQtOJdc1TxLnQUw79CFzT8zvNdDyj_</t>
  </si>
  <si>
    <t>umohammedfarhan175@gmail.com</t>
  </si>
  <si>
    <t>ugs22111_civil.uddin@cbit.org.in</t>
  </si>
  <si>
    <t>V saiteja</t>
  </si>
  <si>
    <t>15+12+15+3+15</t>
  </si>
  <si>
    <t>https://drive.google.com/open?id=1C6BxAQmDOA2VHyJqHUwesKdjbNvNnx1l</t>
  </si>
  <si>
    <t>nunesunny83@gmail.com</t>
  </si>
  <si>
    <t>N.Eshwar</t>
  </si>
  <si>
    <t>ugs22112_civil.eshwar@cbit.org.in</t>
  </si>
  <si>
    <t>SAI TAJA</t>
  </si>
  <si>
    <t>15+30+30=75</t>
  </si>
  <si>
    <t>https://drive.google.com/open?id=1soENrByj2yKhkcrD59Ing6DiyfCMoiap</t>
  </si>
  <si>
    <t>It was to hard and it is boaring to Leasenting the classes</t>
  </si>
  <si>
    <t>kurumurthyjnv@gmail.com</t>
  </si>
  <si>
    <t xml:space="preserve">Peddannagari kurumurthy </t>
  </si>
  <si>
    <t>Ugs22113_civil.kurumurthy@cbit.org.in</t>
  </si>
  <si>
    <t>Saiteja sir</t>
  </si>
  <si>
    <t>https://drive.google.com/open?id=1pulgY5sHDPG_3nfmGuzrsu---0WnI64g</t>
  </si>
  <si>
    <t>polamdasupraveen7@gmail.com</t>
  </si>
  <si>
    <t>P.Praveen</t>
  </si>
  <si>
    <t>ugs22115_civil.praveen@cbit.org.in</t>
  </si>
  <si>
    <t xml:space="preserve">sai teja </t>
  </si>
  <si>
    <t>https://drive.google.com/open?id=10ml8yiqSXj6dIfDJd9Ai1JoWwWXS93X4</t>
  </si>
  <si>
    <t>its useful</t>
  </si>
  <si>
    <t>shashankramavath8@gmail.com</t>
  </si>
  <si>
    <t>Shashank Vardhan Naik</t>
  </si>
  <si>
    <t>Sai Teja</t>
  </si>
  <si>
    <t>https://drive.google.com/open?id=1BAO5O1GcPXBffeYswf3c7uBIrzsTmRZD</t>
  </si>
  <si>
    <t xml:space="preserve">It was good experience </t>
  </si>
  <si>
    <t>emmanuelrajeshraj@gmail.com</t>
  </si>
  <si>
    <t xml:space="preserve">VALUKULA RAJ KUMAR </t>
  </si>
  <si>
    <t>Ugs22119_civil.raj@cbit.org.in</t>
  </si>
  <si>
    <t xml:space="preserve">V.Sai teja </t>
  </si>
  <si>
    <t>https://drive.google.com/open?id=1rjRM2c4uoAs4Am_vPkv3n6AeKK51CQCo</t>
  </si>
  <si>
    <t>It's very useful to us</t>
  </si>
  <si>
    <t>thudumkarthik666@gmail.com</t>
  </si>
  <si>
    <t>T Karthik</t>
  </si>
  <si>
    <t>Ugs22118_civil.karthik@cbit.org.in</t>
  </si>
  <si>
    <t>Sai teja</t>
  </si>
  <si>
    <t>https://drive.google.com/open?id=1OEcRseisqrBzhMxJVqi1k-3XVfZmSZJ-</t>
  </si>
  <si>
    <t>Its a great opportunity</t>
  </si>
  <si>
    <t>ashoktejavath00@gmail.com</t>
  </si>
  <si>
    <t>TEJAVATH ASHOK</t>
  </si>
  <si>
    <t>https://drive.google.com/open?id=1zr-0VQF4PREpfT8_l4f7-vpNjZd8tt1C</t>
  </si>
  <si>
    <t xml:space="preserve">Good idea. </t>
  </si>
  <si>
    <t>danamgayathri@gmail.com</t>
  </si>
  <si>
    <t>D. Gayathri</t>
  </si>
  <si>
    <t>ugs22302_civil.gayathri@cbit.org.in</t>
  </si>
  <si>
    <t xml:space="preserve">G. Vishwanath </t>
  </si>
  <si>
    <t>https://drive.google.com/open?id=1KFjctY8vRsXANtrfHQp8wTID59A3qF0n</t>
  </si>
  <si>
    <t>imhanif004@gmail.com</t>
  </si>
  <si>
    <t xml:space="preserve">Mohammed hanif </t>
  </si>
  <si>
    <t>ugs22303_civil.hanif@cbit.org.in</t>
  </si>
  <si>
    <t>https://drive.google.com/open?id=1iaJkejjOIBHcr6Z-e2qE0f9XuuZ-jjx-, https://drive.google.com/open?id=1fvQ06qCWvp_wT3cPgN9dRnGNkjnZqedo, https://drive.google.com/open?id=13zfXWMyAQgVTnLIhljrnUenX4_6i1AUv</t>
  </si>
  <si>
    <t>By this winter upskilling course my time has been used very effectively, but I think this shouldn't be time oriented program.</t>
  </si>
  <si>
    <t>malothanusha390@gmail.com</t>
  </si>
  <si>
    <t xml:space="preserve">Maloth Anusha </t>
  </si>
  <si>
    <t>ugs22306-civil.anusha@cbit.org.in</t>
  </si>
  <si>
    <t xml:space="preserve">Vishwanath sir </t>
  </si>
  <si>
    <t>https://drive.google.com/open?id=16DU_9Tvqb1SxqXVb0OpL76vFp0V8lrOa</t>
  </si>
  <si>
    <t>devasaikumar24@gmail.com</t>
  </si>
  <si>
    <t xml:space="preserve">KOTLA DEVA SAI KUMAR </t>
  </si>
  <si>
    <t>ugs22307_civil.sai@cbit.org.in</t>
  </si>
  <si>
    <t>G.Vishwanath</t>
  </si>
  <si>
    <t>https://drive.google.com/open?id=1Nz-W6yUYO7NWFBb1I28JlnQSZL_OJ_2_</t>
  </si>
  <si>
    <t>nadigottusruthi009@gmail.com</t>
  </si>
  <si>
    <t>Nadigottu Sruthi</t>
  </si>
  <si>
    <t>ugs22305_civil.sruthi@cbit.org.in</t>
  </si>
  <si>
    <t>https://drive.google.com/open?id=1tXShC2ETo-VTgX2iEdpuW8XioVGKQACx</t>
  </si>
  <si>
    <t>rishigoud2048@gmail.com</t>
  </si>
  <si>
    <t>B. Rishi kethan goud</t>
  </si>
  <si>
    <t>ugs22308_civil.rishikethan@cbit.org.in</t>
  </si>
  <si>
    <t>V. Sai teja</t>
  </si>
  <si>
    <t>15+15+15+15=60 hrs</t>
  </si>
  <si>
    <t>https://drive.google.com/open?id=1MuCBowaLh2FukRBgDCnlj7GoO_ZZ7MFC</t>
  </si>
  <si>
    <t>pravalikagugulothv@gmail.com</t>
  </si>
  <si>
    <t xml:space="preserve">Pravalika Guguloth </t>
  </si>
  <si>
    <t>https://drive.google.com/open?id=1KZs-TDRkfcz20FSHQxRBdN1pbJkWc3JU</t>
  </si>
  <si>
    <t>It was a good experience.</t>
  </si>
  <si>
    <t>palusajeevan2004@gmail.com</t>
  </si>
  <si>
    <t>Palusa Jeevan Kumar Goud</t>
  </si>
  <si>
    <t>ugs22310_civil.jeevan@cbit.org.in</t>
  </si>
  <si>
    <t xml:space="preserve">Python Foundation Certification - ISB (Infosys Springboard) - 2h.18m, </t>
  </si>
  <si>
    <t>30+20+20 = 70</t>
  </si>
  <si>
    <t>https://drive.google.com/open?id=1QUgm1vytsS04LzUpzREyHDULDGhLBfGK</t>
  </si>
  <si>
    <t>mekalavyshnavi5@gmail.com</t>
  </si>
  <si>
    <t>Mekala vyshnavi</t>
  </si>
  <si>
    <t>https://drive.google.com/open?id=1dA1BGElSynTNXjf71YlX7SK1QXSTU_vc</t>
  </si>
  <si>
    <t>prashanthmalothu70@gmail.com</t>
  </si>
  <si>
    <t>M.PRASHANTH</t>
  </si>
  <si>
    <t>ugs22312_civil.prashanth@cbit.org.in</t>
  </si>
  <si>
    <t>V.SAI TEJA</t>
  </si>
  <si>
    <t>75h.52m+2h.18m=78h.10m</t>
  </si>
  <si>
    <t>https://drive.google.com/open?id=1Fn4iCGrjO26JoFJKaLX8sgv9vwAFBE1C</t>
  </si>
  <si>
    <t>Good program ,for developing skills other than academics</t>
  </si>
  <si>
    <t>minukurinikhil@gmail.com</t>
  </si>
  <si>
    <t xml:space="preserve">MINUKURI NIKHIL REDDY </t>
  </si>
  <si>
    <t>ugs22313_civil.nikhil@cbit.org.in</t>
  </si>
  <si>
    <t xml:space="preserve">Sai Teja </t>
  </si>
  <si>
    <t>+919573303463</t>
  </si>
  <si>
    <t>https://drive.google.com/open?id=1Uzjr61pPYGO5DMErbdYq4s8CDPiOvmDP</t>
  </si>
  <si>
    <t>ganacharysanjaykumar@gmail.com</t>
  </si>
  <si>
    <t xml:space="preserve">G Sanjay Kumar </t>
  </si>
  <si>
    <t>ugs22314_civil.sanjay@cbit.org.in</t>
  </si>
  <si>
    <t xml:space="preserve">15+15+15+15 = 60 hours </t>
  </si>
  <si>
    <t>https://drive.google.com/open?id=1mYjPNO0uW-qd8j9BAru72g8RnP8tY0zz</t>
  </si>
  <si>
    <t>akulashivani08@gmail.com</t>
  </si>
  <si>
    <t xml:space="preserve"> A.Shivani</t>
  </si>
  <si>
    <t>Ugs22316_civil.shivani@cbit.org.in</t>
  </si>
  <si>
    <t>V.Saiteja</t>
  </si>
  <si>
    <t>https://drive.google.com/open?id=1wxD3m-GxiGoykopf5bn4aLin5eCfeSWt</t>
  </si>
  <si>
    <t>airaakshitha2004@gmail.com</t>
  </si>
  <si>
    <t>Aira Akshitha</t>
  </si>
  <si>
    <t>ugs22001_cse.akshitha@cbit.org.in</t>
  </si>
  <si>
    <t>B.Ramadasu</t>
  </si>
  <si>
    <t>https://drive.google.com/open?id=1kNone-JIdsy5SIk5-2CFpWXlTY4kMueI</t>
  </si>
  <si>
    <t>Successfully helped me to understand the concepts clearly.</t>
  </si>
  <si>
    <t>akshayagavara247.ga@gmail.com</t>
  </si>
  <si>
    <t>Akshaya Gavara</t>
  </si>
  <si>
    <t>ugs22002_cse.akshaya@cbit.org.in</t>
  </si>
  <si>
    <t>Akshayagavara247.ga@gmail.com</t>
  </si>
  <si>
    <t>Ramadasu</t>
  </si>
  <si>
    <t>java programming</t>
  </si>
  <si>
    <t>https://drive.google.com/open?id=1IEiY-93HgE_vX55gFVCTZQC8OTy7hD2b</t>
  </si>
  <si>
    <t>it was helpful to learn new concepts</t>
  </si>
  <si>
    <t>amulyaangirekula6@gmail.com</t>
  </si>
  <si>
    <t>Amulya Angirekula</t>
  </si>
  <si>
    <t>ugs22003_cse.amulya@cbit.org.in</t>
  </si>
  <si>
    <t>https://drive.google.com/open?id=1bdBGeXqyFNwDyx3ARg3bTBLWisP8Hc4-</t>
  </si>
  <si>
    <t>I'm thankful for infosys for providing such a productive course along with quizzes and assessments which helped me to know my performance as well as the contents got revised. This course is useful for my placements as well and I learnt something new about data science from infosys that is helpful in constructing my skills.</t>
  </si>
  <si>
    <t>ugs22004_cse.bhaavitha@cbit.org.in</t>
  </si>
  <si>
    <t>Bhaavitha N.</t>
  </si>
  <si>
    <t>bhaavitha.nag@gmail.com</t>
  </si>
  <si>
    <t>Dr. B. Ramadasu</t>
  </si>
  <si>
    <t>114.4 hrs</t>
  </si>
  <si>
    <t>https://drive.google.com/open?id=1Mxdbnw2i8rJfk4vO2ZrcsUwAh4pyLAPc</t>
  </si>
  <si>
    <t>vaishnavibilla2@gmail.com</t>
  </si>
  <si>
    <t xml:space="preserve">Vaishnavi Billa </t>
  </si>
  <si>
    <t>https://drive.google.com/open?id=1lK4Cz4g6coKT9GPOo3go--9RAFvvBwrM</t>
  </si>
  <si>
    <t>chinmayee.chimi@gmail.com</t>
  </si>
  <si>
    <t>Chinmayee Dandibhotla</t>
  </si>
  <si>
    <t>ugs22006_cse.chinmayee@cbit.org.in</t>
  </si>
  <si>
    <t>B. Ramadasu</t>
  </si>
  <si>
    <t>https://drive.google.com/open?id=1VYh7ViqqmoqQfRG96gtVJreCNTcEKnF3</t>
  </si>
  <si>
    <t xml:space="preserve">It was a great experience learning various Amazon services. I am now equipped with the knowledge of all the basic Amazon services to take up the role of programming in the cloud. This journey was quite informative and is now an imperative part of my tech stack, proving to be a beneficial gain for my professional career. </t>
  </si>
  <si>
    <t>hasika20.2005@gmail.com</t>
  </si>
  <si>
    <t>Cuddapah Hasika</t>
  </si>
  <si>
    <t>ugs22007_cse.hasika@cbit.org.in</t>
  </si>
  <si>
    <t>113+1=114hours</t>
  </si>
  <si>
    <t>https://drive.google.com/open?id=1NwI9LoIdaoolVkRPl6oEPwVuTonQnnWY</t>
  </si>
  <si>
    <t xml:space="preserve">It's a very good idea about having time to do the internships. </t>
  </si>
  <si>
    <t>anilasha511@gmail.com</t>
  </si>
  <si>
    <t xml:space="preserve">Jadi Anilasha </t>
  </si>
  <si>
    <t>ugs22008_cse.anilasha@cbit.org.in</t>
  </si>
  <si>
    <t>https://drive.google.com/open?id=1NJUF2z-_bbeGUcLdhF1b7-dpQMfsGbUp, https://drive.google.com/open?id=1i9Cy-_4GM9vDYW2oTegOlRjtOBDFFETC</t>
  </si>
  <si>
    <t>pranavi.kandikonda@gmail.com</t>
  </si>
  <si>
    <t>Pranavi Kandikonda</t>
  </si>
  <si>
    <t>ugs22009_cse.pranavi@cbit.org.in</t>
  </si>
  <si>
    <t>https://drive.google.com/open?id=1QBQXdua4rDD4A0A0EEfmv62_ysTKVIvP, https://drive.google.com/open?id=1Eoe5sWyYVMtd36OybIgC9E6m020JdyV5, https://drive.google.com/open?id=1owDXHcgCP1a751_hbOZlVNo2Qzi6GmSo, https://drive.google.com/open?id=11nAQE0Y_jWanhLQWvo_qUgBJpLZvwHJp</t>
  </si>
  <si>
    <t>it was really helpful. learnt many new concepts.</t>
  </si>
  <si>
    <t>rishitha.k2005@gmail.com</t>
  </si>
  <si>
    <t>Rishitha Konidena</t>
  </si>
  <si>
    <t>ugs22011_cse.rishitha@cbit.org.in</t>
  </si>
  <si>
    <t>Sri B.Ramadasu</t>
  </si>
  <si>
    <t>https://drive.google.com/open?id=1wLNX_hxpANZHVZ32ALP_6ZnN0RWG4C0E</t>
  </si>
  <si>
    <t xml:space="preserve">improved skills </t>
  </si>
  <si>
    <t>sriyakotagiriwar@gmail.com</t>
  </si>
  <si>
    <t xml:space="preserve">Sriya Kotagiriwar </t>
  </si>
  <si>
    <t xml:space="preserve">ugs22012_cse.sriya@cbit.org.in </t>
  </si>
  <si>
    <t xml:space="preserve">sriyakotagiriwar@gmail.com </t>
  </si>
  <si>
    <t>Dr.B.Ramadasu</t>
  </si>
  <si>
    <t>https://drive.google.com/open?id=1k6ilOdTscQOOYJbrSBbGv8FNQWxsVbTX</t>
  </si>
  <si>
    <t>Gained perfection in java</t>
  </si>
  <si>
    <t>pranathireddykudithi@gmail.com</t>
  </si>
  <si>
    <t xml:space="preserve">KUDITHI PRANATHI REDDY </t>
  </si>
  <si>
    <t>ugs22013_cse.pranathi@cbit.org.in</t>
  </si>
  <si>
    <t>15hr11min+27hr31min+33hr = 75hr 42 min</t>
  </si>
  <si>
    <t>https://drive.google.com/open?id=1eQFcphd7y3Fkq8D1GGYsxiIVq1KHjn9P, https://drive.google.com/open?id=1JWEGT7WEmhRct6Z_l7OCJagFgrtfbpfS, https://drive.google.com/open?id=1qJmHmnQ5QNHY3LQgfShO2f1WqGINrkHJ</t>
  </si>
  <si>
    <t>Useful and can be more better</t>
  </si>
  <si>
    <t>mslaashritha7@gmail.com</t>
  </si>
  <si>
    <t>M.S.L.Aashritha</t>
  </si>
  <si>
    <t>ugs22014_cse.aashritha@cbit.org.in</t>
  </si>
  <si>
    <t>https://drive.google.com/open?id=1rm2ZAAGGAnR1yQM6TXEQb9X5SVqUnkT6</t>
  </si>
  <si>
    <t>Gained good knowledge on Java</t>
  </si>
  <si>
    <t>maanasa.kotte@gmail.com</t>
  </si>
  <si>
    <t>MAANASA KOTTE</t>
  </si>
  <si>
    <t>ugs22015_cse.maanasa@cbit.org.in</t>
  </si>
  <si>
    <t>https://drive.google.com/open?id=1pvpvnZM-WXgk0UUbjxM2uQGuGIDc7ytk</t>
  </si>
  <si>
    <t>nil</t>
  </si>
  <si>
    <t>abhijna0923@gmail.com</t>
  </si>
  <si>
    <t>M. Sri Sai Abhijna</t>
  </si>
  <si>
    <t>ugs22016_cse.abhijna@cbit.org.in</t>
  </si>
  <si>
    <t>15.11+27.31+33=75.42 hours</t>
  </si>
  <si>
    <t>https://drive.google.com/open?id=1og8hmAq_WJcjK6vgJQ2jAgt8ARnOmR-b, https://drive.google.com/open?id=1ZcRZ0gncEUR6P4GsAyaesezSRbp7k028, https://drive.google.com/open?id=19Bxoe71RikhrvhLhpF3WH7IrIFyUL75f</t>
  </si>
  <si>
    <t>More courses could be provided, the choices were limited and similar.</t>
  </si>
  <si>
    <t>sampujyam@gmail.com</t>
  </si>
  <si>
    <t xml:space="preserve">Musunuri Sampujya </t>
  </si>
  <si>
    <t>ugs22017_cse.sampujya@cbit.org.in</t>
  </si>
  <si>
    <t>https://drive.google.com/open?id=1sB1NIJINxj5fdoPDDu4U6-munw8s2j6N</t>
  </si>
  <si>
    <t>It was very useful to gain knowledge in new concepts at an individual's own pace.</t>
  </si>
  <si>
    <t>sowmyanihitha20@gmail.com</t>
  </si>
  <si>
    <t>Sowmya Nihitha Nadimpalli</t>
  </si>
  <si>
    <t>ugs22018_cse.nihitha@cbit.org.in</t>
  </si>
  <si>
    <t>https://drive.google.com/open?id=1SfWL_dOnKK1Cvtl-PrBElLnSYHCAa0tK, https://drive.google.com/open?id=1avXi-KQWJnBxC4gLOxvPzkoakSJ1cLDc, https://drive.google.com/open?id=1ZmnCbrfxlsxKt1jmPqWVIxYB0prxw-gA</t>
  </si>
  <si>
    <t>We can have more variety of courses. The courses to choose were limited and we did not have the option of choosing courses from coursera which can be included</t>
  </si>
  <si>
    <t>srivyshnavinakka@gmail.com</t>
  </si>
  <si>
    <t>N.SriVyshnavi</t>
  </si>
  <si>
    <t>ugs22019_cse.vyshnavi@cbit.org.in</t>
  </si>
  <si>
    <t>https://drive.google.com/open?id=1HG91XIb9WiTmESmH6iTRGF4jztrOjQRu</t>
  </si>
  <si>
    <t>quite good and knowledgeable program</t>
  </si>
  <si>
    <t>indupriya19.narendra@gmail.com</t>
  </si>
  <si>
    <t xml:space="preserve">N. Indu Priya </t>
  </si>
  <si>
    <t xml:space="preserve">Ugs22020_cse.priya@cbit.org.in </t>
  </si>
  <si>
    <t xml:space="preserve">Indupriya19.narendra@gmail.com </t>
  </si>
  <si>
    <t>https://drive.google.com/open?id=1zxixbsPGhmmnRLbvVQhfvYtHzLF_0V65</t>
  </si>
  <si>
    <t xml:space="preserve">Advantageous and fruit-ful. </t>
  </si>
  <si>
    <t>podilegnanasri04@gmail.com</t>
  </si>
  <si>
    <t>Podile Gnanasri</t>
  </si>
  <si>
    <t>ugs22022_cse.gnanasri@cbit.org.in</t>
  </si>
  <si>
    <t>66h42m</t>
  </si>
  <si>
    <t>https://drive.google.com/open?id=1v9yzO1X9u2FSR1EuhR4LLITa7M4XI-IX, https://drive.google.com/open?id=1aKSCPlKMcuyi_-y1IrKXJlptrrUhCjqy</t>
  </si>
  <si>
    <t>This is helpful for my placements.</t>
  </si>
  <si>
    <t>rathodprvnkmr@gmail.com</t>
  </si>
  <si>
    <t>Jayasree Rathod</t>
  </si>
  <si>
    <t>ugs22023_cse.sree@cbit.org.in</t>
  </si>
  <si>
    <t>https://drive.google.com/open?id=1lT0lRzy0Bq7Qzz7VKehGLY95CgqTYX70</t>
  </si>
  <si>
    <t>ananyasuddhala2004@gmail.com</t>
  </si>
  <si>
    <t>Suddhala Ananya</t>
  </si>
  <si>
    <t>ugs22024_cse.ananya@cbit.org.in</t>
  </si>
  <si>
    <t xml:space="preserve">ananyasuddhala2004@gmail.com </t>
  </si>
  <si>
    <t>114 hourse</t>
  </si>
  <si>
    <t>https://drive.google.com/open?id=1WGrGC6664yQ9IsJZiL_lq7F2sUXQBD2E, https://drive.google.com/open?id=1_VbyPchi8pfaGnlxsh8EJBVI9G8gCsnW</t>
  </si>
  <si>
    <t>amruthataninki@gmail.com</t>
  </si>
  <si>
    <t>T.Amrutha Valli</t>
  </si>
  <si>
    <t>ugs22025_cse.valli@cbit.org.in</t>
  </si>
  <si>
    <t xml:space="preserve">K.kiran Prakash </t>
  </si>
  <si>
    <t>75hrs42min</t>
  </si>
  <si>
    <t>https://drive.google.com/open?id=1c9e5nB80UrJxMaBzTwfIUmm61eMl19XN, https://drive.google.com/open?id=1OLaHHTMTb3S6Awtv4BHmXtLzZspzAV6e, https://drive.google.com/open?id=1-5PCXoB81-R0OBS1kkwjY1qvcPqFZMgy</t>
  </si>
  <si>
    <t xml:space="preserve">It was very helpful </t>
  </si>
  <si>
    <t>upparisangeetha4646@gmail.com</t>
  </si>
  <si>
    <t xml:space="preserve">U.Sangeetha </t>
  </si>
  <si>
    <t xml:space="preserve">ugs22026_cse.sangeetha@cbit.org.in </t>
  </si>
  <si>
    <t xml:space="preserve">upparisangeetha4646@gmail.com </t>
  </si>
  <si>
    <t xml:space="preserve">K.Kiran Prakash </t>
  </si>
  <si>
    <t>https://drive.google.com/open?id=1BAGbHNwTO-Vqj4c9wrBhYu8njB48gPcO</t>
  </si>
  <si>
    <t>harsha2004alpur@gmail.com</t>
  </si>
  <si>
    <t xml:space="preserve">A Harshavardhan Reddy </t>
  </si>
  <si>
    <t>ugs22027_cse.harshavardhan@cbit.org.in</t>
  </si>
  <si>
    <t xml:space="preserve">Kiran Prakash </t>
  </si>
  <si>
    <t>https://drive.google.com/open?id=1zO0NdQTDDhrYi7ZsQg07bQIdRX-hegOP</t>
  </si>
  <si>
    <t>aakifofficial@gmail.com</t>
  </si>
  <si>
    <t>AAKIF AHMAD MIR</t>
  </si>
  <si>
    <t>ugs22028_cse.aakif@cbit.org.in</t>
  </si>
  <si>
    <t>K Kiran Prakash</t>
  </si>
  <si>
    <t>https://drive.google.com/open?id=1EU6_T4kkRXkQSzwq_U6-qYRc-MKF7a_5</t>
  </si>
  <si>
    <t xml:space="preserve">it was beneficial but there should be no restriction on credits and which course to. </t>
  </si>
  <si>
    <t>u8328547525@gmail.com</t>
  </si>
  <si>
    <t>Akula Ujwal</t>
  </si>
  <si>
    <t>ugs22029_cse.ujwal@cbit.org.in</t>
  </si>
  <si>
    <t>K.Kiran Prakash</t>
  </si>
  <si>
    <t>114h.35m</t>
  </si>
  <si>
    <t>https://drive.google.com/open?id=1nK8BQ9TVJuBX_3mgzYc8lBXrkHAamA0j</t>
  </si>
  <si>
    <t>I am satisfied because I learned a new course</t>
  </si>
  <si>
    <t>aneeshg0904@gmail.com</t>
  </si>
  <si>
    <t>Aneesh Gunda</t>
  </si>
  <si>
    <t>ugs22030_cse.aneesh@cbit.org.in</t>
  </si>
  <si>
    <t>Kiran Prakash</t>
  </si>
  <si>
    <t>https://drive.google.com/open?id=1LA7-4wAIMrJbufPE2GtkAMjRbu9xwVZL</t>
  </si>
  <si>
    <t>sherlockholmes1728sanju@gmail.com</t>
  </si>
  <si>
    <t>RAGHUPATHI.A</t>
  </si>
  <si>
    <t>ugs22032_cse.raghupathi@cbit.org.in</t>
  </si>
  <si>
    <t>raghupathi1919@gmail.com</t>
  </si>
  <si>
    <t>KIRAN PRAKASH</t>
  </si>
  <si>
    <t>Cyber Security Foundation Certification - ISB - 39h.11m, Java Foundation Certification - ISB - 114h.24m</t>
  </si>
  <si>
    <t>153hours</t>
  </si>
  <si>
    <t>https://drive.google.com/open?id=164Et28ER1pkQbaLA7rFgUJJLNq4_fyC0</t>
  </si>
  <si>
    <t>It was very helpful and i improved my technical skills with this opportunity.</t>
  </si>
  <si>
    <t>ashishreddy1746729@gmail.com</t>
  </si>
  <si>
    <t>B.Ashish Reddy</t>
  </si>
  <si>
    <t>ugs22034_cse.ashish@cbit.org.in</t>
  </si>
  <si>
    <t>15.11+27.31+18.7=60 hours 49 minutes</t>
  </si>
  <si>
    <t>https://drive.google.com/open?id=1vP_YOku5VoOQl4m5HBteUjSKJ0mrshM1, https://drive.google.com/open?id=1Ae_Nmap0o2b5pMO25TFoyFirRVB1WPpt, https://drive.google.com/open?id=1CGwSK-EKo6LZCaksNcEMRCwX6zkoVhYT</t>
  </si>
  <si>
    <t>daivikreddy24@gmail.com</t>
  </si>
  <si>
    <t>BOKKA DAIVIK REDDY</t>
  </si>
  <si>
    <t>ugs22035_cse.daivik@cbit.org.in</t>
  </si>
  <si>
    <t>https://drive.google.com/open?id=1C1g53tVjV9m1JBuzc7xHAUs9FmwcKorg</t>
  </si>
  <si>
    <t>mukeshchevula@gmail.com</t>
  </si>
  <si>
    <t xml:space="preserve">CHEVULA MUKESH MUN VARDHAN </t>
  </si>
  <si>
    <t>ugs22036_cse.vardhan@cbit.org.in</t>
  </si>
  <si>
    <t>K KIRAN PRAKASH</t>
  </si>
  <si>
    <t>https://drive.google.com/open?id=1N9XrrC_Y0mu0hMHEFMt2CNs-EN6WcZBR, https://drive.google.com/open?id=101HwcdORoV-4svvJalpfY5h0doncPLkq</t>
  </si>
  <si>
    <t>Expressing gratitude for the college's initiative in providing winter upskilling programs shows appreciation for their dedication to fostering ongoing learning and professional development in the community. Appreciating their efforts helps build a positive rapport and promotes continued partnership in enhancing educational prospects.</t>
  </si>
  <si>
    <t>chinthapallypradeep24@gmail.com</t>
  </si>
  <si>
    <t xml:space="preserve">Chinthapally Pradeep </t>
  </si>
  <si>
    <t>ugs22037_cse.pradeep@cbit.org.in</t>
  </si>
  <si>
    <t>K. Kiran Prakash</t>
  </si>
  <si>
    <t>76hs</t>
  </si>
  <si>
    <t>https://drive.google.com/open?id=1hxnmgHMO3izZ03EAp8Z_2ZIn-uVYqTZ3, https://drive.google.com/open?id=1iH_H_qU0Om37DIDK-QT4GSHMQURU-f2d</t>
  </si>
  <si>
    <t>It was a good initiative from the college but I feel this would if we had Saturday as holiday and continue upskilling us under the guidance of the mentor.</t>
  </si>
  <si>
    <t>dhakacharanreddy@gmail.com</t>
  </si>
  <si>
    <t>DHAKA CHARAN REDDY</t>
  </si>
  <si>
    <t>ugs22038_cse.charan@cbit.org.in</t>
  </si>
  <si>
    <t>Dhakacharanreddy@gmail.com</t>
  </si>
  <si>
    <t>K.Kiran prakash</t>
  </si>
  <si>
    <t>https://drive.google.com/open?id=1y4PeMk6wZOn0Nv1qvpyKfgm51j_KZcnb</t>
  </si>
  <si>
    <t>gellakalkiadithya@gmail.com</t>
  </si>
  <si>
    <t>Adithya gella</t>
  </si>
  <si>
    <t>ugs22039_cse.adithya@cbit.org.in</t>
  </si>
  <si>
    <t xml:space="preserve">K KIRAN PRAKASH </t>
  </si>
  <si>
    <t>114.24 hrs</t>
  </si>
  <si>
    <t>https://drive.google.com/open?id=19p-8wIOH6TNXPCcaJ5Q7YfK-TqX2y5oV</t>
  </si>
  <si>
    <t xml:space="preserve">the java course that was provided in the infosys spring board was a good course covering many bases and also the course had a very good amount of knowledge that was shared . Overall the course was good </t>
  </si>
  <si>
    <t>harshachowdary206@gmail.com</t>
  </si>
  <si>
    <t xml:space="preserve">HARSHAVARDHAN KOLLURU </t>
  </si>
  <si>
    <t>Ugs22041_cse.harshavardhan@cbit.org.in</t>
  </si>
  <si>
    <t>https://drive.google.com/open?id=1TOAPWyXg6rgrbXC34UL7OzuDbYNy07Mm, https://drive.google.com/open?id=1Ry5oj9zWbM4IiA_GLqchCEqeitBvxLWL, https://drive.google.com/open?id=1ThBUB60HE1iImCmtKqmqyzSsgPkwXbOl</t>
  </si>
  <si>
    <t xml:space="preserve">Nice </t>
  </si>
  <si>
    <t>kosarajunikhil9@gmail.com</t>
  </si>
  <si>
    <t xml:space="preserve">K.nikhil sri sai </t>
  </si>
  <si>
    <t>Ugs22042_cse.nikhil@cbit.org.in</t>
  </si>
  <si>
    <t>Kosarajunikhil9@gmail.com</t>
  </si>
  <si>
    <t xml:space="preserve">K.kiran prakash </t>
  </si>
  <si>
    <t>114 hrs</t>
  </si>
  <si>
    <t>https://drive.google.com/open?id=1k3silqg_pc1DtZCAN_oadoz2ROEKAkfg</t>
  </si>
  <si>
    <t>kethavathshankar9967@gmail.com</t>
  </si>
  <si>
    <t>K Shankar</t>
  </si>
  <si>
    <t>ugs22043_cse.shankar@cbit.org.in</t>
  </si>
  <si>
    <t>K kiran prakash</t>
  </si>
  <si>
    <t>https://drive.google.com/open?id=1tXimH5RRLbtHsewOQM4bS4miE4rU_Gjv, https://drive.google.com/open?id=1kk1q_DBEI9p9HiPyH-VIRd6R81yIkVyo</t>
  </si>
  <si>
    <t>kaluvanithin@gmail.com</t>
  </si>
  <si>
    <t>kaluva nithin kumar reddy</t>
  </si>
  <si>
    <t>ugs22044_cse.nithin@cbit.org.in</t>
  </si>
  <si>
    <t>kiran prakash</t>
  </si>
  <si>
    <t xml:space="preserve">Java Foundation Certification - ISB - 114h.24m, </t>
  </si>
  <si>
    <t>https://drive.google.com/open?id=1oXbDYYxfLq2k-FNoKI_yKtzycAlriTEX</t>
  </si>
  <si>
    <t>kspreetam2608@gmail.com</t>
  </si>
  <si>
    <t>Kommavarapu Sasisekhara Preetam</t>
  </si>
  <si>
    <t>ugs22046_cse.preetam@cbit.org.in</t>
  </si>
  <si>
    <t>Sri K Kiran Prakash</t>
  </si>
  <si>
    <t>https://drive.google.com/open?id=1Fn7VFIRPIQ1xIUkZKbT4QEm2q9dYOc3U</t>
  </si>
  <si>
    <t>rishimamilla1234@gmail.com</t>
  </si>
  <si>
    <t>Mamindla Rishi</t>
  </si>
  <si>
    <t>ugs22048_cse.rishi@cbit.org.in</t>
  </si>
  <si>
    <t>https://drive.google.com/open?id=1F8588soqzZmFSUxAmX-CujelJ7y2Zvii, https://drive.google.com/open?id=1tO8yMIWlkgXGIQJ3LZlJSwkOG3pDE4Xb</t>
  </si>
  <si>
    <t>It was a constructive and productive exposure.</t>
  </si>
  <si>
    <t>akheelzuber30@gmail.com</t>
  </si>
  <si>
    <t>Mohammad Abdul Akheel Zuber</t>
  </si>
  <si>
    <t>ugs22049_cse.zuber@cbit.org.in</t>
  </si>
  <si>
    <t>Swathi Edem</t>
  </si>
  <si>
    <t>https://drive.google.com/open?id=14QgqNrlSGfT6GQ8y9KGOabNkKjFAUtB-, https://drive.google.com/open?id=1OPSfwfUEPVIzNG3AhhYjKFXSby0kDBwj, https://drive.google.com/open?id=1KFnvD2_Zl0aae6941DNPQm_ontxv4wX9</t>
  </si>
  <si>
    <t>I think in my case it was not that better level of upskilling</t>
  </si>
  <si>
    <t>mdshujathnawaz@gmail.com</t>
  </si>
  <si>
    <t xml:space="preserve">Mohammed Shujath Nawaz </t>
  </si>
  <si>
    <t>ugs22050_cse.nawaz@cbit.org.in</t>
  </si>
  <si>
    <t>E. Swathi</t>
  </si>
  <si>
    <t>https://drive.google.com/open?id=1268bqj4FApf4t2Qc2cckYv3qHDmjY9b5, https://drive.google.com/open?id=1FQs6CRUtujM4Ncihl9mA1jvGUoqhHoUj, https://drive.google.com/open?id=1McJmprAJnctc14f9G1BwAajECRYS5LAC</t>
  </si>
  <si>
    <t>The winter upskilling for our college was a great initiative it really helps students looking forward for summer program.</t>
  </si>
  <si>
    <t>learnwithayman.4951@gmail.com</t>
  </si>
  <si>
    <t>Mohd Ayman Hussain</t>
  </si>
  <si>
    <t>aymanraichuri786@gmail.com</t>
  </si>
  <si>
    <t>E Swathi</t>
  </si>
  <si>
    <t>https://drive.google.com/open?id=1EeDXAWf_Wh8WHcNLudIf7rImIW7usbVc</t>
  </si>
  <si>
    <t>Quality of the InfosysSpringBoot Courses are not Good</t>
  </si>
  <si>
    <t>bassanneeraj@gmail.com</t>
  </si>
  <si>
    <t xml:space="preserve">Neeraj Bhasin </t>
  </si>
  <si>
    <t>ugs22052_cse.neeraj@cbit.org.in</t>
  </si>
  <si>
    <t>E.Swathi</t>
  </si>
  <si>
    <t>https://drive.google.com/open?id=1rxoBom8T_aRktdKs-q3r5v5mLfnLkSUr, https://drive.google.com/open?id=1ugvWdnxOa7uASt-oUBJjq4wTV08w8ZW_, https://drive.google.com/open?id=1pG36k6wMjnsdhA7J-hAbLkagUVXaGW-I</t>
  </si>
  <si>
    <t xml:space="preserve">
Winter upskilling programs benefit participants by offering diverse courses aligned with industry trends, interactive learning experiences, and qualified instructors.</t>
  </si>
  <si>
    <t>nenavathvishalrathodcr7@gmail.com</t>
  </si>
  <si>
    <t xml:space="preserve">Vishal Rathod </t>
  </si>
  <si>
    <t xml:space="preserve">Nenavathvishalrathodcr7@gmail.com </t>
  </si>
  <si>
    <t xml:space="preserve">Swathi </t>
  </si>
  <si>
    <t>Machine Learning Foundation Certification - ISB - 18h.7m</t>
  </si>
  <si>
    <t>5+113</t>
  </si>
  <si>
    <t>https://drive.google.com/open?id=1b-E1m-bhvAB3ovHb2xFWwfaF8ld4WDZb</t>
  </si>
  <si>
    <t>bharathrao0015@gmail.com</t>
  </si>
  <si>
    <t>P Bharath Chandra Rao</t>
  </si>
  <si>
    <t>Ugs22054_cse.bharath@cbit.org.in</t>
  </si>
  <si>
    <t>Bharathrao0015@gmail.com</t>
  </si>
  <si>
    <t xml:space="preserve">E Swathi </t>
  </si>
  <si>
    <t>https://drive.google.com/open?id=1GjLSreLoVBVu9Gf_MwscEo0uT28xgLJ5</t>
  </si>
  <si>
    <t xml:space="preserve">It was beneficial </t>
  </si>
  <si>
    <t>santoshpsbd1@gmail.com</t>
  </si>
  <si>
    <t>P SANTOSH BABU</t>
  </si>
  <si>
    <t>ugs22055_cse.santosh@cbit.org.in</t>
  </si>
  <si>
    <t>Smt E.Swathi mam</t>
  </si>
  <si>
    <t>https://drive.google.com/open?id=1nv-wxcVHULMAnHY-ZVaDsd9VyVOMmxhr, https://drive.google.com/open?id=1UMRKvHREPJ7hc-8VbcF3wz0P9HlfiLnf, https://drive.google.com/open?id=1OnFjenmdmwWO5Ph_TzF5y8sl-TIGIyCq</t>
  </si>
  <si>
    <t>suraj00036177@gmail.com</t>
  </si>
  <si>
    <t>PULLAPAMTULA SURAJ</t>
  </si>
  <si>
    <t>ugs22056_cse.suraj@cbit.org.in</t>
  </si>
  <si>
    <t>SWATHI</t>
  </si>
  <si>
    <t>https://drive.google.com/open?id=1zsrWXzxzklKKGazAjTZHQm85VcFh9mrG</t>
  </si>
  <si>
    <t>it is very good platform to learn and explore</t>
  </si>
  <si>
    <t>shasthatyarla@gmail.com</t>
  </si>
  <si>
    <t>Shastha Tyarla</t>
  </si>
  <si>
    <t>ugs22057_cse.shastha@cbit.org.in</t>
  </si>
  <si>
    <t>https://drive.google.com/open?id=1fI0XYKmuP-blJflBuSWdt2uGs_XEFIdq, https://drive.google.com/open?id=1U8iUv2dLoUZqRET4apbpvz765coGqd6t, https://drive.google.com/open?id=1OpQaN58VMKlYAvGFKD7Wh1LOgzexZkOy</t>
  </si>
  <si>
    <t>I didn't like the courses at all, there was little to no practical knowledge. We should be able to choose the courses of our choice and make anything with the acquired skills. That is how it should be like the previous semester.</t>
  </si>
  <si>
    <t>vihasreddy111@gmail.com</t>
  </si>
  <si>
    <t xml:space="preserve">Sheelam Vihas Reddy </t>
  </si>
  <si>
    <t>ugs22058_cse.vihas@cbit.org.in</t>
  </si>
  <si>
    <t>https://drive.google.com/open?id=1kT6YwX5Yhd9fAXwjgYNMjIwmFgmeQbFS</t>
  </si>
  <si>
    <t>Beneficial and impactful</t>
  </si>
  <si>
    <t>sampathsompu33@gmail.com</t>
  </si>
  <si>
    <t>S.Sampath</t>
  </si>
  <si>
    <t>ugs22059_cse.sampath@cbit.org.in</t>
  </si>
  <si>
    <t>https://drive.google.com/open?id=13RKHhCt2hE0JA3SaUDUe_RcNs1ejsZWD</t>
  </si>
  <si>
    <t>Good for learning in a mean time.</t>
  </si>
  <si>
    <t>srisaisohan29@gmail.com</t>
  </si>
  <si>
    <t>Valishetty Sri Sai Sohan</t>
  </si>
  <si>
    <t>ugs22061_cse.sohan@cbit.org.in</t>
  </si>
  <si>
    <t>15+27+18 = 60hours</t>
  </si>
  <si>
    <t>https://drive.google.com/open?id=1saj0LwG8Pw09CnhhlPHYMhN8Oz44_X6z, https://drive.google.com/open?id=10KhMpaEEnwF-8QwFuimrXXzoTzmShQrI, https://drive.google.com/open?id=1VJW4cEe5-R3Bta_RWDN7q9fmIBRqSp5L</t>
  </si>
  <si>
    <t>rishik.velicheti@gmail.com</t>
  </si>
  <si>
    <t>Rishik velicheti</t>
  </si>
  <si>
    <t>ugs22062_cse.rishik@cbit.org.in</t>
  </si>
  <si>
    <t>swathi</t>
  </si>
  <si>
    <t>https://drive.google.com/open?id=19V9AbxQqjtv1w8IDRhLj-IvnMRSyXEH2, https://drive.google.com/open?id=1M1YW3FGoByHhylESi021o-vrbzh9pSaX</t>
  </si>
  <si>
    <t>yashrijhwani247@gmail.com</t>
  </si>
  <si>
    <t>Yash S Rijhwani</t>
  </si>
  <si>
    <t>ugs22064_cse.yash@cbit.org.in</t>
  </si>
  <si>
    <t>https://drive.google.com/open?id=1chetvBC6zOGSztJXNB4KtKVQMqG33VZm</t>
  </si>
  <si>
    <t>snehaindupalli@gmail.com</t>
  </si>
  <si>
    <t>sneha indupalli</t>
  </si>
  <si>
    <t>usg22066_cse.sneha@cbit.org.in</t>
  </si>
  <si>
    <t>Smt.E.Swathi</t>
  </si>
  <si>
    <t>https://drive.google.com/open?id=1aO_BHuG6_FJRUaRYF2pa6su2cMowH-FC</t>
  </si>
  <si>
    <t>it is really helpfull</t>
  </si>
  <si>
    <t>adiralamahathi26@gmail.com</t>
  </si>
  <si>
    <t>A.Mahathi</t>
  </si>
  <si>
    <t>ugs22071_cse.mahathi@cbit.org.in</t>
  </si>
  <si>
    <t>T.Sridevi</t>
  </si>
  <si>
    <t>https://drive.google.com/open?id=1Lq240hnsdSVRjzsihDgUGupYuuVb6-VA</t>
  </si>
  <si>
    <t>provided clear guidance for improvement in Data science course.</t>
  </si>
  <si>
    <t>amulya.motta18@gmail.com</t>
  </si>
  <si>
    <t xml:space="preserve">AMULYA MOTTA </t>
  </si>
  <si>
    <t>ugs22072_cse.amulya@cbit.org.in</t>
  </si>
  <si>
    <t>T. Sridevi</t>
  </si>
  <si>
    <t>66 hours 42 min</t>
  </si>
  <si>
    <t>https://drive.google.com/open?id=1_peWHH5TqmNOYG2cdJpYMFUfpfmqMkHd, https://drive.google.com/open?id=1dBHSC-sX7gPOyXxmPmfOJNj_GEayXJZG</t>
  </si>
  <si>
    <t>bairijhansi44@gmail.com</t>
  </si>
  <si>
    <t xml:space="preserve">BAIRI JHANSI </t>
  </si>
  <si>
    <t>ugs22073_cse.jhansi@cbit.org.in</t>
  </si>
  <si>
    <t xml:space="preserve">Dr T sridevi </t>
  </si>
  <si>
    <t>https://drive.google.com/open?id=1qoU25bakroyuBVrEZ2Kd7wK1HDQTYTj4</t>
  </si>
  <si>
    <t>Winter upskilling program on Java foundation provided valuable insights into the field .It was helpful for learning programming languages</t>
  </si>
  <si>
    <t>cbit2026@gmail.com</t>
  </si>
  <si>
    <t xml:space="preserve">Shalini chennamalla </t>
  </si>
  <si>
    <t>ugs22074_cse.shalini@cbit.org.in</t>
  </si>
  <si>
    <t>chennamallashalini@gmail.com</t>
  </si>
  <si>
    <t>Dr.Sridevi Tumula</t>
  </si>
  <si>
    <t>https://drive.google.com/open?id=15ncuGDCvSx73l0HeObGE_O5d7exPE8wU</t>
  </si>
  <si>
    <t>This winter upskilling course was very useful to me in gaining some knowledge in the course data science. This certificate helps to add value to my resume.</t>
  </si>
  <si>
    <t>dhruticr@gmail.com</t>
  </si>
  <si>
    <t>Dhruti C</t>
  </si>
  <si>
    <t>ugs22075_cse.chenna@cbit.org.in</t>
  </si>
  <si>
    <t>Dr. Sridevi</t>
  </si>
  <si>
    <t>https://drive.google.com/open?id=1JqNVI4pA4iWCX9D9FZJVav9SjQ2nawIW</t>
  </si>
  <si>
    <t>gnanashreeya2004@gmail.com</t>
  </si>
  <si>
    <t>J.Gnana Shreeya</t>
  </si>
  <si>
    <t>ugs22076_cse.shreeya@cbit.org.in</t>
  </si>
  <si>
    <t>https://drive.google.com/open?id=1045IcbybUr-jze_Fqjt0ReurWWWpTzqX</t>
  </si>
  <si>
    <t>This winter upskilling programme certification will improve my skill set and can be added in my resume as well.Thank you for providing me this opportunity.</t>
  </si>
  <si>
    <t>jhansignet@gmail.com</t>
  </si>
  <si>
    <t>Jhansi Gonuguntla</t>
  </si>
  <si>
    <t>ugs22077_cse.jhansi@cbit.org.in</t>
  </si>
  <si>
    <t>Dr.T.Sridevi</t>
  </si>
  <si>
    <t>https://drive.google.com/open?id=1QGrUQeXOGQKne4157vxekVMWgdmyNmFG</t>
  </si>
  <si>
    <t xml:space="preserve">Winter upskilling is a commendable initiative, but to ensure its effectiveness, it's crucial to set clear learning objectives aligned with your goals, choose relevant courses or training programs from reputable sources, diversify learning methods to cater to different styles, allocate sufficient time for active engagement, seek feedback and support from peers and mentors, apply learned skills in practical scenarios, track progress regularly, and stay updated with industry trends. By following these steps, you can maximize the benefits of your upskilling efforts and enhance your personal and professional development during the winter season.
</t>
  </si>
  <si>
    <t>architarao212@gmail.com</t>
  </si>
  <si>
    <t>JUVVADI ARCHITA</t>
  </si>
  <si>
    <t>ugs22078_cse.archita@cbit.org.in</t>
  </si>
  <si>
    <t>DR SRIDEVI</t>
  </si>
  <si>
    <t>https://drive.google.com/open?id=1he4yUM6ihyxz9fswGKYNHJkM7a5nnoBw</t>
  </si>
  <si>
    <t>Gained Experience</t>
  </si>
  <si>
    <t xml:space="preserve">Archita Juvvadi </t>
  </si>
  <si>
    <t xml:space="preserve">Sridevi Ma’am </t>
  </si>
  <si>
    <t>https://drive.google.com/open?id=14_FrqOFpFQcoiVMvJhA8m05JFRvs1yeM</t>
  </si>
  <si>
    <t>Very informative</t>
  </si>
  <si>
    <t>kramyareddy54@gmail.com</t>
  </si>
  <si>
    <t>Kallam Raga Ramya Sree</t>
  </si>
  <si>
    <t>ugs22079_cse.sree@cbit.org.in</t>
  </si>
  <si>
    <t>Dr T Sridevi</t>
  </si>
  <si>
    <t>https://drive.google.com/open?id=1DpSkggvq3YV2ibvhhHFF7rMDOlNMz3F4, https://drive.google.com/open?id=1Zhj-6TNFsH2a1rHzE0U1X_HY6p_8JWjI</t>
  </si>
  <si>
    <t>Good opportunity for learning.</t>
  </si>
  <si>
    <t>meghanakollavajjala@gmail.com</t>
  </si>
  <si>
    <t xml:space="preserve">Kollavajjala Meghana </t>
  </si>
  <si>
    <t>ugs22080_cse.meghana@cbit.org.in</t>
  </si>
  <si>
    <t>Dr T.Sridevi</t>
  </si>
  <si>
    <t>https://drive.google.com/open?id=1LNOZejoKsPSkXPs-wmCYhe4PwARcb43w</t>
  </si>
  <si>
    <t>The overall upskilling provided a valuable insights on the field,The content was relevant and knowledgeable.However, more practical applications would enhance the learning experience.</t>
  </si>
  <si>
    <t>pragnyakukati@gmail.com</t>
  </si>
  <si>
    <t>Kukati Pragnya</t>
  </si>
  <si>
    <t>ugs22081_cse.pragnya@cibt.org.in</t>
  </si>
  <si>
    <t>Dr. Sridevi Tumula</t>
  </si>
  <si>
    <t>https://drive.google.com/open?id=1HRcol_a6l40otsNSXZMGCXXRGSrwbenf</t>
  </si>
  <si>
    <t>This upskilling programme certification will improve the quality of my resume. I have learnt one of the important technologies in 4.O technologies. Thank you for providing me this opportunity.</t>
  </si>
  <si>
    <t>yashaswinilankalapalli@gmail.com</t>
  </si>
  <si>
    <t>L Yashaswini Sai Sri Laxmi</t>
  </si>
  <si>
    <t>ugs22082_cse.laxmi@cbit.org.in</t>
  </si>
  <si>
    <t>Dr. T Sridevi</t>
  </si>
  <si>
    <t>https://drive.google.com/open?id=1a5gidRRMvTc9GFRH4lCBz41r74V56-wl, https://drive.google.com/open?id=12RAqi6g7nHGhND-BQBUnB-8ygwQvnTZ9</t>
  </si>
  <si>
    <t xml:space="preserve">It was good and informative. </t>
  </si>
  <si>
    <t>t.mulugur@gmail.com</t>
  </si>
  <si>
    <t>Lalitha Taruna Vishalakshi Mulugur</t>
  </si>
  <si>
    <t>ugs22083_cse.lalitha@cbit.org.in</t>
  </si>
  <si>
    <t>https://drive.google.com/open?id=1oC7JEfRRSqeV0Ob60Ct6POQvx4JVJ414</t>
  </si>
  <si>
    <t>The course could have been taught better the concepts were not that clear had to go to other sources to get a clear understanding of what was being taught. Few of the course quizzes have wrong answers and explanations justifying those wrong answers making it confusing as to what exactly is the correct answer.</t>
  </si>
  <si>
    <t>philmichangel.2930@gmail.com</t>
  </si>
  <si>
    <t>M. Shreya Michelle</t>
  </si>
  <si>
    <t>ugs22084_cse.shreya@cbit.org.in</t>
  </si>
  <si>
    <t>70 hrs 37 mins</t>
  </si>
  <si>
    <t>https://drive.google.com/open?id=1PTSNX-_uDz-BiPS_6pNrpjBhJPfe-pUB, https://drive.google.com/open?id=1HHKxHwK4n-Bc0NmCWQRJUGYmh0y9QTn2, https://drive.google.com/open?id=1BQjsI0Nr3Bse64HFMtG1jnBpeQXeGz9R, https://drive.google.com/open?id=1sEJFia3f2InAk3_rwoJKq7xTwIrI3Cj-</t>
  </si>
  <si>
    <t>The engaging content, practical application, and continuous support have significantly contributed to my professional development. The clear objectives and feedback mechanisms have kept me focused and motivated throughout the program.</t>
  </si>
  <si>
    <t>yashaswimannem26@gmail.com</t>
  </si>
  <si>
    <t>Mannem Yashaswi</t>
  </si>
  <si>
    <t>ugs22085_cse.yashaswi@cbit.org.in</t>
  </si>
  <si>
    <t>66h 42 min</t>
  </si>
  <si>
    <t>https://drive.google.com/open?id=1CzBBQjNV5ktJ6XqMceg6wU1JWvyR8TIp, https://drive.google.com/open?id=11u2i20TW8LY7iBudub8NM-26MJPa9NT9</t>
  </si>
  <si>
    <t>This winter upskilling program was very useful and informative. I've learned info on ai and cybersecurity. This upskilling program made me to discover about ai and applications of ai and how cybersecurity is  helpful</t>
  </si>
  <si>
    <t>pvaishnavi0428@gmail.com</t>
  </si>
  <si>
    <t>P.Vaishnavi</t>
  </si>
  <si>
    <t>ugs22086_cse.vaishnavi@cbit.org.in</t>
  </si>
  <si>
    <t>https://drive.google.com/open?id=1YuDr9guuXhaeX0Xi2dTMobTjJ0egU2DT, https://drive.google.com/open?id=1wW30prww-W9bf2eibS9Y1glQK2-Rr43c</t>
  </si>
  <si>
    <t>tanmayeepulipati37@gmail.com</t>
  </si>
  <si>
    <t>Pulipati Tanmayee</t>
  </si>
  <si>
    <t>ugs22087_cse.tanmayee@cbit.org.in</t>
  </si>
  <si>
    <t>https://drive.google.com/open?id=1jqEBl4s0MHaxgH8b2COQQHsZS64Kisyd</t>
  </si>
  <si>
    <t>This winter upskilling program was very helpful in gaining knowledge in the field of Data science (the certification I have completed). It gave valuable insights and provided exposure to the practical industrial  applications.</t>
  </si>
  <si>
    <t>vasita.puppala@gmail.com</t>
  </si>
  <si>
    <t>Vasita Puppala</t>
  </si>
  <si>
    <t>ugs22088_cse.vasita@cbit.org.in</t>
  </si>
  <si>
    <t>Dr.T Sridevi</t>
  </si>
  <si>
    <t>ISB - 75h.52m</t>
  </si>
  <si>
    <t>https://drive.google.com/open?id=1NECCj-z0VM_rqRlyntwfT_Ch7DUUOiDc, https://drive.google.com/open?id=1KwVYeuI2ylvuvtmOnXPB244zbdaj_3h_</t>
  </si>
  <si>
    <t xml:space="preserve">It was good learning a few new concepts and working on it.Since it is documentation,it was a bit hard to understand topics. </t>
  </si>
  <si>
    <t>tanvi9ks@gmail.com</t>
  </si>
  <si>
    <t xml:space="preserve">Tanvi </t>
  </si>
  <si>
    <t>ugs_089</t>
  </si>
  <si>
    <t xml:space="preserve">T. sridevi </t>
  </si>
  <si>
    <t>https://drive.google.com/open?id=19gx6-MQ2FjxKXwAEvE-4Pgnl5JdHWtgk</t>
  </si>
  <si>
    <t>ssadiyasheeraj@gmail.com</t>
  </si>
  <si>
    <t>Shaik Sadiya Sheeraj</t>
  </si>
  <si>
    <t>ugs22090_cse.shaik@cbit.org.in</t>
  </si>
  <si>
    <t>https://drive.google.com/open?id=1zuJb3a3bGNEI9CebGOVVqe83W-XwfqA6</t>
  </si>
  <si>
    <t>it was a great platform to learn the programming language</t>
  </si>
  <si>
    <t>samskruthisiluguri@gmail.com</t>
  </si>
  <si>
    <t xml:space="preserve">Samskruthi siluguri </t>
  </si>
  <si>
    <t>ugs22091_cse.samskruthi@cbit.org.in</t>
  </si>
  <si>
    <t>https://drive.google.com/open?id=1Hpa5PQcIWbfrvGWCQ48PEFwjXqMMGUtM</t>
  </si>
  <si>
    <t>provided clear guidence for improvment in data science cource</t>
  </si>
  <si>
    <t>shreyashivani25@gmail.com</t>
  </si>
  <si>
    <t xml:space="preserve">Srigiriraju Shreya </t>
  </si>
  <si>
    <t>ugs22092_cse.shreya@cbit.org.in</t>
  </si>
  <si>
    <t>https://drive.google.com/open?id=1KTIouMWIqYlDDtgaXD0Nq_fak5hJCUIW</t>
  </si>
  <si>
    <t>srishtiturki@gmail.com</t>
  </si>
  <si>
    <t>Srishti Turki</t>
  </si>
  <si>
    <t>Ugs22093_cse.srishti@cbit.org.in</t>
  </si>
  <si>
    <t>75 Hours 52 Mintues</t>
  </si>
  <si>
    <t>https://drive.google.com/open?id=1BGedhD1flTo4zCK7eK9fVjTpJOxF3AGn</t>
  </si>
  <si>
    <t>It was a good course but content could have been better for easy understanding.</t>
  </si>
  <si>
    <t>vatticharlamonica@gmail.com</t>
  </si>
  <si>
    <t>Vatticharla Monica</t>
  </si>
  <si>
    <t>ugs22094_cse.monica@cbit.org.in</t>
  </si>
  <si>
    <t>Dr.Sangeeta Gupta</t>
  </si>
  <si>
    <t>https://drive.google.com/open?id=1yBGACZR9ZtrOhPI6ymB7LL3yGW3EMiuT, https://drive.google.com/open?id=1MmGW3QtDOe5PuKK9rRC-k0tMrSmw3Sgt</t>
  </si>
  <si>
    <t>The overall upskilling program was helpful in learning new courses of cyber security and artificial intelligence.</t>
  </si>
  <si>
    <t>banavathrohith121@gmail.com</t>
  </si>
  <si>
    <t xml:space="preserve">Banavath Rohith </t>
  </si>
  <si>
    <t>ugs22097_cse.rohith@cbit.org.in</t>
  </si>
  <si>
    <t xml:space="preserve">Sangeeta Gupta </t>
  </si>
  <si>
    <t>+919989404702</t>
  </si>
  <si>
    <t>https://drive.google.com/open?id=1bypb3pyuCuut0pF9dLf5dfLa5KEQpne6, https://drive.google.com/open?id=12p0BLeQBriqdaAu033x6DDjBIjXpxJLJ, https://drive.google.com/open?id=1lfxdyARpGaG4m7iecth3nY-apXSRFdSA</t>
  </si>
  <si>
    <t>govardhanrpgs@gmail.com</t>
  </si>
  <si>
    <t>B.Govardhan</t>
  </si>
  <si>
    <t>Ugs22098_cse.govardhan@cbit.org.in</t>
  </si>
  <si>
    <t xml:space="preserve">Dr.Sangeeta Gupta </t>
  </si>
  <si>
    <t>Artificial Intelligence Foundation Certification - ISB - 15h.11m, Machine Learning Foundation Certification - ISB - 18h.7m, MongoDB Python Developer Path - 15h, MongoDB Node.js Developer Path - 15h</t>
  </si>
  <si>
    <t>15+18+15+15</t>
  </si>
  <si>
    <t>https://drive.google.com/open?id=1Mn16fsv5EyGiy5FMe0l3Ea2O6sJbuehm</t>
  </si>
  <si>
    <t xml:space="preserve">I have developed my skills in some areas in this certification courses </t>
  </si>
  <si>
    <t>1105manideep@gmail.com</t>
  </si>
  <si>
    <t>BHOOM REDDY MANIDEEP REDDY</t>
  </si>
  <si>
    <t>ugs22100_cse.manideep@cbit.org.in</t>
  </si>
  <si>
    <t>Dr Sangeeta Gupta</t>
  </si>
  <si>
    <t>https://drive.google.com/open?id=1eyvJ9KHXugcuPnyo1sZ0UqSjZ3H4DFye</t>
  </si>
  <si>
    <t>chipparevanth@gmail.com</t>
  </si>
  <si>
    <t xml:space="preserve">Chippa Revanth </t>
  </si>
  <si>
    <t>ugs22102_cse.revanth@cbit.org.in</t>
  </si>
  <si>
    <t>Dr.Sangeeta gupta</t>
  </si>
  <si>
    <t>91hrs.3min</t>
  </si>
  <si>
    <t>https://drive.google.com/open?id=1fBeBu3R0c_rgSAPINTjLxWQpG1CInB73, https://drive.google.com/open?id=1Qi3JZOqO5kBrMfyo_ciHfUTUyTPAjikr</t>
  </si>
  <si>
    <t xml:space="preserve">    No</t>
  </si>
  <si>
    <t>vamsikrishna.daluvai@gmail.com</t>
  </si>
  <si>
    <t xml:space="preserve">D.Vamsi Krishna </t>
  </si>
  <si>
    <t>https://drive.google.com/open?id=1DttvRaY73D1FxH30ZjxQQmuzbXdbqIM2</t>
  </si>
  <si>
    <t>nikhillallu7@gmail.com</t>
  </si>
  <si>
    <t>G NIKHIL</t>
  </si>
  <si>
    <t>ugs22104_cse.nikhil@cbit.org.in</t>
  </si>
  <si>
    <t>Dr. Sangeeta Gupta</t>
  </si>
  <si>
    <t>https://drive.google.com/open?id=1L-6OG0_ae_-pooLuSqvu2PQimmEjlNZ2</t>
  </si>
  <si>
    <t>graghuram05@gmail.com</t>
  </si>
  <si>
    <t xml:space="preserve">Ganala Raghuram </t>
  </si>
  <si>
    <t>ugs22105_cse.raghuram@cbit.org.in</t>
  </si>
  <si>
    <t>Sangeeta Gupta</t>
  </si>
  <si>
    <t>https://drive.google.com/open?id=1tpSAgwPiCG3ca1OQC5G7LfpjY-I-fvmR</t>
  </si>
  <si>
    <t>harshaadithyagorre@gmail.com</t>
  </si>
  <si>
    <t xml:space="preserve">G. Harsha Adithya </t>
  </si>
  <si>
    <t>ugs22106_cse.adithya@cbit.org.in</t>
  </si>
  <si>
    <t>https://drive.google.com/open?id=1c0VrlYbfgdoA6r-LTcvv_Ynv-p_9Evfr, https://drive.google.com/open?id=1Dl58KBQWyX91dz2C45Vzp-Of4hiKSRM9, https://drive.google.com/open?id=1BDVp-dZtfyzlpUdcFCI8qSLSF_hnB74m</t>
  </si>
  <si>
    <t>praneethsiri.13@gmail.com</t>
  </si>
  <si>
    <t>PRANEETH KUMAR HASANABADA</t>
  </si>
  <si>
    <t>ugs22107_cse.praneeth@cbit.org.in</t>
  </si>
  <si>
    <t>https://drive.google.com/open?id=160r_lgrZVkKe2Zsl9tlt6emt9KGsPsZ8</t>
  </si>
  <si>
    <t>kattaharsha1308@gmail.com</t>
  </si>
  <si>
    <t xml:space="preserve">K.Harsha Vardhan </t>
  </si>
  <si>
    <t xml:space="preserve">kattaharsha1308@gmail.com </t>
  </si>
  <si>
    <t>Sangeeta Guptha</t>
  </si>
  <si>
    <t>https://drive.google.com/open?id=1KX5X9NBeiZywWE-l2_O6IxeoBbr-0ugI</t>
  </si>
  <si>
    <t>it was a very nice experience i learnt new things through it.</t>
  </si>
  <si>
    <t>ajaykumarkaringula125@gmail.com</t>
  </si>
  <si>
    <t>K Ajay kumar</t>
  </si>
  <si>
    <t>ugs22110_</t>
  </si>
  <si>
    <t>Sangeeta gupta</t>
  </si>
  <si>
    <t>https://drive.google.com/open?id=1oiCQCt64K5uupejxQsVAPqn8x1DeVlV1</t>
  </si>
  <si>
    <t>Great experience</t>
  </si>
  <si>
    <t>saigokulkarshikalam@gmail.com</t>
  </si>
  <si>
    <t xml:space="preserve">K SAIGOKUL </t>
  </si>
  <si>
    <t>ugs22111_cse.gokul@cbit.org.in</t>
  </si>
  <si>
    <t>DR.Sangeeta Gupta</t>
  </si>
  <si>
    <t>Artificial Intelligence Foundation Certification - ISB - 15h.11m, Machine Learning Foundation Certification - ISB - 18h.7m, MongoDB Java Developer Path - 15h, MongoDB Node.js Developer Path - 15h</t>
  </si>
  <si>
    <t>https://drive.google.com/open?id=1fIpFh0xZNRwu195nfgWS4gZp13e8d8Re, https://drive.google.com/open?id=1g6jeEvnNDeiQpsdVsE1ViEwvd4gI9Rtv, https://drive.google.com/open?id=1VPWXtCVaIdk9cfO4ABZAVnrfRdZMRYnh, https://drive.google.com/open?id=1mkcDimFf7WKv3zCgEB3mX81gzwtP-XYg</t>
  </si>
  <si>
    <t>vamshikrishnakodipyaka@gmail.com</t>
  </si>
  <si>
    <t>Kodipyaka Vamshi Krishna</t>
  </si>
  <si>
    <t>ugs22112_cse.krishna@cbit.org.in</t>
  </si>
  <si>
    <t>91 hours</t>
  </si>
  <si>
    <t>https://drive.google.com/open?id=1rbkhSLl5yt9UxlpfGeA_EbmLjqJMlieM, https://drive.google.com/open?id=1vDwVoSGLLdVd1DyP9dTGRoBUPMT1tBxE</t>
  </si>
  <si>
    <t>A great experience to explore new things.</t>
  </si>
  <si>
    <t>nidheeshkonda@gmail.com</t>
  </si>
  <si>
    <t>Konda Nidhish</t>
  </si>
  <si>
    <t>ugs22113_cse.nidhish@cbit.org.in</t>
  </si>
  <si>
    <t>https://drive.google.com/open?id=1vXpapxZ3e9ZRh7SxzrWzaCKc1mfP0Z7C</t>
  </si>
  <si>
    <t>nithinadla953@gmail.com</t>
  </si>
  <si>
    <t>KOTAKONDA ADLA NITHIN</t>
  </si>
  <si>
    <t>ugs22114_cse.nithin@cbit.org.in</t>
  </si>
  <si>
    <t>https://drive.google.com/open?id=1zJqB_mJvzMhs6DjBF4Epeicv1OdVOuSH</t>
  </si>
  <si>
    <t>kaushiksaimamidi@gmail.com</t>
  </si>
  <si>
    <t>M.Kaushik sai</t>
  </si>
  <si>
    <t>ugs22118_cse.sai@cbit.org.in</t>
  </si>
  <si>
    <t>https://drive.google.com/open?id=1SbsQwZ4cYjJ04aAGFzs_idSPQcU-0Xz7</t>
  </si>
  <si>
    <t>mohammedtawhid12@gmail.com</t>
  </si>
  <si>
    <t>Mohammad Tawhid Mohiuddin</t>
  </si>
  <si>
    <t>ugs22120_cse.mohammed@cbit.org.in</t>
  </si>
  <si>
    <t>Kolla Morarjee</t>
  </si>
  <si>
    <t>https://drive.google.com/open?id=1tarBHPjYzBmu2JNvvHLh5QwK59WFOJRJ, https://drive.google.com/open?id=1vTJrJqrjZWw2ZoV0W7MUgL81f3CJId-p, https://drive.google.com/open?id=1gTM0T4-sK81FYNvHF1drUV5A8QjH6Uv4</t>
  </si>
  <si>
    <t>zeeshanmohammed2479@gmail.com</t>
  </si>
  <si>
    <t xml:space="preserve">Mohammed Zeeshan </t>
  </si>
  <si>
    <t>ugs22121_cse.zeeshan@cbit.org.in</t>
  </si>
  <si>
    <t>Dr.Kolla Morarjee</t>
  </si>
  <si>
    <t>https://drive.google.com/open?id=1Qkpr75_G5J2IidpUzMFBcGcXUy04Yqmf</t>
  </si>
  <si>
    <t>vishwalucky62@gmail.com</t>
  </si>
  <si>
    <t xml:space="preserve">M Vishwadithya </t>
  </si>
  <si>
    <t>ugs22122_cse.vishwadithya@cbit.org.in</t>
  </si>
  <si>
    <t>Kolla morarjee</t>
  </si>
  <si>
    <t>https://drive.google.com/open?id=17cYb7WG7690XHkLFqnvE_3aR544kctF2</t>
  </si>
  <si>
    <t>mukkaprajay1@gmail.com</t>
  </si>
  <si>
    <t>Prajay Reddy</t>
  </si>
  <si>
    <t>ugs22123_cse.satya@cbit.org.in</t>
  </si>
  <si>
    <t>60.31h</t>
  </si>
  <si>
    <t>https://drive.google.com/open?id=1vwWoh-zAaHgEhp270maCbry9GWxg730U, https://drive.google.com/open?id=1KE54BsNs8Yc9SPtdOL_SlNPaARraq0wM</t>
  </si>
  <si>
    <t xml:space="preserve">its been a productive platform to learn courses </t>
  </si>
  <si>
    <t>varunteja2017@gmail.com</t>
  </si>
  <si>
    <t>M.Varun Teja</t>
  </si>
  <si>
    <t>Ugs22124_cse.teja@cbit.org.in</t>
  </si>
  <si>
    <t>Varunteja2017@gmail.com</t>
  </si>
  <si>
    <t>72hr 30min</t>
  </si>
  <si>
    <t>https://drive.google.com/open?id=1eGDxjhFu_sfBdgjG7hu2bJRoWtJvqqDx, https://drive.google.com/open?id=1f6sxf43qIO9FZvjGOFrT__CH1qfjKeH7, https://drive.google.com/open?id=1cAymeTr2sIUQs07AHzrfOMoFZ3xbgQ_F</t>
  </si>
  <si>
    <t>saiviral04@gmail.com</t>
  </si>
  <si>
    <t>PRATHAPAGIRI SAIVIRAL</t>
  </si>
  <si>
    <t>ugs22127_cse.saiviral@cbit.org.in</t>
  </si>
  <si>
    <t>https://drive.google.com/open?id=1g10aIGrxfTKEZ9JL0uyoMWpz-u2jhYTb, https://drive.google.com/open?id=1ynsMvhD8VboZLwG8roJCOCVFySTWbbHV, https://drive.google.com/open?id=1TIT2sGj4Dm2tUs5KyBq_4z1OfzV30GR8</t>
  </si>
  <si>
    <t>srinathpuligari@gmail.com</t>
  </si>
  <si>
    <t>Puligari Srinath</t>
  </si>
  <si>
    <t>ugs22128_cse.srinath@cbit.org.in</t>
  </si>
  <si>
    <t>https://drive.google.com/open?id=18ZeRO3xCFF7EmwkmREsAU0pJ0Ey5iUKi</t>
  </si>
  <si>
    <t>improving skills</t>
  </si>
  <si>
    <t>hemanthrachala04@gmail.com</t>
  </si>
  <si>
    <t>R. Hemanth kumar</t>
  </si>
  <si>
    <t>ugs22129_cse.hemanth@cbit.org.in</t>
  </si>
  <si>
    <t>Dr Kolla Morarjee</t>
  </si>
  <si>
    <t>https://drive.google.com/open?id=1tpNUrLxIejcbrIFs1fc-2gBHW5HyikfG, https://drive.google.com/open?id=1PIyVjuO0H84wDUf9_eJAlDHpREvD0JUn</t>
  </si>
  <si>
    <t>shreetansangisetty@gmail.com</t>
  </si>
  <si>
    <t xml:space="preserve">Shreetan Sangisetty </t>
  </si>
  <si>
    <t>ugs22130_cse.sangisetty@cbit.org.in</t>
  </si>
  <si>
    <t xml:space="preserve">Kolla Morarjee </t>
  </si>
  <si>
    <t>https://drive.google.com/open?id=1D_WMGUSspZFzoTaYKUNREWvXe7FKX_zb, https://drive.google.com/open?id=1_aas7PcwYztpG6YJArAjKE09Zt_2mIJG, https://drive.google.com/open?id=1stnkGn8ZNJsx-yb5C7P9fm7LPEWw8Pu2</t>
  </si>
  <si>
    <t>sohansurabhi2@gmail.com</t>
  </si>
  <si>
    <t>S.Sohan</t>
  </si>
  <si>
    <t>ugs22131_cse.sohan@cbit.org.in</t>
  </si>
  <si>
    <t xml:space="preserve">sohansurabhi2@gmail.com </t>
  </si>
  <si>
    <t>60hrs 49mins</t>
  </si>
  <si>
    <t>https://drive.google.com/open?id=13_O6PZjYoWfqdIW2OZQbpbVFOua1048W, https://drive.google.com/open?id=1rywq6faMZTZmcCtjVtKvn9D2cPvh3ftm, https://drive.google.com/open?id=1jDT9sc-7snkHjp6DvQtg06Nthm_uaYo9</t>
  </si>
  <si>
    <t>reddypiyush659@gmail.com</t>
  </si>
  <si>
    <t>Piyush Reddy</t>
  </si>
  <si>
    <t>ugs22132_cse.piyush@cbit.org.in</t>
  </si>
  <si>
    <t>https://drive.google.com/open?id=1XJr-eQc7JgTHmIoIsOtYnR62CG9B2hAb, https://drive.google.com/open?id=1ooAnGAiEB8ktRbRgUr4xW84gKyTn0L2x</t>
  </si>
  <si>
    <t>umeshkrishnatutari@gmail.com</t>
  </si>
  <si>
    <t>UMESH KRISHNA TUTARI</t>
  </si>
  <si>
    <t>ugs22133_cse.krishna@cbit.org.in</t>
  </si>
  <si>
    <t>KOLLA MORARJEE</t>
  </si>
  <si>
    <t>https://drive.google.com/open?id=1y-4OBgO6rSNGLxO9potbALyiMuhpS9oq</t>
  </si>
  <si>
    <t>This course has helped me to gain knowledge in the field of data science.</t>
  </si>
  <si>
    <t>yerramanishkumar03@gmail.com</t>
  </si>
  <si>
    <t>Y.Manish Kumar</t>
  </si>
  <si>
    <t>ugs22135_cse.manish.@cbit.org.in</t>
  </si>
  <si>
    <t>https://drive.google.com/open?id=1MJO_eIQt7l3_3-W14qXUGPMSunM1zfTk, https://drive.google.com/open?id=19nymCkTDsC0-zcH-1zR2_3b3V2uT3T4N</t>
  </si>
  <si>
    <t>It is a very nice opportunity for developing myself apart from academics.</t>
  </si>
  <si>
    <t>gvarshithreddy8@gmail.com</t>
  </si>
  <si>
    <t xml:space="preserve">G Varshith Reddy </t>
  </si>
  <si>
    <t>ugs22176_cse.varshith@cbit.org.in</t>
  </si>
  <si>
    <t xml:space="preserve">Uma Maheshwari </t>
  </si>
  <si>
    <t>https://drive.google.com/open?id=1E9y6cgWmv5XkHM9M5SdgQMDjYRcJLzOR, https://drive.google.com/open?id=1gGRCxtC7UTlZqkxrMJ_T5xfw0qRB0E9f, https://drive.google.com/open?id=1jvgMr9ZDKBFWfXUzRadfdrI1sBmDImqE</t>
  </si>
  <si>
    <t>lavoorichanti2662@gmail.com</t>
  </si>
  <si>
    <t xml:space="preserve">LAVURI SIMHADRI </t>
  </si>
  <si>
    <t>ugs22190_cse.simhadri@cbit.org.in</t>
  </si>
  <si>
    <t>SRUJANA INTURI</t>
  </si>
  <si>
    <t>63 hrs</t>
  </si>
  <si>
    <t>https://drive.google.com/open?id=1eSwXIPWlP9netkwNNdJTcp2d0nMcqk9w, https://drive.google.com/open?id=1UQlLVFzMP6Ql83xpAyw64-BQvtgQ3xKz, https://drive.google.com/open?id=1rv7dMR-l-KAPuaKddoy5nidXnRONBiPU, https://drive.google.com/open?id=13SWlYGagKfG7pDnDEDurxnXH3QrTx9wJ</t>
  </si>
  <si>
    <t>It's a better opportunity to do the winter upskilling</t>
  </si>
  <si>
    <t>kalyanr2200@gmail.com</t>
  </si>
  <si>
    <t>Maruthi kalyan reddy Macherla</t>
  </si>
  <si>
    <t>ugs22191_cse.maruthi@cbit.org.in</t>
  </si>
  <si>
    <t>maruthi2203@gmail.com</t>
  </si>
  <si>
    <t>Srujana Inturi</t>
  </si>
  <si>
    <t>15.11+27.31+18.7=61.11</t>
  </si>
  <si>
    <t>https://drive.google.com/open?id=18HSPzbGtFM5HfvFQnOaLHqadwAOSO9hf, https://drive.google.com/open?id=1NFSDhsT6XdtQISr-9J3A5xHNXsbYGhA6, https://drive.google.com/open?id=1mN8bS84bcTsRYcLArywRoPhLhuhtBFvu</t>
  </si>
  <si>
    <t>venumadhav27032004@gmail.com</t>
  </si>
  <si>
    <t xml:space="preserve">M.Venu Madhav </t>
  </si>
  <si>
    <t>ugs22192_cse.madhav@cbit.org.in</t>
  </si>
  <si>
    <t>I.Srujana</t>
  </si>
  <si>
    <t>https://drive.google.com/open?id=1hs3KdTpI0_U6b-4kuHxMtoX64JDhTY-P, https://drive.google.com/open?id=16v897FnD0t3GOwXMDSExdGaFaV42jD5O, https://drive.google.com/open?id=1W5o5dracver4Hgpx2mU3t1gHqrivLZEW</t>
  </si>
  <si>
    <t>It was helpful and helped me to gain a deeper understanding of artificial intelligence and machine learning</t>
  </si>
  <si>
    <t>sajidm3107@gmail.com</t>
  </si>
  <si>
    <t>Md. Sajid</t>
  </si>
  <si>
    <t>ugs22193_cse.sajid@cbit.org.in</t>
  </si>
  <si>
    <t>I. Srujana</t>
  </si>
  <si>
    <t>Artificial Intelligence Foundation Certification - ISB - 15h.11m, Artificial Intelligence Primer Certification - ISB - 27h.31m, MongoDB PHP Developer Path - 18h</t>
  </si>
  <si>
    <t>https://drive.google.com/open?id=1kNVQQjbhW9ZTCUiRPWu1qQVxmF9GIC_t, https://drive.google.com/open?id=1A6Wi2IFnz6o36VaTyBxWem7ED0cjUMmH, https://drive.google.com/open?id=1t8_8hz7ZI2tDNdDUxeRPAQbRbKVp_ihx</t>
  </si>
  <si>
    <t>wow</t>
  </si>
  <si>
    <t>pmkarthikreddy@gmail.com</t>
  </si>
  <si>
    <t xml:space="preserve">P.Murali Karthik Reddy </t>
  </si>
  <si>
    <t>ugs22196_cse.murali@cbit.org.in</t>
  </si>
  <si>
    <t>Srujana.I</t>
  </si>
  <si>
    <t>https://drive.google.com/open?id=1wdIg-qJN6WY1-BvLYdQ4DIk-Sm6653mX, https://drive.google.com/open?id=1H9RGSrQxj1QUdO0iEed4rDY_2Nc9Zzd9, https://drive.google.com/open?id=1cQDFD0ytp7q-Y1nfgQgiUfxKzS2-FrEQ, https://drive.google.com/open?id=1Omk3lAsSN5QJ-D0NMixtRSNvqsuCvK2O, https://drive.google.com/open?id=1eLzMB8dGzGekjT_D7GgL19zMHxrW2QeG</t>
  </si>
  <si>
    <t>pranav.nallari@gmail.com</t>
  </si>
  <si>
    <t>Pranav Nallari</t>
  </si>
  <si>
    <t>ugs22199_cse.pranav@cbit.org.in</t>
  </si>
  <si>
    <t>Srujana I</t>
  </si>
  <si>
    <t>https://drive.google.com/open?id=1wt0Ljl-B4q4Ooe78hxMIaum1nR8FE4sB, https://drive.google.com/open?id=1Bn-7-bq-DkDRKsBmV_A-b4IEMN8g72oR</t>
  </si>
  <si>
    <t>It was very insigthful and useful</t>
  </si>
  <si>
    <t>saicharanramuni@gmail.com</t>
  </si>
  <si>
    <t xml:space="preserve">Ramuni Sai Charan </t>
  </si>
  <si>
    <t>ugs22201_cse.charan@cbit.org.in</t>
  </si>
  <si>
    <t>https://drive.google.com/open?id=1opcPwT3LNLAVBhsG4Vb3XbCdJw14ZviQ, https://drive.google.com/open?id=1kKeGv2jf_bpJ3XnfUs-p_gPSCEllO8eb, https://drive.google.com/open?id=1xVOMPAW1hDmi0dXXmI9oCbfUHSn1ypWJ</t>
  </si>
  <si>
    <t>ayanash.198@gmail.com</t>
  </si>
  <si>
    <t>Syed Uzair Ayan Ahmed</t>
  </si>
  <si>
    <t>ugs22202_cse.ahmed@cbit.org.in</t>
  </si>
  <si>
    <t>https://drive.google.com/open?id=1cOUKIk7dt9mkhAqvFMZzOu8e61oc9JaW, https://drive.google.com/open?id=19UKVd93Ik9SEo9LASQvWmHyqIxYWkaIA, https://drive.google.com/open?id=1zMIWarOyTiL8zgjCpYw_aBjIZWIQx1-D</t>
  </si>
  <si>
    <t>Having completed my winter upskilling, I feel accomplished and empowered with new knowledge and skills. I'm grateful to my college for providing the opportunity for winter upskilling.</t>
  </si>
  <si>
    <t>annamakshara@gmail.com</t>
  </si>
  <si>
    <t>Annam Akshara</t>
  </si>
  <si>
    <t>ugs22301_cse.akshara@cbit.org.in</t>
  </si>
  <si>
    <t>https://drive.google.com/open?id=1HrA3fBkiFwktNAVGDPuVvkPeU_uS8cFJ, https://drive.google.com/open?id=1YqHgnqNWyOxGaj1kxPvyKQ68qxRWNbZg, https://drive.google.com/open?id=1SzCDj-Z41X-VAxPH7do6pJ-odABwolkh, https://drive.google.com/open?id=1_pUjFzgragZDP8KUH_5b980IAN7rNgBG</t>
  </si>
  <si>
    <t>A good time to improve our skills</t>
  </si>
  <si>
    <t>krishnaendravath@gmail.com</t>
  </si>
  <si>
    <t>ENDRAVATH KRISHNA</t>
  </si>
  <si>
    <t>ugs22302_cse.krishna@cbit.org.in</t>
  </si>
  <si>
    <t>https://drive.google.com/open?id=1ZgxiT_7hmCfWSLfXI1XfY4tSijfZGBX6, https://drive.google.com/open?id=1UsT08k_JCVnhajnUwSOxLPWn8-K31LpI, https://drive.google.com/open?id=1f-YcS63t66LoDmMHRwvxkYtEXuYrdIYX, https://drive.google.com/open?id=1taJRBXLErIe1TYUJBzeCHeWZVyzsK_h_</t>
  </si>
  <si>
    <t>toklesreeja@gmail.com</t>
  </si>
  <si>
    <t>Tokle Sreeja</t>
  </si>
  <si>
    <t>https://drive.google.com/open?id=1rk0Bq_sgt2-2qZnSm_cbOl8KOlJzLJXv, https://drive.google.com/open?id=16Pdj1xkFSN-OHpZC2EILi602dMh79FDq, https://drive.google.com/open?id=1wLq62muzAYt90WHKfe3v293JtdBSEPsE, https://drive.google.com/open?id=1jhlz8xxhfpOg4wc5Awgf2WENYLTTjAZa</t>
  </si>
  <si>
    <t>It helps to develop ourselves beyond the boundaries of curriculum.</t>
  </si>
  <si>
    <t>yankithareddy@gmail.com</t>
  </si>
  <si>
    <t>YENKAMOLLA ANKITHA</t>
  </si>
  <si>
    <t>ugs22304_cse.ankitha@cbit.org.in</t>
  </si>
  <si>
    <t>https://drive.google.com/open?id=1gzgNR_UEOr2KLDQOfU3xn1Qke0H16CHm, https://drive.google.com/open?id=1jksqD8c7EY4hDEqgxFz9WJ5DdJzaOBeN, https://drive.google.com/open?id=1H7jzqrcKgKMOO764ACv5CiyCAaczlqky, https://drive.google.com/open?id=1n5UOLKnUYiuyE0SAnYdFsANU8tb8eG4m</t>
  </si>
  <si>
    <t>marehaanma@gmail.com</t>
  </si>
  <si>
    <t>MOHD ABDUL REHAAN</t>
  </si>
  <si>
    <t>ugs22306_cse.rehaan@cbit.org.in</t>
  </si>
  <si>
    <t>https://drive.google.com/open?id=11wdy6i7GRa2aOoVQQ7MG-c_ywPWHrxct, https://drive.google.com/open?id=1nzyEvUeMDqsWST8bg0Vxnp2hY22mHSYS</t>
  </si>
  <si>
    <t>please do provide physical internships if possible ( Hands on experience on real-time projects )</t>
  </si>
  <si>
    <t>harshithasappidi1430@gmail.com</t>
  </si>
  <si>
    <t xml:space="preserve">Sappidi Harshitha </t>
  </si>
  <si>
    <t xml:space="preserve">Swathi edem </t>
  </si>
  <si>
    <t>https://drive.google.com/open?id=1Jevh-KeIpXxF59vMYoNH3eceSk-6yzDZ, https://drive.google.com/open?id=1vpXl17yh9XDqgsHboUp9yCkHUg4ORPdT, https://drive.google.com/open?id=1FNCZgBmlJMKcwpqSI4QwiODz_ZS6gaEE, https://drive.google.com/open?id=1mfhzVwoYNgJiAl1xlxWbJpjwUVtvGVfQ</t>
  </si>
  <si>
    <t>Would be better , if there are more videos</t>
  </si>
  <si>
    <t>veluriyuvrajreddy@gmail.com</t>
  </si>
  <si>
    <t>Veluri Yuvraj Reddy</t>
  </si>
  <si>
    <t>ugs22308_cse.yuvraj@cbit.org.in</t>
  </si>
  <si>
    <t>Dr K Kolla Morarjee</t>
  </si>
  <si>
    <t>https://drive.google.com/open?id=1d4mUQ9LV7PC3b5vJfBET5Suxg3QWNcAv, https://drive.google.com/open?id=1qX2w_nogXc22A4OvDjzW25LWkVbFsWWW, https://drive.google.com/open?id=1aGdbNhWhPBwjiRKbkFEfJ8duPpqou8H4, https://drive.google.com/open?id=1EwK_3n9ABgjECqNIWTg6ub-iCN0u-wKD</t>
  </si>
  <si>
    <t>The winter upskilling program stands out for its comprehensive approach to enhancing student skills, offering a diverse range of courses that cater to various interests and career paths.</t>
  </si>
  <si>
    <t>prashanthsrichakra@gmail.com</t>
  </si>
  <si>
    <t>Prashanth Srichakra</t>
  </si>
  <si>
    <t>ugs22309_cse.srichakra@cbit.org.in</t>
  </si>
  <si>
    <t>Dr. Kolla Morarjee</t>
  </si>
  <si>
    <t>90.63 Hrs</t>
  </si>
  <si>
    <t>https://drive.google.com/open?id=19ZyKumelDHkY6f-IrESWKDRCT1eGL-1n, https://drive.google.com/open?id=1S02is5QtGafuHskjTh0zQE4inf53xDo8</t>
  </si>
  <si>
    <t>varun.pothurajula@gmail.com</t>
  </si>
  <si>
    <t>POTHURAJULA VARUN</t>
  </si>
  <si>
    <t>ugs22310_cse.varun@cbit.org.in</t>
  </si>
  <si>
    <t>+919985079195</t>
  </si>
  <si>
    <t>https://drive.google.com/open?id=1U3rzb184LI7Uv6s0QPcj3NxHXriDgqeF</t>
  </si>
  <si>
    <t>It helps to improve my skills in winter vacation</t>
  </si>
  <si>
    <t>sushmithaummadi@gmail.com</t>
  </si>
  <si>
    <t>Ummadi Sushmitha,</t>
  </si>
  <si>
    <t>ugs22311_cse.sushmitha@cbit.org.in</t>
  </si>
  <si>
    <t>72 hrs 30mins</t>
  </si>
  <si>
    <t>https://drive.google.com/open?id=1c_bLd1L2Zqd-4wvxTHba-nrzW17btVUv, https://drive.google.com/open?id=15xlCW86ITBINXR10hqMb-17CupmQUCHg, https://drive.google.com/open?id=15bIldBJV_LnWTb4UPAt0kg-LXecMJVq2</t>
  </si>
  <si>
    <t>shivaprasad20005@gmail.com</t>
  </si>
  <si>
    <t>S SHIVAPRASAD</t>
  </si>
  <si>
    <t>ugs22313_cse.shivaprasad@cbit.org.in</t>
  </si>
  <si>
    <t>https://drive.google.com/open?id=1ppbkIXdTKx9BnFt2dvLqgd-runfXJXDY, https://drive.google.com/open?id=1NCzlnlBpVK43-0F_bboUFCa4AWzbvmt6, https://drive.google.com/open?id=1PDwgg8roAw1bR3DXSfysjcXc9OaLe6Fs, https://drive.google.com/open?id=1hMzfQTYOnL2EQKJW7osawyXeWMCpaGCw</t>
  </si>
  <si>
    <t>Good for exploring new technology</t>
  </si>
  <si>
    <t>banavathnikitha027@gmail.com</t>
  </si>
  <si>
    <t>Banavath Nikitha</t>
  </si>
  <si>
    <t>ugs22314_cse.nikitha@cbit.org.in</t>
  </si>
  <si>
    <t>https://drive.google.com/open?id=1uc6DFAmCnLfaTM1BtXSq22tzSXlGpbPi, https://drive.google.com/open?id=1-auTvEBqC2_OyT-iQZpDrNh7U6cs5X87, https://drive.google.com/open?id=1sU-qEXq6vnWoySFIy7w8JBs_7JaxWE65</t>
  </si>
  <si>
    <t>excellent program for upskilling.</t>
  </si>
  <si>
    <t>kpreddy091@gmail.com</t>
  </si>
  <si>
    <t>Kondapuram Prashanth Reddy</t>
  </si>
  <si>
    <t>ugs22316_cse.prashanth@cbit.org.in</t>
  </si>
  <si>
    <t>+919989166622</t>
  </si>
  <si>
    <t>https://drive.google.com/open?id=14TZu-o-ThRh8QAvpxz12pp2WrnHGiyie, https://drive.google.com/open?id=1F1wvIGUtZ0lla855Ao7i9mfAP_1CN7Jm, https://drive.google.com/open?id=1OBSTRomu9CQs4CpzmFNZdSlpbWQHp4Oj, https://drive.google.com/open?id=1m0RV1jfNFgCXCxRypeHeSNxZLCcLWO3e</t>
  </si>
  <si>
    <t>akhilamp23@gmail.com</t>
  </si>
  <si>
    <t xml:space="preserve">Marripelli Akhila </t>
  </si>
  <si>
    <t>ugs22317_cse.akhila@cbit.org.in</t>
  </si>
  <si>
    <t>https://drive.google.com/open?id=1M-As6TNW62I24wPvgOfCfnboirf76uo0, https://drive.google.com/open?id=137X9okgNV-RmRPkmsEmhsbbEGOInZKQj, https://drive.google.com/open?id=1FXh853EOfw7oJFSIJwbbiNVPVbD8eIWd, https://drive.google.com/open?id=12k4SPKaYzWup0wsgupwDgriN-mEA-DAP</t>
  </si>
  <si>
    <t>vinyaswijs@gmail.com</t>
  </si>
  <si>
    <t>Vinyaswi Thanda</t>
  </si>
  <si>
    <t>ugs22318_cse.vinyaswi@cbit.org.in</t>
  </si>
  <si>
    <t>https://drive.google.com/open?id=1L6vzxLXdieskY6QBntUDTai40PL_2gc0, https://drive.google.com/open?id=1uxm-blkhqk-fFtpCIpamAiQyU3JPkl-P, https://drive.google.com/open?id=1uAmTQTYWixhw_pDnpHdyoU_0HgvKe6n9, https://drive.google.com/open?id=1mnPPe-hBXdWtAteOiD67Xs3BWgk4cGPh</t>
  </si>
  <si>
    <t xml:space="preserve">Winter upskilling programme helped me to enhance my technical skills. </t>
  </si>
  <si>
    <t>prasannaaella1221@gmail.com</t>
  </si>
  <si>
    <t>A.Prasanna</t>
  </si>
  <si>
    <t>ugs22001_eee.prasanna@cbit.org.in</t>
  </si>
  <si>
    <t>M.Balasubbareddy sir</t>
  </si>
  <si>
    <t>https://drive.google.com/open?id=1EdS0Z9MvBRfWBPS-aZEUUzmp50zCvT3J, https://drive.google.com/open?id=1m0NdlPv91LPWJyDNo5xAcjA3ihhIPeDD, https://drive.google.com/open?id=1a2A-EN06Ely0WKa18Gu-zJjHU5sAx7-2</t>
  </si>
  <si>
    <t>aknv2013@gmail.com</t>
  </si>
  <si>
    <t xml:space="preserve">Akula Nikhila </t>
  </si>
  <si>
    <t>ugs22002_eee.nikhila@cbit.org.in</t>
  </si>
  <si>
    <t>Balasubbareddy</t>
  </si>
  <si>
    <t>https://drive.google.com/open?id=10KgpwA0--f9bUtFTXOQwBXykQxHg-nLA, https://drive.google.com/open?id=16tkUQteiHPBpZHTDgz7P1hGUtDL2A0ji</t>
  </si>
  <si>
    <t>Akula Nikhila</t>
  </si>
  <si>
    <t xml:space="preserve">Balasubbareddy </t>
  </si>
  <si>
    <t>https://drive.google.com/open?id=1fT4rjF19PiI366YV5Z_BSQE7_wh_BfvM, https://drive.google.com/open?id=1b_393DmwTCHKiM20meQHi2ZflVG4kmGl, https://drive.google.com/open?id=1oPzmxTnFXYAvRytGfb4vKBDyKHXxizgN</t>
  </si>
  <si>
    <t xml:space="preserve">It was nice </t>
  </si>
  <si>
    <t>balusugurinavya94946@gmail.com</t>
  </si>
  <si>
    <t xml:space="preserve">Navya Balusuguri </t>
  </si>
  <si>
    <t>ugs22003_eee.navya@cbit.org.in</t>
  </si>
  <si>
    <t>Dr.Balasubbareddy</t>
  </si>
  <si>
    <t>Machine Learning Foundation Certification - ISB - 18h.7m, Cyber Security Foundation Certification - ISB - 39h.11m</t>
  </si>
  <si>
    <t>https://drive.google.com/open?id=1p3Ut1fFm3Hy41z4Rm9sPMUAC4QMZ-NSr, https://drive.google.com/open?id=15TL06CEUZgRSJuuwhH17bEIMkOdhDlV2, https://drive.google.com/open?id=10Iqx8AnL5qyJKCaqqVODmPACpPM3_eaE, https://drive.google.com/open?id=1-FzVnFt4P8-u-0aljpZOXBXkVh2tA5y6</t>
  </si>
  <si>
    <t>sihorwalaf@gmail.com</t>
  </si>
  <si>
    <t xml:space="preserve">Fatema Zoher Sihorwala </t>
  </si>
  <si>
    <t>ugs22004_eee.fatema@cbit.org.in</t>
  </si>
  <si>
    <t>Dr. M Balasubbareddy</t>
  </si>
  <si>
    <t>Artificial Intelligence Foundation Certification - ISB - 15h.11m, Artificial Intelligence Primer Certification - ISB - 27h.31m, Machine Learning Foundation Certification - ISB - 18h.7m, AI Foundations and AI advanced  - Li2 - 100h</t>
  </si>
  <si>
    <t>https://drive.google.com/open?id=11m1m0fl_hq8UJ6IXlEZu3VaNwuJc5wVw, https://drive.google.com/open?id=13mZpL2Siy6JQCRVfW9iWEzIzgWHhe04r, https://drive.google.com/open?id=1ZLQ5OyonBwnFF2KfCIrwx_i9q5deodhz, https://drive.google.com/open?id=1IuxfT5R1Eed7Fu3IFDu6CTTcH9JLvzvu, https://drive.google.com/open?id=1i4JpRk-XSKtpVnyNtCzMtmJK55UfvR_3</t>
  </si>
  <si>
    <t>The concept of Upskilling was ok…it can perhaps be improved.</t>
  </si>
  <si>
    <t>kottehaindavi82614@gmail.com</t>
  </si>
  <si>
    <t>Kotte Haindavi Rao</t>
  </si>
  <si>
    <t>ugs22005_eee.haindavi@cbit.org.in</t>
  </si>
  <si>
    <t xml:space="preserve">DR.M BALASUBBAREDDY </t>
  </si>
  <si>
    <t xml:space="preserve">75 Hours 52 Minutes </t>
  </si>
  <si>
    <t>https://drive.google.com/open?id=1cSAWToZMWG9bHZ5Nerb5suwP1HVbuFIn, https://drive.google.com/open?id=1lsFgOkevG2G_Kaahyt3dgP54qx3igMR3, https://drive.google.com/open?id=1IQ0tbK44SvwOq7hd-gcEJ_MlzRnedRjt</t>
  </si>
  <si>
    <t xml:space="preserve">Useful and Helpful for gaining knowledge </t>
  </si>
  <si>
    <t>harshitameshineni@gmail.com</t>
  </si>
  <si>
    <t>M. Harshitha</t>
  </si>
  <si>
    <t>ugs22006_eee.harshitha@cbit.org.in</t>
  </si>
  <si>
    <t>harshitha21nrs@gmail.com</t>
  </si>
  <si>
    <t>M. Balasubbareddy sir</t>
  </si>
  <si>
    <t>https://drive.google.com/open?id=1dabfBTY1tDyvS08MfKSMk7H-540QzDKr, https://drive.google.com/open?id=1QfqT3DfDXbiNCovZrnBTMs41uWsnt0pt, https://drive.google.com/open?id=1go_N-6cjA11tWE-FioGdGQQd-LYUNeVx</t>
  </si>
  <si>
    <t>allenkisoumya81@gmail.com</t>
  </si>
  <si>
    <t>N. soumya</t>
  </si>
  <si>
    <t>ugs22007_eee.soumya@cbit.org.in</t>
  </si>
  <si>
    <t>M.Balasubbareddy</t>
  </si>
  <si>
    <t>Artificial Intelligence Foundation Certification - ISB - 15h.11m, Machine Learning Foundation Certification - ISB - 18h.7m, Cyber Security Foundation Certification - ISB - 39h.11m, AI Foundations and AI advanced  - Li2 - 100h</t>
  </si>
  <si>
    <t>100hrs, 72 hrs</t>
  </si>
  <si>
    <t>https://drive.google.com/open?id=1W25zHMFemgfgjwxHVlyJ1wJbGz8aijdf, https://drive.google.com/open?id=1e1T1P9BblG7f3VFoj9c_FfDQ2ekFQVxs, https://drive.google.com/open?id=1NRyFfWmmyGgG7AtqmkmQ05dx4nkPCdV2, https://drive.google.com/open?id=1OA6S9Vu45o-V7lNlWIzhviK4k1Wt_LM_, https://drive.google.com/open?id=1dHmjvTkIK93IhEBc0jTV_wRtQlI80-zZ</t>
  </si>
  <si>
    <t xml:space="preserve">It was good and knowledge based. </t>
  </si>
  <si>
    <t>sravaninomula20@gmail.com</t>
  </si>
  <si>
    <t>SRAVANI. N</t>
  </si>
  <si>
    <t>ugs22008_eee.sravani@cbit.org.in</t>
  </si>
  <si>
    <t>https://drive.google.com/open?id=1D8TvG9Kvnb0DS3c60Xg8Y9KY5TXS_42w, https://drive.google.com/open?id=1gg_7eHTV3FSBGAKjYIIHTA32NXyL6LmU, https://drive.google.com/open?id=1KesGBJY2ly5z_P7gSQQ5HcDNRBnI6ELH, https://drive.google.com/open?id=1F16VMJ-fA5mD-qlv90G4fNOpUFoSzt2Y</t>
  </si>
  <si>
    <t>manognapappu862@gmail.com</t>
  </si>
  <si>
    <t>P.manogna</t>
  </si>
  <si>
    <t>ugs22009_eee.manogna@cbit.org.in</t>
  </si>
  <si>
    <t>Ballasubbareddy</t>
  </si>
  <si>
    <t>https://drive.google.com/open?id=1nwFTLgLvEn1S-yOklK3Xg0QhYpoy-QyI, https://drive.google.com/open?id=1SbBSL88IdHQSyhybzHPurF0SX71INLNl</t>
  </si>
  <si>
    <t>manogna.pappu8@gmail.com</t>
  </si>
  <si>
    <t>Manogna</t>
  </si>
  <si>
    <t>Ugs22009_eee.manogna@cbit.com</t>
  </si>
  <si>
    <t>manogna pappu8@gmail.com</t>
  </si>
  <si>
    <t>https://drive.google.com/open?id=1CM1Dv2BwFipMJFj3VCaPIj7ZWoND2snT, https://drive.google.com/open?id=1NBHW0S1j7xp5kqaqz4WMZtxBmOliMtiO, https://drive.google.com/open?id=1kVEWkDqvWcuQj0cG-n9WvGmcHRsPmwqn</t>
  </si>
  <si>
    <t>rthdpari2004@gmail.com</t>
  </si>
  <si>
    <t>Rathod Parameshwari</t>
  </si>
  <si>
    <t>ugs22010_eee.parameshwari@cbit.org.in</t>
  </si>
  <si>
    <t>https://drive.google.com/open?id=1sFigjRXy2Mfy9P3fTSxf-R3hZiln0ihJ, https://drive.google.com/open?id=1sDEQiGu-zZWkIpJqxsk_NfaGvrYkHXW8, https://drive.google.com/open?id=1L1qrG30uY89w7Go2CZH4ck5W3LHTYmJY</t>
  </si>
  <si>
    <t>riyak5430@gmail.con</t>
  </si>
  <si>
    <t>Riya kumari</t>
  </si>
  <si>
    <t>Ugs22012_eee.riya@cbit.org.in</t>
  </si>
  <si>
    <t>Riyak5430@gmail.com</t>
  </si>
  <si>
    <t>Dr.Balasubbareddy. M</t>
  </si>
  <si>
    <t>https://drive.google.com/open?id=12jAWrZiXTgw3ZEqPRPoJJDqMvITtKFNA, https://drive.google.com/open?id=1QZ0h891EUCGPE5hiPurNa4R7cM0EeQ1M</t>
  </si>
  <si>
    <t>kkavyavelpula@gmail.com</t>
  </si>
  <si>
    <t>Velpula.Kavya</t>
  </si>
  <si>
    <t>ugs22013_eee.kavya@cbit.org.in</t>
  </si>
  <si>
    <t>Dr.B.Suresh Kumar</t>
  </si>
  <si>
    <t>72hrs.29mins</t>
  </si>
  <si>
    <t>https://drive.google.com/open?id=1JgNlZ8Da6wUxCkKgrXNwKDE_pCUWL_1p</t>
  </si>
  <si>
    <t xml:space="preserve">It's helpful </t>
  </si>
  <si>
    <t>krithisha06@gmail.com</t>
  </si>
  <si>
    <t xml:space="preserve">Krithisha Vuppala </t>
  </si>
  <si>
    <t>ugs22014_eee.krithisha@org.in</t>
  </si>
  <si>
    <t xml:space="preserve">Suresh Kumar </t>
  </si>
  <si>
    <t>https://drive.google.com/open?id=1Nv3dkTG-bj9RLuLt_XBtDuKfoxIZw2nZ</t>
  </si>
  <si>
    <t>saipranava52@gmail.com</t>
  </si>
  <si>
    <t xml:space="preserve">A.Saipranav reddy </t>
  </si>
  <si>
    <t>ugs22015_eee.pranav@cbit.org.in</t>
  </si>
  <si>
    <t>Suresh kumar</t>
  </si>
  <si>
    <t xml:space="preserve">72 hrs </t>
  </si>
  <si>
    <t>https://drive.google.com/open?id=1aRnlXIadqBr_yg5kLNWm6qNfUgfH4oHU, https://drive.google.com/open?id=1xLmm2cdtWr2Liu7yiAzsvLh4cnUnLqzn</t>
  </si>
  <si>
    <t>It was a really good opportunity to learn new skills.</t>
  </si>
  <si>
    <t>saiadityaagishetty4242@gmail.com</t>
  </si>
  <si>
    <t xml:space="preserve">SAI ADITYA AGISHETTY </t>
  </si>
  <si>
    <t>~Dr. B. Suresh Kumar-CBIT</t>
  </si>
  <si>
    <t>https://drive.google.com/open?id=1RAeT8bEfDJ8H6RKGNXaEWwn5StF_vBsa</t>
  </si>
  <si>
    <t>👍</t>
  </si>
  <si>
    <t>banothpremkumar9390@gmail.com</t>
  </si>
  <si>
    <t>B.Prem kumar</t>
  </si>
  <si>
    <t>ugs22017_eee.prem@cbit.org.in</t>
  </si>
  <si>
    <t>https://drive.google.com/open?id=1tU8eHt9qa0PPqt3L3_Z9gVHpGmu-iofy, https://drive.google.com/open?id=1Jz_QLOVRjVbB925Zld6R-HcosmslYZK_</t>
  </si>
  <si>
    <t>basavaruntej@gmail.com</t>
  </si>
  <si>
    <t>Basa Varun tej</t>
  </si>
  <si>
    <t xml:space="preserve">Suresh kumar </t>
  </si>
  <si>
    <t>https://drive.google.com/open?id=1P0oTRS3ohzq5UPpVCR8T8kNAq8b0z7bf</t>
  </si>
  <si>
    <t>sairithvik1209@gmail.com</t>
  </si>
  <si>
    <t xml:space="preserve">B Sai Rithvik </t>
  </si>
  <si>
    <t>ugs22019_eee.rithvik@cbit.org.in</t>
  </si>
  <si>
    <t>Suresh Kumar B</t>
  </si>
  <si>
    <t>https://drive.google.com/open?id=1fYeLsktuV4Lg4xR9tP-BqM2KVG6fddVB, https://drive.google.com/open?id=1QvjBmNUg7-CRUgZfGrBvJ1n9c8NTrphq</t>
  </si>
  <si>
    <t>Very Helpful To Gain New Skills</t>
  </si>
  <si>
    <t>chikotiharshavardhan@gmail.com</t>
  </si>
  <si>
    <t>CHEEKOTI HARSHA VARDHAN</t>
  </si>
  <si>
    <t>ugs22020_eee.harshavardhan@cbit.org.in</t>
  </si>
  <si>
    <t>DR.B.suresh Kumar</t>
  </si>
  <si>
    <t>https://drive.google.com/open?id=1LfOfKCH-gRnDsoZV-LprywupKnyoOcYT, https://drive.google.com/open?id=14nF2g6sJSQwr8PqbLqBbebHyaeWiK_PD, https://drive.google.com/open?id=1KM8Fv4hVDVjD74vXpoAiczNDh-r7pPzo, https://drive.google.com/open?id=14KNrMnw9rAT8YWUidb2Azo5O7LAHTSo_</t>
  </si>
  <si>
    <t>i feel Infosys springboard certificates are not worth.</t>
  </si>
  <si>
    <t>manisiidhuu1@gmail.com</t>
  </si>
  <si>
    <t>Ch. Manisidharth</t>
  </si>
  <si>
    <t>manisidhuu1@gmail.com</t>
  </si>
  <si>
    <t>manisidhu6112003@gmail.com</t>
  </si>
  <si>
    <t>Suresh kumar sir</t>
  </si>
  <si>
    <t>https://drive.google.com/open?id=1_0T5VHXc24_3fNY4wxqmaXKNYBAwjpas, https://drive.google.com/open?id=1WlWrWWnbcISmgly2eqaM4MdIBxnVIWdC</t>
  </si>
  <si>
    <t>Yes it was useful for us in improving our skills</t>
  </si>
  <si>
    <t>chrahulkarthik@gmail.com</t>
  </si>
  <si>
    <t>CH.RAHUL KARTHIK</t>
  </si>
  <si>
    <t xml:space="preserve">DR.B.SURESH KUMAR </t>
  </si>
  <si>
    <t>Python Foundation Certification - ISB (Infosys Springboard) - 2h.18m, Artificial Intelligence Foundation Certification - ISB - 15h.11m, AI Foundations and AI advanced  - Li2 - 100h</t>
  </si>
  <si>
    <t>https://drive.google.com/open?id=14NhsjGRnolpcib7ZzumNu900mlF1r9TG, https://drive.google.com/open?id=1jQihGlTyMVLRVfhQAVuThrmtlLaFy_X8, https://drive.google.com/open?id=1nvubgWolERbMyeqOqOou4ULHFF54uzjH, https://drive.google.com/open?id=1OdOp38DyuS4WL0nwSCxndkPmH5OG2HOC</t>
  </si>
  <si>
    <t>.....</t>
  </si>
  <si>
    <t>dharavathmaheshnanda@gmail.com</t>
  </si>
  <si>
    <t>D.mahesh</t>
  </si>
  <si>
    <t>ugs22023_eee.mahesh@cbit.org.in</t>
  </si>
  <si>
    <t>Core Certification from ECE /  EEE / Civil / Biotech / Chemical / Mechanical - 70, Python Foundation Certification - ISB (Infosys Springboard) - 2h.18m, Machine Learning Foundation Certification - ISB - 18h.7m</t>
  </si>
  <si>
    <t>24+30+40=94</t>
  </si>
  <si>
    <t>https://drive.google.com/open?id=1HUqUyMyNR3fWQ3qpqny7N9ge5XGrVVKk, https://drive.google.com/open?id=18zbjxmxiAKAKfOym1ujauINgnLURE3Lu, https://drive.google.com/open?id=12Xrz28rU0V0Ni9iSYEtQHxcsLKQTisDk</t>
  </si>
  <si>
    <t>nandavardhan20040@gmail.com</t>
  </si>
  <si>
    <t xml:space="preserve">G Nandavardhan Reddy </t>
  </si>
  <si>
    <t>ugs22027_eee.nandavardhan@cbit.org.in</t>
  </si>
  <si>
    <t xml:space="preserve">nandavardhan20040@gmail.com </t>
  </si>
  <si>
    <t>Dr P V Prasad</t>
  </si>
  <si>
    <t>https://drive.google.com/open?id=1AfYayJGFa3J8bgVa6EoVRzxekaV3fAI0</t>
  </si>
  <si>
    <t>charanvishnu995@gmail.com</t>
  </si>
  <si>
    <t>G.Vishnu Charan</t>
  </si>
  <si>
    <t>P.Venkata Prasad</t>
  </si>
  <si>
    <t>62 hours</t>
  </si>
  <si>
    <t>https://drive.google.com/open?id=1xx5iFBWvPldKvGfkjuv8CLFzH5BSKrHZ, https://drive.google.com/open?id=1SltKE2sXMmIXwxsaA6PCjp36IYRYRR7g</t>
  </si>
  <si>
    <t>sanjayyaadavjakkala@gmail.com</t>
  </si>
  <si>
    <t>jakkala sanjay kumar</t>
  </si>
  <si>
    <t>ugs22029_eee.sanjay@cbit.org.in</t>
  </si>
  <si>
    <t>sanjayyadavjakkala@gmail.com</t>
  </si>
  <si>
    <t>Dr.P V prasad</t>
  </si>
  <si>
    <t>https://drive.google.com/open?id=1dNKXUuOvgbdMp0TaPWGK-_i78eSlNLtx, https://drive.google.com/open?id=1HnQy0984On-YmnYX62-95NLzO0LtM5fb, https://drive.google.com/open?id=1fLx9LaTGt-WgCFYKeQUJoLuGXZSCoLJn</t>
  </si>
  <si>
    <t xml:space="preserve">no comments </t>
  </si>
  <si>
    <t>johnsurya543@gmail.com</t>
  </si>
  <si>
    <t>K JOHN JAYA SURYA</t>
  </si>
  <si>
    <t>ugs22030_eee.surya@cbit.org.in</t>
  </si>
  <si>
    <t>Dr  P V PRASAD</t>
  </si>
  <si>
    <t>https://drive.google.com/open?id=1mvxGa1b2DfC7tUaEtjs4DFcU5sNMpB6i</t>
  </si>
  <si>
    <t>MADE US LEARN NEW SKILLS AND GAIN KNOWLEDGE</t>
  </si>
  <si>
    <t>sreesh58@gmail.com</t>
  </si>
  <si>
    <t>K Sai Sreesh</t>
  </si>
  <si>
    <t>ugs22031_eee.sreesh@cbit.org.in</t>
  </si>
  <si>
    <t>0.37+3.30+14.31+16+15.56+24.18+1=75.2m</t>
  </si>
  <si>
    <t>https://drive.google.com/open?id=1cWgCjQQxYAgzgYXZxCeJPjN7RgzmabzI, https://drive.google.com/open?id=1UVEPclmWa0lE4LjfiCoZvs3mqR0bYa_5, https://drive.google.com/open?id=18RDAH1k3O7iNzSXHHYZyDnQ1BWI-dX6J</t>
  </si>
  <si>
    <t>Upskilling course was a better course for upgrading our skills</t>
  </si>
  <si>
    <t>kvbharadwaj1611@gmail.com</t>
  </si>
  <si>
    <t xml:space="preserve">K V BHARADWAJ KARTHIK </t>
  </si>
  <si>
    <t>ugs22032_eee.karthik@cbit.org.in</t>
  </si>
  <si>
    <t>P Venkat Prasad</t>
  </si>
  <si>
    <t>https://drive.google.com/open?id=1kBZjkyDJDC6-4NhbYFzD812t7oYqBya6</t>
  </si>
  <si>
    <t>Please let us do the course we would like to do do not impose a certain course on us and don't force us to do that course only . Also please don't fix time period of course .</t>
  </si>
  <si>
    <t>kotaraviteja0405@gmail.com</t>
  </si>
  <si>
    <t xml:space="preserve">K. RAVI Teja </t>
  </si>
  <si>
    <t xml:space="preserve">ugs22034_eee.teja@cbit.org.in </t>
  </si>
  <si>
    <t xml:space="preserve">kotaraviteja0405@gmail.com </t>
  </si>
  <si>
    <t xml:space="preserve">Dr. P. V. Prasad </t>
  </si>
  <si>
    <t>Al Foundations and Al advanced - Li2 - 100h,18 Courses by CISCO (Any four related courses from 18courses) - Li2 - 60h</t>
  </si>
  <si>
    <t>https://drive.google.com/open?id=1jhFgOIzq3fIM4-ZMIgyrlH99IQul_VN3, https://drive.google.com/open?id=1Z9BU8xZeZLdzP2ms5qYzPVUYOO6EwoZe, https://drive.google.com/open?id=1x-lKpAyH1aoSYBZ4Ip9GUyB-PcWQ6OGf, https://drive.google.com/open?id=1qhY5XpO8p-ikz_DvqambIqALYuQ_jvqK, https://drive.google.com/open?id=16EmY8ms4BFf8N2wBsvjmGT4-ZEhoaIT8</t>
  </si>
  <si>
    <t>sairam6864@gmail.com</t>
  </si>
  <si>
    <t>Sai Ram K</t>
  </si>
  <si>
    <t>ugs22035_eee.sairam@cbit.org.in</t>
  </si>
  <si>
    <t>P.V.Prasad</t>
  </si>
  <si>
    <t>https://drive.google.com/open?id=1vcHy4IjW3qYT-6T5DqMKmZ-XbCH6RfXu, https://drive.google.com/open?id=1RRwSFiM1m_EencLqqCfqA56KQufo8Lr7</t>
  </si>
  <si>
    <t>Good....</t>
  </si>
  <si>
    <t>kurvasaisharath@gmail.com</t>
  </si>
  <si>
    <t>K.SAISHARATH</t>
  </si>
  <si>
    <t>ugs22036_eee.saisharath@cbit.org.in</t>
  </si>
  <si>
    <t>P.VENKATA PRASAD</t>
  </si>
  <si>
    <t>=100hrs</t>
  </si>
  <si>
    <t>https://drive.google.com/open?id=1WPJf48A509Mpt3o7ZUib0Tk-0cyKMEIW</t>
  </si>
  <si>
    <t>yahiya2005chishti@gmail.com</t>
  </si>
  <si>
    <t xml:space="preserve">Mohammad Yahiya Hussain </t>
  </si>
  <si>
    <t>ugs22037_eee.hussain@cbit.org.in</t>
  </si>
  <si>
    <t>75.22= 37 min + 3 hr 30 min +14 hr 30 min + 24 hr  18 min+ 16 hr +  15 hr 56 min + 100hr</t>
  </si>
  <si>
    <t>https://drive.google.com/open?id=1GNI_r7umOlFkiWcxJNtg05iMWFkvxvGr, https://drive.google.com/open?id=1uGcFvh1_HtC2DJ607CcpXPHWbTTTey3J, https://drive.google.com/open?id=1er5vWSX5uSfXQz7olLF_uWYzYR6oJiYX, https://drive.google.com/open?id=1JXyaQkJh4UwMZPHHLBCL0qgOE0y0FLjD, https://drive.google.com/open?id=1RG4OoqjS7WjGuxppMTVk9ZiJsCRRo9t3</t>
  </si>
  <si>
    <t>I think that not only these courses but NPTEL course should also be selected as it was started during this winter upskilling program as it is also an upskilling course for student to work upon it....</t>
  </si>
  <si>
    <t>aneeshmvv22@gmail.com</t>
  </si>
  <si>
    <t>MVV ANEESH</t>
  </si>
  <si>
    <t>ugd22038_eee.aneesh@cbit.org.in</t>
  </si>
  <si>
    <t>PV PRASAD</t>
  </si>
  <si>
    <t>https://drive.google.com/open?id=1gdIIUhTyFf9ZfIPa3IMzSz_Qtmb1HZP1, https://drive.google.com/open?id=1R9-SbXVsBdfOBr-2ey5UCMZzLixVnhan</t>
  </si>
  <si>
    <t xml:space="preserve">IN MY OPINION  WINTER UPSKILLING IS A GREAT CHANCE TO ENHANCE OUR SKILLS </t>
  </si>
  <si>
    <t>nprachetan07@gmail.com</t>
  </si>
  <si>
    <t xml:space="preserve">Nandigama Prachetan </t>
  </si>
  <si>
    <t>ugs22039_eee.prachetan@cbit.org.in</t>
  </si>
  <si>
    <t>Dr.P.Venkata Prasad</t>
  </si>
  <si>
    <t>15+27+18+2=62</t>
  </si>
  <si>
    <t>https://drive.google.com/open?id=1a1_wgXlCE9l7SXoUwRSKQWW4AQGk7k0q</t>
  </si>
  <si>
    <t>prachetann@gmail.com</t>
  </si>
  <si>
    <t>https://drive.google.com/open?id=1cAicuAepPnobbCPRhMFmMnROyGtpUa31</t>
  </si>
  <si>
    <t>nakhilsai00@gmail.com</t>
  </si>
  <si>
    <t>N.Akhil sai</t>
  </si>
  <si>
    <t>ugs22040_eee.akhil@cbit.org.in</t>
  </si>
  <si>
    <t>P.V. Prasad</t>
  </si>
  <si>
    <t>Artificial Intelligence Foundation Certification - ISB - 15h.11m, AI Foundations and AI advanced  - Li2 - 100h</t>
  </si>
  <si>
    <t>15.11+ 100 = 115hr.11min</t>
  </si>
  <si>
    <t>https://drive.google.com/open?id=1R6kHYulBpFba_aXoXZvl8veb5wLng5fq</t>
  </si>
  <si>
    <t xml:space="preserve">Need more time to get expert in techinal handling of AI. </t>
  </si>
  <si>
    <t>gnanadeepu929@gmail.com</t>
  </si>
  <si>
    <t>Gnanadeep Pogula</t>
  </si>
  <si>
    <t>ugs22041_eee.gnanadeep@cbit.org.in</t>
  </si>
  <si>
    <t>Learn Programming with Java - An Interactive Way</t>
  </si>
  <si>
    <t>79h 36m</t>
  </si>
  <si>
    <t>https://drive.google.com/open?id=1xYR-y5KgQSrFi-D_Rw4XVMzjHIJNuYoq</t>
  </si>
  <si>
    <t>potetimanikya@gmail.com</t>
  </si>
  <si>
    <t>Ganesh Potteti</t>
  </si>
  <si>
    <t>ugs22042_eee.ganesh@cbit.org.in</t>
  </si>
  <si>
    <t>Venkata prasad</t>
  </si>
  <si>
    <t>https://drive.google.com/open?id=122lkp8MrRgltJyrE6e2rkUhViAwH2DeI</t>
  </si>
  <si>
    <t>trivardhanr@gmail.com</t>
  </si>
  <si>
    <t>Trivardhan Rachakonda</t>
  </si>
  <si>
    <t>ugs22046_eee.trivardhan@cbit.org.in</t>
  </si>
  <si>
    <t xml:space="preserve">Dr. P Venkata Prasad </t>
  </si>
  <si>
    <t>175hours</t>
  </si>
  <si>
    <t>https://drive.google.com/open?id=1DcelFmLRAEkIsI7A9oCYnhfh4ovmDpqB, https://drive.google.com/open?id=1CSIifAoNT5lnbc-sSrHwo_MDZZxocKst, https://drive.google.com/open?id=1ATSJw1PrQj2x6lD41MdOQ3_TyOc3_hZi</t>
  </si>
  <si>
    <t>All good</t>
  </si>
  <si>
    <t>nitaicharan948@gmail.com</t>
  </si>
  <si>
    <t>R.NITAI CHARAN</t>
  </si>
  <si>
    <t>nitai7140@gmai.com</t>
  </si>
  <si>
    <t>nitai7140@gmail.com</t>
  </si>
  <si>
    <t>Dr PV Prasad</t>
  </si>
  <si>
    <t>https://drive.google.com/open?id=1UDCKlEL-e5rsgSr4wDBylU4r9i0fJGHq</t>
  </si>
  <si>
    <t>satyamkumarsuman.z@gmail.com</t>
  </si>
  <si>
    <t>SATYAM SHARMA</t>
  </si>
  <si>
    <t>ugs22048_eee.sharma@cbit.org.in</t>
  </si>
  <si>
    <t>Dr.PV Parsad</t>
  </si>
  <si>
    <t>Computer Network &amp; Internet Security</t>
  </si>
  <si>
    <t>https://drive.google.com/open?id=1nf6GVog1KFengrHXo1y9Fs8i1ZWJFEN2</t>
  </si>
  <si>
    <t>It is very good program that a student can get more knowledge on other filed which thay are intrested.</t>
  </si>
  <si>
    <t>goudakshay97@gmail.com</t>
  </si>
  <si>
    <t>S.Harshvardhan</t>
  </si>
  <si>
    <t>Ugs22049_eee.harsh@cbit.org.in</t>
  </si>
  <si>
    <t>Sudhakar</t>
  </si>
  <si>
    <t>https://drive.google.com/open?id=1QRRngA0TuEeht7RVOvZbbhxXE-bdh2xC</t>
  </si>
  <si>
    <t>saiganeshtammannagari@gmail.com</t>
  </si>
  <si>
    <t>TAMMANNAGARI SAIGANESH</t>
  </si>
  <si>
    <t>ugs22050_eee.ganesh@cbit.org.in</t>
  </si>
  <si>
    <t>T SUDHAKAR BABU</t>
  </si>
  <si>
    <t>114hours+2hours =116 hours</t>
  </si>
  <si>
    <t>https://drive.google.com/open?id=1A-5_dOAzRYaYTf1Gn_Fn6lTwM-w3547-, https://drive.google.com/open?id=1W6EuP2tvm7Qu5Bu0vOTNkHW5etdpFmuQ</t>
  </si>
  <si>
    <t>It was very helpfull</t>
  </si>
  <si>
    <t>samithblessy@gmail.com</t>
  </si>
  <si>
    <t>T.Samith</t>
  </si>
  <si>
    <t>ugs22051_eee.samith@cbit.org.in</t>
  </si>
  <si>
    <t>Dr.T.Sudhakar babu</t>
  </si>
  <si>
    <t>https://drive.google.com/open?id=1izCr3aM_YHsCsTNetTr4m6BdIUT5guHc</t>
  </si>
  <si>
    <t xml:space="preserve">The learning program was good learnt a lot about AI in depth and the classes were understandable </t>
  </si>
  <si>
    <t>Thandrahrishi21@gmail.com</t>
  </si>
  <si>
    <t>Thandra Hrishikesh</t>
  </si>
  <si>
    <t>ugs22052_eee.hrishikesh@cbit.org.in</t>
  </si>
  <si>
    <t>https://drive.google.com/open?id=1_mxT2tvVwXQOFh9EDwUMVd8IHoxbYvV4</t>
  </si>
  <si>
    <t>prabhastummala63047@gmail.com</t>
  </si>
  <si>
    <t>T.Prabhas</t>
  </si>
  <si>
    <t>ugs22053_eee.prabhas@cbit.org.in</t>
  </si>
  <si>
    <t>https://drive.google.com/open?id=1ICLzgFEjEj9FElr6eGqU2PseSp8eMNvd</t>
  </si>
  <si>
    <t>Overall Good</t>
  </si>
  <si>
    <t>vaibhavmanirangan137@gmail.com</t>
  </si>
  <si>
    <t>Vaibhav manirangan</t>
  </si>
  <si>
    <t>Vaibhavmanirangan137@gmail.com</t>
  </si>
  <si>
    <t>Manirangan923@gmail.com</t>
  </si>
  <si>
    <t>Sudhakar babu</t>
  </si>
  <si>
    <t>1 month</t>
  </si>
  <si>
    <t>https://drive.google.com/open?id=1nrYX5e31pvKfDAN_QOyAxLxYigxLrvB8</t>
  </si>
  <si>
    <t>Yea it was fine</t>
  </si>
  <si>
    <t>abhilashnaik683@gmail.com</t>
  </si>
  <si>
    <t xml:space="preserve">V Abhilash Naik </t>
  </si>
  <si>
    <t>ugs22055_eee.naik@cbit.org.in</t>
  </si>
  <si>
    <t>+917382163424</t>
  </si>
  <si>
    <t>https://drive.google.com/open?id=1u6rZsRc7TWIn27KWvivzrVCkAjjrWSuN, https://drive.google.com/open?id=15CeMHKDfw6kpwZdDbhc4o5IYh_nB6rdp</t>
  </si>
  <si>
    <t xml:space="preserve">Thanks for the management for providing  winter upskilling  program </t>
  </si>
  <si>
    <t>suryaveeranki09@gmail.com</t>
  </si>
  <si>
    <t xml:space="preserve">Veeranki Yushma Naga Surya </t>
  </si>
  <si>
    <t>ugs22056_eee.surya@cbit.org.in</t>
  </si>
  <si>
    <t xml:space="preserve">Dr.T Sudhakar Babu </t>
  </si>
  <si>
    <t>60+100=160 hours</t>
  </si>
  <si>
    <t>https://drive.google.com/open?id=1o7g-nZjRJe_yrnux599qdZUScDPzbRWY, https://drive.google.com/open?id=1G7VqxoavmK0_DkftDccMLbMEfJe-mAF6</t>
  </si>
  <si>
    <t>kousikvgc@gmail.com</t>
  </si>
  <si>
    <t>Ch koushik</t>
  </si>
  <si>
    <t>Kousikvgc@gmail.com</t>
  </si>
  <si>
    <t>Sudhakar babu sir</t>
  </si>
  <si>
    <t>Artificial Intelligence Foundation Certification - ISB - 15h.11m, Artificial Intelligence Primer Certification - ISB - 27h.31m</t>
  </si>
  <si>
    <t>https://drive.google.com/open?id=1RyUFoNAqcYIXgaPL3SI_dnBzaJjkEyw4, https://drive.google.com/open?id=1gzGgpx4QSQ7sE9yjKYsLfDUUSDkNJWtg, https://drive.google.com/open?id=1Mc_2T57nWjyVzgCrNbyAZdqI69WMgLQ2</t>
  </si>
  <si>
    <t>It was a wonderful course provided by infosys</t>
  </si>
  <si>
    <t>chandraharikaambati@gmail.com</t>
  </si>
  <si>
    <t xml:space="preserve">A.Chandra harika </t>
  </si>
  <si>
    <t>ugs22071_eee.harika@cbit.org.in</t>
  </si>
  <si>
    <t>Harrsha sir</t>
  </si>
  <si>
    <t>https://drive.google.com/open?id=1hXYhBEYqGgZFLxzIvJrspx6tZSbdCx5j</t>
  </si>
  <si>
    <t>Its Good</t>
  </si>
  <si>
    <t>ashritharesu@gmail.com</t>
  </si>
  <si>
    <t>Ashritha.R</t>
  </si>
  <si>
    <t xml:space="preserve">	ugs22072_eee.ashritha@cbit.org.in</t>
  </si>
  <si>
    <t>Harsha</t>
  </si>
  <si>
    <t>78 hours 10 mins</t>
  </si>
  <si>
    <t>https://drive.google.com/open?id=1Iy25adbIGTd1lnWo2Xa8tL9HlcNx1gJX</t>
  </si>
  <si>
    <t xml:space="preserve">The web page could’ve been more productive </t>
  </si>
  <si>
    <t>nandiniattaluri@gmail.com</t>
  </si>
  <si>
    <t>Nandini attaluri</t>
  </si>
  <si>
    <t>ugs22073_eee.nandini@cbit.org.in</t>
  </si>
  <si>
    <t>Harsha sir</t>
  </si>
  <si>
    <t>https://drive.google.com/open?id=1-kaR1cz44wvRSpYVeOy7ldUmjONXsoQf, https://drive.google.com/open?id=1bPr9WDqU3qjR6um0cc3KcT2eSdq7Hv6B</t>
  </si>
  <si>
    <t xml:space="preserve">Nandini attaluri </t>
  </si>
  <si>
    <t>https://drive.google.com/open?id=1pMRdDvswzOFiL0bNSKRsNVS4VI-fwTWw</t>
  </si>
  <si>
    <t xml:space="preserve">Its very helpful </t>
  </si>
  <si>
    <t>bhavyalabh03@gmail.com</t>
  </si>
  <si>
    <t>Bhavya Labh</t>
  </si>
  <si>
    <t>ugs22074_eee.bhavya@cbit.org.in</t>
  </si>
  <si>
    <t>Dr.Harrsha</t>
  </si>
  <si>
    <t>Core Certification from ECE /  EEE / Civil / Biotech / Chemical / Mechanical - 70, Python Foundation Certification - ISB (Infosys Springboard) - 2h.18m, Data Science Foundation Certification - ISB - 75h.52m</t>
  </si>
  <si>
    <t>https://drive.google.com/open?id=1-IfMWkOzAm5q11CHcLb-IBUGXxGg4uFG, https://drive.google.com/open?id=1uW5v501llh7NR2ztdezzOMV2ipOI4clz, https://drive.google.com/open?id=1PR8mbRvNgwECzJV1nwF9g3bX2zG3bYup</t>
  </si>
  <si>
    <t>avanthi350@gmail.com</t>
  </si>
  <si>
    <t>BILLI AVANTHI</t>
  </si>
  <si>
    <t>ugs22075_eee.avanthi@cbit.org.in</t>
  </si>
  <si>
    <t>Harrsha</t>
  </si>
  <si>
    <t>https://drive.google.com/open?id=1w8RLY2xRThFhU_o1Hs4qW0RBKNzsp2qW</t>
  </si>
  <si>
    <t>enough time required to complete the course</t>
  </si>
  <si>
    <t>cheeravasanth6013@gmail.com</t>
  </si>
  <si>
    <t>Cheera Divya</t>
  </si>
  <si>
    <t>ugs22076_eee.divya@cbit.org.in</t>
  </si>
  <si>
    <t>https://drive.google.com/open?id=1P5UlUv6dk21t13l_xH6uExrnmZATPw11</t>
  </si>
  <si>
    <t>cheeradivya1602@gmail.com</t>
  </si>
  <si>
    <t>CH.Divya</t>
  </si>
  <si>
    <t>Ugs22076_eee.divya@cbit.org.in</t>
  </si>
  <si>
    <t>https://drive.google.com/open?id=1Bv7_tRlH9PdlEyDvkpc_6WU-R9sgwpbC</t>
  </si>
  <si>
    <t>chimmulasathwikareddy@gmail.com</t>
  </si>
  <si>
    <t>SATHWIKA REDDY CHIMMULA</t>
  </si>
  <si>
    <t>ugs22077_eee.sathwika@cbit.org.in</t>
  </si>
  <si>
    <t>Dr. D. Harsha</t>
  </si>
  <si>
    <t>https://drive.google.com/open?id=17_0Is5xpi6OpQ6LTLBbBPEeaDorh7yrC</t>
  </si>
  <si>
    <t xml:space="preserve">IT WAS QUITE A GOOD EXPERIENCE AND I THINK ITS QUITE USEFUL ANDE EDUCATIVE. </t>
  </si>
  <si>
    <t>taekwondo01@gmail.com</t>
  </si>
  <si>
    <t>Jangam prachodaya</t>
  </si>
  <si>
    <t>ugs22078_eee.prachodaya@cbit.org.in</t>
  </si>
  <si>
    <t>https://drive.google.com/open?id=1LAWY__V_aNrRnjPXWounjXXq_ZyA7ZIC</t>
  </si>
  <si>
    <t>aksharakotaiahkuntigorla@gmail.com</t>
  </si>
  <si>
    <t xml:space="preserve">K.AKSHARA </t>
  </si>
  <si>
    <t xml:space="preserve">Ugs22079_eee.akshara@cbit.org.in </t>
  </si>
  <si>
    <t xml:space="preserve">aksharakotaiahkuntigorla@gmail.com </t>
  </si>
  <si>
    <t xml:space="preserve">HARSHA </t>
  </si>
  <si>
    <t>https://drive.google.com/open?id=14UTP4G_XDKSTSDfhYcAmHcxTsYmPg4wc</t>
  </si>
  <si>
    <t xml:space="preserve">It's a good experience we belongs to core by this way we can learn this software skills also </t>
  </si>
  <si>
    <t>lavanyadapa@gmail.com</t>
  </si>
  <si>
    <t>Lavanya Lakshmi J Prasanna Adapa</t>
  </si>
  <si>
    <t>ugs22080_eee.lavanya@cbit.org.in</t>
  </si>
  <si>
    <t>D. Harrsha sir</t>
  </si>
  <si>
    <t>https://drive.google.com/open?id=1yA1TESGqTNU8r_dK5vFavd_Hh5MKrzyE, https://drive.google.com/open?id=1VYaSxyHpLm7y85csXbR1bdbCH8TGSUHV</t>
  </si>
  <si>
    <t xml:space="preserve">Just learning is not enough.. Need practical experience ( like projects) also </t>
  </si>
  <si>
    <t>gayathrimadrekar@gmail.com</t>
  </si>
  <si>
    <t xml:space="preserve">Gayathri Madrekar </t>
  </si>
  <si>
    <t>ugs22081_eee.gayathri@cbit.org.in</t>
  </si>
  <si>
    <t>75 Hours 52 min</t>
  </si>
  <si>
    <t>https://drive.google.com/open?id=1gcLUNzxssVg0OYhOFOgCYB-nCyvs2NF-, https://drive.google.com/open?id=1OekSoSJaxdwlCXgfwR-6m23kfJZAtw3g</t>
  </si>
  <si>
    <t>madugulasrujana@gmail.com</t>
  </si>
  <si>
    <t>M.Sai Sri Srujana</t>
  </si>
  <si>
    <t>ugs22082_eee.srujana@cbit.org.in</t>
  </si>
  <si>
    <t>Harsha Sir</t>
  </si>
  <si>
    <t>https://drive.google.com/open?id=1a6ieK_V6pugU2uKofhVmgSBZZ12OYG3R</t>
  </si>
  <si>
    <t xml:space="preserve">Late release of certificates </t>
  </si>
  <si>
    <t>sruthimatigala@gmail.com</t>
  </si>
  <si>
    <t xml:space="preserve">M sruthi </t>
  </si>
  <si>
    <t>ugs22083_eee.sruthi@cbit.org.in</t>
  </si>
  <si>
    <t>https://drive.google.com/open?id=1rj5kao010tpkL84cCo1r4xaoPNkQvqdq</t>
  </si>
  <si>
    <t>Winter upskilling has really upskilled my knowledge. I have learn't a great deal of information about data science.</t>
  </si>
  <si>
    <t>nedmanenitejovathi@gmail.com</t>
  </si>
  <si>
    <t xml:space="preserve">N.Tejovathi </t>
  </si>
  <si>
    <t xml:space="preserve">ugs22084_eee.tejovathi@cbit.org.in </t>
  </si>
  <si>
    <t xml:space="preserve">Nedmanenitejovathi@gmail.com </t>
  </si>
  <si>
    <t>Dr.D.harsha</t>
  </si>
  <si>
    <t>https://drive.google.com/open?id=1CCa5B8oODbd3E3-3WQRH6eIkXV8b0o7R</t>
  </si>
  <si>
    <t>harikrishna22551@gmail.com</t>
  </si>
  <si>
    <t>UZMASANIYA</t>
  </si>
  <si>
    <t>ugs22085_eee.saniya@cbit.org.in</t>
  </si>
  <si>
    <t>HARSHA</t>
  </si>
  <si>
    <t>https://drive.google.com/open?id=1CLzyGA6er8fOfN7ECTtWZDmvLRB8FErC</t>
  </si>
  <si>
    <t>upputalareshma@gmail.com</t>
  </si>
  <si>
    <t>U.Reshma</t>
  </si>
  <si>
    <t>ugs22086_eee.reshma@cbit.org.in</t>
  </si>
  <si>
    <t>https://drive.google.com/open?id=1zuC1oedKJoGzrpxmsXFdhoQ_DD3yK1Ap</t>
  </si>
  <si>
    <t>usefull</t>
  </si>
  <si>
    <t>vadlasandhyasandy123@gmail.com</t>
  </si>
  <si>
    <t xml:space="preserve">V.Sandhya </t>
  </si>
  <si>
    <t>ugs22087_eee.sandhya@cbit.org.in</t>
  </si>
  <si>
    <t xml:space="preserve">Mr.Harsha </t>
  </si>
  <si>
    <t>Data science and Machine learning (94hr.5m)</t>
  </si>
  <si>
    <t>94hr.5m</t>
  </si>
  <si>
    <t>https://drive.google.com/open?id=1ToAynlYiQDu89H-UI0vZO3LltGaw8HSQ</t>
  </si>
  <si>
    <t xml:space="preserve">Providing wide range of projects and internships was good. </t>
  </si>
  <si>
    <t>victordilmi@gmail.com</t>
  </si>
  <si>
    <t>V.Mareena Dilmi</t>
  </si>
  <si>
    <t>ugs22088_eee.mareena@cbit.org.in</t>
  </si>
  <si>
    <t>Dr.Harsha</t>
  </si>
  <si>
    <t>https://drive.google.com/open?id=1gi5VtYluPVXxxOWl9uQls1w5rSqOAEPe</t>
  </si>
  <si>
    <t>ugs22089_eee.vignasri@cbit.org.in</t>
  </si>
  <si>
    <t xml:space="preserve">Yelagandula vignasri </t>
  </si>
  <si>
    <t>www.vignasri25@gmail.com</t>
  </si>
  <si>
    <t>https://drive.google.com/open?id=1QXuEK__sX4tsoUuNS1QcEXmQP6iJewx5</t>
  </si>
  <si>
    <t>Winter upskilling data science foundation certification provided a good introduction to key concepts Overall, it was a valuable opportunity to learn</t>
  </si>
  <si>
    <t>allimanish93@gmail.com</t>
  </si>
  <si>
    <t>A.Manish</t>
  </si>
  <si>
    <t>ugs22090_eee.manish@cbit.org.in</t>
  </si>
  <si>
    <t>D.Harsha</t>
  </si>
  <si>
    <t>https://drive.google.com/open?id=1CdJ8zIaHz26AR216yM8HYECF_e0cFX6P</t>
  </si>
  <si>
    <t>Instead of ppts if there are lecture videos it is better</t>
  </si>
  <si>
    <t>muralibanothu74@gmail.com</t>
  </si>
  <si>
    <t xml:space="preserve">B Murali </t>
  </si>
  <si>
    <t>ugs22091_eee.murali@cbit.org.in</t>
  </si>
  <si>
    <t>https://drive.google.com/open?id=1tGU-eyFgz7yhCus7Je9VbcRW2Kvp4cSL</t>
  </si>
  <si>
    <t xml:space="preserve">It is very helpful </t>
  </si>
  <si>
    <t>arihanthbhelikire15@gmail.com</t>
  </si>
  <si>
    <t>Bhelikire Arihanth</t>
  </si>
  <si>
    <t>https://drive.google.com/open?id=1qp7gae8FYzxCvKDjseHhImyLvSjyaqBf</t>
  </si>
  <si>
    <t>ashokchikyala@gmail.com</t>
  </si>
  <si>
    <t>CHIKYALA ASHOK RAO</t>
  </si>
  <si>
    <t>DR KRISHNAVENI MAM</t>
  </si>
  <si>
    <t>https://drive.google.com/open?id=1q6bjxzTi3j1i-oJVGbuSu1g4McBiUcki</t>
  </si>
  <si>
    <t>dgiribabu4114@gmail.com</t>
  </si>
  <si>
    <t>Dgiri</t>
  </si>
  <si>
    <t>Ugs22094_eee.giri@cbit.org.in</t>
  </si>
  <si>
    <t>Dr.krishnaveni</t>
  </si>
  <si>
    <t>https://drive.google.com/open?id=1V19Zay2jUvZrZNgTwwQaBpDGTqeEY5If</t>
  </si>
  <si>
    <t>vivekdasari59@gmail.com</t>
  </si>
  <si>
    <t>Dasari vivek</t>
  </si>
  <si>
    <t>ugs22095_eee.vivek@cbit.org.in</t>
  </si>
  <si>
    <t xml:space="preserve">Vivekdasari59@gmail.com </t>
  </si>
  <si>
    <t>Krishnaveni Mam</t>
  </si>
  <si>
    <t>https://drive.google.com/open?id=1od5eHdrHuufz-3X6u4yRmjrBRAu-nm20</t>
  </si>
  <si>
    <t xml:space="preserve">Through the winter up skilling course, I came to know about the data science and without wasting my time it was helped me a lot with guidence of mentor and Srisailam sir. </t>
  </si>
  <si>
    <t>elavalasaiankithreddy@gmail.com</t>
  </si>
  <si>
    <t>Elavala Sai Ankith Reddy</t>
  </si>
  <si>
    <t>saiankithr@gmail.com</t>
  </si>
  <si>
    <t>krishnaveni</t>
  </si>
  <si>
    <t>https://drive.google.com/open?id=1li3SkXOy-H_bQJSvl09mp35hKaHhVc4y</t>
  </si>
  <si>
    <t>sairamgarela@gmail.com</t>
  </si>
  <si>
    <t>G.Sairam</t>
  </si>
  <si>
    <t>ugs22097_eee.sairam@cbit.org.in</t>
  </si>
  <si>
    <t>Dr.Krishnaveni</t>
  </si>
  <si>
    <t>https://drive.google.com/open?id=1IJ2H8eIjSzl6HSBPQvezlSa0SinRI9il</t>
  </si>
  <si>
    <t>Good and Needed</t>
  </si>
  <si>
    <t>gauravkeesari1046833@gmail.com</t>
  </si>
  <si>
    <t>Gaurav Keesari</t>
  </si>
  <si>
    <t xml:space="preserve">ugs22098_eee.keesari@cbit.org.in	</t>
  </si>
  <si>
    <t>gauravkeesari04@gmail.com</t>
  </si>
  <si>
    <t>Dr. K. Krishnaveni</t>
  </si>
  <si>
    <t>https://drive.google.com/open?id=1vA1L-UtY4LfbrWH9Moryh_y-KTVCVhai</t>
  </si>
  <si>
    <t>harikrishna31036@gmail.com</t>
  </si>
  <si>
    <t xml:space="preserve">K HARI KRISHNA </t>
  </si>
  <si>
    <t>K HARI KRISHNA</t>
  </si>
  <si>
    <t xml:space="preserve">Dr K Krishnaveni </t>
  </si>
  <si>
    <t>https://drive.google.com/open?id=1RNDU82HiTGIjFRyg2R1RW_mPAcHt6IsM</t>
  </si>
  <si>
    <t>kjayaaditya123@gmail.com</t>
  </si>
  <si>
    <t>K Aditya Reddy</t>
  </si>
  <si>
    <t>ugs22100_eee.aditya@cbit.org.in</t>
  </si>
  <si>
    <t>Kjayaaditya123@gmail.com</t>
  </si>
  <si>
    <t>Python Foundation Certification - ISB (Infosys Springboard) - 2h.18m, Artificial Intelligence Foundation Certification - ISB - 15h.11m, Machine Learning Foundation Certification - ISB - 18h.7m, Internet of Things Foundation Certification - ISB - 33h, Mathworks - Matlab - Li2</t>
  </si>
  <si>
    <t>https://drive.google.com/open?id=15EK63Ic8cvWbzKA1aYAiCmba7cKbxhqa</t>
  </si>
  <si>
    <t>jhawarkrishna09@gmail.com</t>
  </si>
  <si>
    <t>Krishna jhawar</t>
  </si>
  <si>
    <t>krishnaveni mam</t>
  </si>
  <si>
    <t>https://drive.google.com/open?id=1g_XRh1IHWFUEhLcARVWabV_2zMqndOj-</t>
  </si>
  <si>
    <t>mallipudichaitanya1@gmail.com</t>
  </si>
  <si>
    <t>Chaitanya</t>
  </si>
  <si>
    <t>Krishnaveni mam</t>
  </si>
  <si>
    <t>https://drive.google.com/open?id=1jKv3uOJ-gQAIDjIm_RaICjUPefVQOoDo</t>
  </si>
  <si>
    <t xml:space="preserve">It was very good </t>
  </si>
  <si>
    <t>saicharanmarchetty@gmai.com</t>
  </si>
  <si>
    <t>Marchetty saicharan</t>
  </si>
  <si>
    <t>saicharanmarchetty@gmail.com</t>
  </si>
  <si>
    <t>Krishnaveni</t>
  </si>
  <si>
    <t>https://drive.google.com/open?id=1E_Ac35_FML1gx9JrdRRjPc3HwButson9</t>
  </si>
  <si>
    <t>vignesh5rgp@gmail.com</t>
  </si>
  <si>
    <t xml:space="preserve">M VIGNESH </t>
  </si>
  <si>
    <t>ugs22104_eee.vignesh@cbit.org.in</t>
  </si>
  <si>
    <t xml:space="preserve">Vignesh5rgp@gmail.com </t>
  </si>
  <si>
    <t>Dr G.Suresh Babu</t>
  </si>
  <si>
    <t>https://drive.google.com/open?id=1js7G8W9KInrE9UaQzPs83bXgtPYvo3aI</t>
  </si>
  <si>
    <t>omairmaroof04@gmail.com</t>
  </si>
  <si>
    <t>OMAIR MAROOF AHMED</t>
  </si>
  <si>
    <t>ugs22107_eee.ahmed@cbit.org.in</t>
  </si>
  <si>
    <t>Mr Suresh Babu Sir</t>
  </si>
  <si>
    <t>https://drive.google.com/open?id=1ocTqTRQIZ-uUHCJnuaNFmI_FeB1CC7l3, https://drive.google.com/open?id=1vg4vs7fwSroxPjPouPnKMNpgfy4tSrur</t>
  </si>
  <si>
    <t>panjamani3@gmail.com</t>
  </si>
  <si>
    <t>P.Mani chander</t>
  </si>
  <si>
    <t xml:space="preserve">ugs22108_eee.manichander@cbit.org.in		 </t>
  </si>
  <si>
    <t>Suresh Babu sir</t>
  </si>
  <si>
    <t>+91949341140</t>
  </si>
  <si>
    <t xml:space="preserve">,65 hours </t>
  </si>
  <si>
    <t>https://drive.google.com/open?id=1xCkPtk8hXp3qfvWwtS690n6UbQ-BiAjV</t>
  </si>
  <si>
    <t>rs.aissq@gmail.com</t>
  </si>
  <si>
    <t>R.Chaitanya charan</t>
  </si>
  <si>
    <t>Chaitanyacharanrenjerla@gmail</t>
  </si>
  <si>
    <t>Dr suresh babu</t>
  </si>
  <si>
    <t>https://drive.google.com/open?id=1GWAC-LGbYZM52cREndZYzE4F14naXocm</t>
  </si>
  <si>
    <t>roddamanikumar01@gmail.com</t>
  </si>
  <si>
    <t>R.Manikumar</t>
  </si>
  <si>
    <t>Ugs22110_eee.manikumar@cbit.org.in</t>
  </si>
  <si>
    <t>G.suresh babu</t>
  </si>
  <si>
    <t>https://drive.google.com/open?id=1JpsG5en1BS0Z7jr_Rc7gJ9zCuc6kunxv</t>
  </si>
  <si>
    <t xml:space="preserve">It's good to have best experience in intership </t>
  </si>
  <si>
    <t>akshaysatharla07@gmail.com</t>
  </si>
  <si>
    <t>S Akshay</t>
  </si>
  <si>
    <t>ugs22111_eee.akshay@cbit.org.in</t>
  </si>
  <si>
    <t>G suresh babu</t>
  </si>
  <si>
    <t>https://drive.google.com/open?id=1S-NsP_LZejUT1h0Abkd-uhOk2xf2u1d9</t>
  </si>
  <si>
    <t>sangasathwik2004@gmail.com</t>
  </si>
  <si>
    <t xml:space="preserve">Sanga Sathwik </t>
  </si>
  <si>
    <t xml:space="preserve">ugs22112_eee.sathwik@cbit.org.in	</t>
  </si>
  <si>
    <t>Suresh Babu . G</t>
  </si>
  <si>
    <t>15+5+5+5+6+10+6+10</t>
  </si>
  <si>
    <t>https://drive.google.com/open?id=1xXCZTcV_rupTObbvvSafaBDSuEixphx7</t>
  </si>
  <si>
    <t xml:space="preserve">I have learn many fundamental related to electrical it is good program. </t>
  </si>
  <si>
    <t>balavikas07@gmail.com</t>
  </si>
  <si>
    <t>S.Balavikas</t>
  </si>
  <si>
    <t>ugs22113_eee.balavikas@cbit.org.in</t>
  </si>
  <si>
    <t>Suresh babu</t>
  </si>
  <si>
    <t>https://drive.google.com/open?id=1AOYzo1G05LEPjaku5Ak3CKPg1uroxEo6</t>
  </si>
  <si>
    <t>It was a nice decision by college management. We get a chance and opportunity to do a course.</t>
  </si>
  <si>
    <t>srikarthikreddy2408@gmail.com</t>
  </si>
  <si>
    <t xml:space="preserve">S.SRIKARTHIK REDDY </t>
  </si>
  <si>
    <t>ugs22114_eee.srikarthik@cbit.org.in</t>
  </si>
  <si>
    <t>Dr.G. Suresh Babu</t>
  </si>
  <si>
    <t>https://drive.google.com/open?id=1dXTTYTPDdQYLoF1XPBo1giBXd3HMWAJY</t>
  </si>
  <si>
    <t xml:space="preserve">Please keep video clips for the course for better understanding the concepts </t>
  </si>
  <si>
    <t>santhivardhan61@gmail.com</t>
  </si>
  <si>
    <t xml:space="preserve">S.Santhi Vardhan </t>
  </si>
  <si>
    <t>ugs22115_eee.vardhan@cbit.org.in</t>
  </si>
  <si>
    <t>G.Suresh Babu sir</t>
  </si>
  <si>
    <t>https://drive.google.com/open?id=1e0IneA2rpKWfvOtgo90l0IZypcP2pPfx</t>
  </si>
  <si>
    <t>Improved my skills</t>
  </si>
  <si>
    <t>shaikosmanpashaosman@gmail.com</t>
  </si>
  <si>
    <t>Shaik Osman Pasha</t>
  </si>
  <si>
    <t>ugs22116_eee.pasha@cbit.org.in</t>
  </si>
  <si>
    <t>Murali Krishna sir</t>
  </si>
  <si>
    <t>https://drive.google.com/open?id=14tPqLbL-h_qapPik52t1bZxNG-gMA5LP, https://drive.google.com/open?id=11fwjDs7ej15v5FgXcf2ZHMcQBxKmUY2e</t>
  </si>
  <si>
    <t>Gained some knowledge, very helpful</t>
  </si>
  <si>
    <t>madhavshilpi2003@gmail.com</t>
  </si>
  <si>
    <t xml:space="preserve">Shilpi madhava krishna </t>
  </si>
  <si>
    <t>ugs22117_eee.krishna@cbit.org.in</t>
  </si>
  <si>
    <t>Dr murali krishna</t>
  </si>
  <si>
    <t>60hrs 31min</t>
  </si>
  <si>
    <t>https://drive.google.com/open?id=1ehPfHLgL-OzkG_XWtTW3_adDCe5b2bvl, https://drive.google.com/open?id=1wJ5WCOT5V5fySES1W-Sn77acumpiKvk6</t>
  </si>
  <si>
    <t>The plan of winter upskilling is very passionate and have improved my knowledge in terms of my desired aspects.</t>
  </si>
  <si>
    <t>gurukiranreddysingathala@gmail.com</t>
  </si>
  <si>
    <t>S. Guru Kiran Reddy</t>
  </si>
  <si>
    <t>ugs22118_eee.kiran@cbit.org.in</t>
  </si>
  <si>
    <t xml:space="preserve"> T. Murali Krishna</t>
  </si>
  <si>
    <t>60H.m</t>
  </si>
  <si>
    <t>https://drive.google.com/open?id=17WR4706i6IlrBXtTM6hm1fulb-G8qIrg</t>
  </si>
  <si>
    <t>Learned Skills about various courses</t>
  </si>
  <si>
    <t>udaysomishetti@gmail.com</t>
  </si>
  <si>
    <t xml:space="preserve">Somishetti Uday </t>
  </si>
  <si>
    <t>ugs22119_eee.uday@cbit.org.in</t>
  </si>
  <si>
    <t>Dr.T.Murali Krishna</t>
  </si>
  <si>
    <t>https://drive.google.com/open?id=1wehrfJbkVuY3yp0QbfF5G8VGhAuzMOv6</t>
  </si>
  <si>
    <t>takshjain5@gmail.com</t>
  </si>
  <si>
    <t>Taksh Jain</t>
  </si>
  <si>
    <t>ugs22120_eee.jain@cbit.org.in</t>
  </si>
  <si>
    <t>T Murali Krishna</t>
  </si>
  <si>
    <t>https://drive.google.com/open?id=1_AGFAKqlxNCcfLc65lr7lc4o6EJmj65s, https://drive.google.com/open?id=1qcu_6hrY0DNKv4WPYHsJVktDutuCCrBN</t>
  </si>
  <si>
    <t>rohithsinghthakur61@gmail.com</t>
  </si>
  <si>
    <t>T.ROHITH SINGH</t>
  </si>
  <si>
    <t>ugs22121_eee.rohith@cbit.org.in</t>
  </si>
  <si>
    <t>MURALI KRISHNA</t>
  </si>
  <si>
    <t>https://drive.google.com/open?id=1Xjz62gZlU6Zl3DIj-bygXbpVhKuqXrGW</t>
  </si>
  <si>
    <t>vardhanvanap123@gmail.com</t>
  </si>
  <si>
    <t>V. Vishnu vardhan</t>
  </si>
  <si>
    <t>ugs22122_eee.vishnuvardhan@cbit.org.in</t>
  </si>
  <si>
    <t>Dr. Murali Krishna</t>
  </si>
  <si>
    <t>Core Certification from ECE /  EEE / Civil / Biotech / Chemical / Mechanical - 70, Artificial Intelligence Primer Certification - ISB - 27h.31m, Internet of Things Foundation Certification - ISB - 33h</t>
  </si>
  <si>
    <t>60hrs 31 mins</t>
  </si>
  <si>
    <t>https://drive.google.com/open?id=1KU_dyajUYtPh_d6HBQmChUAsiCs0OW5m, https://drive.google.com/open?id=1T7d1hiST5KEF7VZJIyG4UcsYRclHgeaO</t>
  </si>
  <si>
    <t xml:space="preserve">This winter upskilling programme has been a wonderful opportunity for me to improve my knowledge in the respective fields. And also it helped me learn &amp; improve in IT fields/sectors(minor to my branch). </t>
  </si>
  <si>
    <t>education.viveksaran@gmail.com</t>
  </si>
  <si>
    <t>G VIVEK SARAN</t>
  </si>
  <si>
    <t>ugs22123_eee.vivek@cbit.org.in</t>
  </si>
  <si>
    <t>Mr.Murali Krishna</t>
  </si>
  <si>
    <t>75 HOURS.52Minutes</t>
  </si>
  <si>
    <t>https://drive.google.com/open?id=1HwtIkFtAgmaypco2VdpU_Qs_oxznUoIv</t>
  </si>
  <si>
    <t>velidandisakethreddy@gmail.com</t>
  </si>
  <si>
    <t>Velidandi Saketh Reddy</t>
  </si>
  <si>
    <t>ugs22301_eee.saketh@cbit.org.in</t>
  </si>
  <si>
    <t>Dr. T. Sudhakar Babu</t>
  </si>
  <si>
    <t>2.18+15.11+27.31+18.7 =63.2 hours</t>
  </si>
  <si>
    <t>https://drive.google.com/open?id=1lVBWIs8hlQ0VDgxfeiFcHSpeAXAHOBF_, https://drive.google.com/open?id=198dZfUqvmJMDVqYG07f5khmBw6J7jBP9, https://drive.google.com/open?id=1M2g1--9ahFTGoWN_G5cL4Rx_AIeaHRWG, https://drive.google.com/open?id=1mPgp3qqmT5z-Or5kmbaec42YBN7e9Ky7</t>
  </si>
  <si>
    <t>rohithpatel24843@gmail.com</t>
  </si>
  <si>
    <t xml:space="preserve">Rohith Patel </t>
  </si>
  <si>
    <t>ugs22302_eee.rohith@cbit.org.in</t>
  </si>
  <si>
    <t>Dr.T.Sudhakar Babu</t>
  </si>
  <si>
    <t>63h.7min</t>
  </si>
  <si>
    <t>https://drive.google.com/open?id=15o_xK-Jxt-P3NZnP5GYrcl0FqGscLOuw, https://drive.google.com/open?id=1DL5I6soJNgxe_u0A5BzgFGTqugn8XQ6a, https://drive.google.com/open?id=1RUN8tYZKp6j1mFo2pWWBrWbBb_CSzNfu, https://drive.google.com/open?id=1KBSKZAPTsaeuV5PPN_t7GFTrxBLvxUBl, https://drive.google.com/open?id=12-tX35CpyVftpyKKiRuKDdqe90BzMBjE</t>
  </si>
  <si>
    <t>bypillimahesh2004@gmail.com</t>
  </si>
  <si>
    <t>B. Mahesh Babu</t>
  </si>
  <si>
    <t>ugs22303_eee.mahesh@cbit.org.in</t>
  </si>
  <si>
    <t>T. Sudhakar Rao</t>
  </si>
  <si>
    <t>63.2hr</t>
  </si>
  <si>
    <t>https://drive.google.com/open?id=1rqIqe-AgE5uiSH4NqXCIMHVInOszfA-_, https://drive.google.com/open?id=1DRVGPvqy0FMIICRxa0HFOqadBMO8zBhQ, https://drive.google.com/open?id=1qZu75o5d3Sm812cfLBXC4c3Cx7jbDlFY, https://drive.google.com/open?id=1FTkSZKT_SBfW-AwDPPn5G2KUdvsKhFva</t>
  </si>
  <si>
    <t>azmeerajampanna2@gmail.com</t>
  </si>
  <si>
    <t>Azmeera Jampanna</t>
  </si>
  <si>
    <t>ugs22304_eee.jampanna@cbit.org.in</t>
  </si>
  <si>
    <t>sudhakar</t>
  </si>
  <si>
    <t>https://drive.google.com/open?id=180HBAKWTtJ2YdprMmlp1jdBB0FJA6xvp, https://drive.google.com/open?id=1aXBUtxxqWdVUei4Bm4403NhANrq41mwp, https://drive.google.com/open?id=1xIlqm8_-2GTWfACoP2ZzZmUlOO-B8tBX, https://drive.google.com/open?id=1H3VMPkA36fxd8FlZh2s1EUFte8ZdCe0L</t>
  </si>
  <si>
    <t xml:space="preserve">
the concept is good ,but instead of giving  multiple courses ....try to give one course completely and ask the students to do project on the course he/she learned.</t>
  </si>
  <si>
    <t>reddyprasanna2004@gmail.com</t>
  </si>
  <si>
    <t xml:space="preserve">S Prasanna Reddy </t>
  </si>
  <si>
    <t xml:space="preserve">Sudhakar babu </t>
  </si>
  <si>
    <t xml:space="preserve">2.18+15.11+27.31+18.7=62 hours </t>
  </si>
  <si>
    <t>https://drive.google.com/open?id=1MpTlzAvUUyvbL9Pnq41RCApk_T_glQLK, https://drive.google.com/open?id=1FM_GpGYPhP-5rne2dvOPnsKM5QvziUJb, https://drive.google.com/open?id=1_NCk8OY_pog1tTGpRu1vQ9DD5F_N6sHB, https://drive.google.com/open?id=1IyD1GkT0_UucWX1-OV5Fd5kwnkDzgyhy, https://drive.google.com/open?id=16yV8vP1xH7OPGVHUQl5npZqMiZdX5LjA</t>
  </si>
  <si>
    <t>srithanaya5@gmail.com</t>
  </si>
  <si>
    <t>Bantu Tejasri</t>
  </si>
  <si>
    <t>T.Sudhakar babu</t>
  </si>
  <si>
    <t>https://drive.google.com/open?id=1lw0QBYI_gUHV60JxsnPry3nYvh2tkGQZ, https://drive.google.com/open?id=1P4CQGiMYhzW6ftd9NWkNJdArgBIpPaD-, https://drive.google.com/open?id=1EGSWJGvBUwjAF88IMIi7VoVPalFz-TN8, https://drive.google.com/open?id=1s7-u8PTwaBPI6EO81WMYNS2xp8QQZyDN</t>
  </si>
  <si>
    <t>It is a very mandatory thing to let all the students expose their brain to the era there are mostly intrested in .this program built a bridge between students and the all domains</t>
  </si>
  <si>
    <t>veerlasupritha80@gmail.com</t>
  </si>
  <si>
    <t xml:space="preserve">VEERLA SUPRITHA </t>
  </si>
  <si>
    <t>ugs22307_eee.supritha@cbit.org.in</t>
  </si>
  <si>
    <t>T. Sudhakar Babu</t>
  </si>
  <si>
    <t>https://drive.google.com/open?id=1NW9caetsI0VFTvcy-J-xUsiUfp5SDdks</t>
  </si>
  <si>
    <t>mamidalaneeraj05@gmail.com</t>
  </si>
  <si>
    <t>Mamidala Neeraj</t>
  </si>
  <si>
    <t xml:space="preserve">Ugs22308_eee.neeraj@cbit.org.in </t>
  </si>
  <si>
    <t xml:space="preserve">mamidalaneeraj05@gmail.com </t>
  </si>
  <si>
    <t>Dr.T.Murali krishna sir</t>
  </si>
  <si>
    <t>65hours, 19 minutes</t>
  </si>
  <si>
    <t>https://drive.google.com/open?id=1mLIgwGpMHyFkcjTs9ImyDSALzkAISJgJ, https://drive.google.com/open?id=17i3NH9h8I2nZEC2GzSX6Mb-OkVWuB5tK</t>
  </si>
  <si>
    <t>It's awesome. This course had helped me to improve my skills.</t>
  </si>
  <si>
    <t>nikhiluppula03@gmail.com</t>
  </si>
  <si>
    <t xml:space="preserve">Uppula Nikhil tej </t>
  </si>
  <si>
    <t>ugs22309_eee.nikhil@cbit.org.in</t>
  </si>
  <si>
    <t>Murali krishna sir</t>
  </si>
  <si>
    <t>https://drive.google.com/open?id=15IYXXvozUyfZdFvij-6Gg_-oOfJbyEiz, https://drive.google.com/open?id=1VOmCYu6ZnqbYSHsI_VujoRetoWjR-RZe, https://drive.google.com/open?id=1SuPxgyVVIc-L28tfbbwJTbWLwjFROKn6</t>
  </si>
  <si>
    <t>nithyaappani207@gmail.com</t>
  </si>
  <si>
    <t>Nithya Appani</t>
  </si>
  <si>
    <t>ugs22310_eee.nithya@cbit.org.in</t>
  </si>
  <si>
    <t>T murali Krishna sir</t>
  </si>
  <si>
    <t>Data Science Foundation Certification - ISB - 75h.52m, Cyber Security Foundation Certification - ISB - 39h.11m, Java Foundation Certification - ISB - 114h.24m, Internet of Things Foundation Certification - ISB - 33h</t>
  </si>
  <si>
    <t>https://drive.google.com/open?id=1bg0oBKJi34kuiPeCLnjyXSn6tKcdMozs, https://drive.google.com/open?id=1Vcr8GDkkeluYDrzjacFoPvFSiszZvmVX, https://drive.google.com/open?id=1tteTphHxJMjQBSzuyLT6aMExetSExzgo, https://drive.google.com/open?id=1gIqEw_fKO8O0Rf0w1n5Hq7qmkrb2Lvgi</t>
  </si>
  <si>
    <t xml:space="preserve">Very useful to us to enhance our skills
</t>
  </si>
  <si>
    <t>gunduharshitha13@gmail.com</t>
  </si>
  <si>
    <t>Harshitha</t>
  </si>
  <si>
    <t>ugs22311_eee.harshitha@cbit.org.in</t>
  </si>
  <si>
    <t xml:space="preserve">Murali Krishna </t>
  </si>
  <si>
    <t xml:space="preserve">75hours </t>
  </si>
  <si>
    <t>https://drive.google.com/open?id=1LXcB-vJJL-bg9QQP7A3JWPCdVjEktGUe, https://drive.google.com/open?id=11HBCEJ2ldoru6BYcq1pJspRUJJD0ELsr, https://drive.google.com/open?id=17Si1evuz-HTmsBJBXRWZxFzg9jRAoJmk, https://drive.google.com/open?id=1ADaI_nq2KjW9xfxfg8eZEQpI_CVGu4gG, https://drive.google.com/open?id=11jfNA_19VOtY3DWMewUBgwvRP-G5Xvwm</t>
  </si>
  <si>
    <t>siddusai00@gmail.com</t>
  </si>
  <si>
    <t xml:space="preserve">Y Sai Sidhartha </t>
  </si>
  <si>
    <t>ugs22312_eee.sidhartha@cbit.org.in</t>
  </si>
  <si>
    <t>Murali Krishna</t>
  </si>
  <si>
    <t>https://drive.google.com/open?id=1Xa4h-KFQEQhY1fp_mNPc6g8R42Zn55WN</t>
  </si>
  <si>
    <t>khajanasiruddinmohd18@gmail.com</t>
  </si>
  <si>
    <t>Mohammad Khaja Nasiruddin</t>
  </si>
  <si>
    <t>ugs22313_eee.nasiruddin@cbit.org.in</t>
  </si>
  <si>
    <t>https://drive.google.com/open?id=1OBHERkf65fzx-Wp2OqaHL57SV1Pm7fCp</t>
  </si>
  <si>
    <t>Effective</t>
  </si>
  <si>
    <t>maravarun1109@gmail.com</t>
  </si>
  <si>
    <t>M varun</t>
  </si>
  <si>
    <t>Core Certification from ECE /  EEE / Civil / Biotech / Chemical / Mechanical - 70, Python Foundation Certification - ISB (Infosys Springboard) - 2h.18m, Artificial Intelligence Foundation Certification - ISB - 15h.11m, Artificial Intelligence Primer Certification - ISB - 27h.31m, Machine Learning Foundation Certification - ISB - 18h.7m</t>
  </si>
  <si>
    <t>https://drive.google.com/open?id=1uO-H807em93VyS7rySfxPqrfOjZUtycx, https://drive.google.com/open?id=1Ha4vc5AYosMUDBhgKpVscsG9UMSzyUVL</t>
  </si>
  <si>
    <t>geetikag005@gmail.com</t>
  </si>
  <si>
    <t>Geethika.G</t>
  </si>
  <si>
    <t>ugs22315_eee.geetika@cbit.org.in</t>
  </si>
  <si>
    <t>Sudhakar sir</t>
  </si>
  <si>
    <t>78hrs</t>
  </si>
  <si>
    <t>https://drive.google.com/open?id=1qvcmIYL_p0Qutjy1FRjLbAWRjBfvEhh-, https://drive.google.com/open?id=16ysKdBqEItLc84KK9uhT7BKdgL5sCOTJ, https://drive.google.com/open?id=1L8PjjYNCuzgYXxNZ1xeV6P7AJOETnE4X, https://drive.google.com/open?id=1QiHjFX-L4mkMJPgvNQvDa7XEIleZ8HpP</t>
  </si>
  <si>
    <t>suryaDECENTBOY@gmail.com</t>
  </si>
  <si>
    <t>Samala surya teja</t>
  </si>
  <si>
    <t>8+8+8+8+8+8+8+8+8+8=80</t>
  </si>
  <si>
    <t>https://drive.google.com/open?id=1DjAFvq2h6C1gF-iqeKoGScG8jqqysj9d</t>
  </si>
  <si>
    <t>chennammanaswini333@gmail.com</t>
  </si>
  <si>
    <t>ch Yashaswin</t>
  </si>
  <si>
    <t>T .sudhakar  babu</t>
  </si>
  <si>
    <t>Python Foundation Certification - ISB (Infosys Springboard) - 2h.18m, Artificial Intelligence Foundation Certification - ISB - 15h.11m</t>
  </si>
  <si>
    <t>2h. 18 m +11h</t>
  </si>
  <si>
    <t>https://drive.google.com/open?id=1vDxtelWLlB0_ug73CGwfJYilts7JRQJ6, https://drive.google.com/open?id=1A72rmPtmWF60HdCH474aY9rHDKQy-lnj, https://drive.google.com/open?id=1XylQBHJUqAdycLFQ2FVMj0SeNZh2M6T7</t>
  </si>
  <si>
    <t>banandasagar123@gmail.com</t>
  </si>
  <si>
    <t>B.Anandasagar</t>
  </si>
  <si>
    <t>Ugs22318_eee.sagar@cbit.org.in</t>
  </si>
  <si>
    <t>Dr. T.Sudhakar babu</t>
  </si>
  <si>
    <t>https://drive.google.com/open?id=10f8DqZKVSZWFAi2EymuqMeh5ZsEX_rAd, https://drive.google.com/open?id=1AVcnWw2ws9n7gYaaboPadJri9J40F7G0, https://drive.google.com/open?id=10raGUv3I6u10JW6hbw4-FqAP9gnZb3UW, https://drive.google.com/open?id=1d8CHGwX6FwompIGAYba5FuExo0MwBzc_</t>
  </si>
  <si>
    <t>Usefull for skills developing</t>
  </si>
  <si>
    <t>bharathtenkurala1630@gmail.com</t>
  </si>
  <si>
    <t xml:space="preserve">T Bharath </t>
  </si>
  <si>
    <t>ugs22319_eee.bharath@cbit.org.in</t>
  </si>
  <si>
    <t>https://drive.google.com/open?id=1bOxP_-EC_Wtvba8TckXXZE3CLhWswhQs</t>
  </si>
  <si>
    <t>praneethknb@gmail.com</t>
  </si>
  <si>
    <t>Kondapalli Naga Bhanu Praneeth</t>
  </si>
  <si>
    <t>Python Foundation Certification - ISB (Infosys Springboard) - 2h.18m, Artificial Intelligence Foundation Certification - ISB - 15h.11m, Artificial Intelligence Primer Certification - ISB - 27h.31m, Machine Learning Foundation Certification - ISB - 18h.7m, Data Science Foundation Certification - ISB - 75h.52m</t>
  </si>
  <si>
    <t>https://drive.google.com/open?id=1zET3HUFiYXsL-t0910b282zHqb2QCocs, https://drive.google.com/open?id=197z8aCMC2OyDM7bc9DdFsClcEI-bROWH, https://drive.google.com/open?id=18-LHdfRCRCKgXKjy-PcmBX36Z9I4Enqs, https://drive.google.com/open?id=1UM5tarA4uZNBGUKs4gxbEgaBQZdJae1g</t>
  </si>
  <si>
    <t>alladisampath20com04@gmail.com</t>
  </si>
  <si>
    <t>Alladi Sampath Kumar</t>
  </si>
  <si>
    <t>ugs22321_eee.sampath@cbit.org.in</t>
  </si>
  <si>
    <t>murali krishna</t>
  </si>
  <si>
    <t>18h 7m</t>
  </si>
  <si>
    <t>https://drive.google.com/open?id=1iTrwpupjpojlenNyd1N61SlWuUh2hAYX</t>
  </si>
  <si>
    <t>hiteshchotu0402@gmail.com</t>
  </si>
  <si>
    <t xml:space="preserve">Hitesh Anagandula </t>
  </si>
  <si>
    <t>ugs22322_eee.hitesh@cbit.org.in</t>
  </si>
  <si>
    <t>T. Murali Krishna Sir</t>
  </si>
  <si>
    <t xml:space="preserve">114hours 24 minutes </t>
  </si>
  <si>
    <t>https://drive.google.com/open?id=1_Qm4Dt8c-LJgQewvUpmy3jiJygdDzsYw, https://drive.google.com/open?id=1x0xmZrB2GxRbSfDJh9wILKdSdc1SSewa</t>
  </si>
  <si>
    <t>kvenkateshk012@gmail.com</t>
  </si>
  <si>
    <t>G.Venkatesh</t>
  </si>
  <si>
    <t>ugs22324_eee.venkatesh@cbit.org.in</t>
  </si>
  <si>
    <t>MURALIKRISHNA</t>
  </si>
  <si>
    <t>Artificial Intelligence Foundation Certification - ISB - 15h.11m, Internet of Things Foundation Certification - ISB - 33h, MongoDB Java Developer Path - 15h</t>
  </si>
  <si>
    <t>15.11+33+15=63.11hours</t>
  </si>
  <si>
    <t>https://drive.google.com/open?id=1a1eYZBW1j07MCYPQ8kIsYe1JcmBpgq5b, https://drive.google.com/open?id=1M7Y_PRqLOcy5U90UOl_1m1jAFlmIo_fe, https://drive.google.com/open?id=1NtfqmVgiKO3zwAKRx_ip9f2yEHyZiHaW</t>
  </si>
  <si>
    <t>akhilayelugam4@gmail.com</t>
  </si>
  <si>
    <t xml:space="preserve">Yelugam Akhila </t>
  </si>
  <si>
    <t>ugs22325_eee.akhila@cbit.org.in</t>
  </si>
  <si>
    <t xml:space="preserve">114h 24 min </t>
  </si>
  <si>
    <t>https://drive.google.com/open?id=1nvCCAuwGc5KkDt0ihmsaysMbEPiRrkSR</t>
  </si>
  <si>
    <t>gundusadwika@gmail.com</t>
  </si>
  <si>
    <t>Gundu.Sadwika</t>
  </si>
  <si>
    <t>ugs22326_eee.sadwika@cbit.org.in</t>
  </si>
  <si>
    <t>Murali krishna</t>
  </si>
  <si>
    <t>https://drive.google.com/open?id=18yWVAUExJAXy0zkliJaLhortOYr2AvjH, https://drive.google.com/open?id=1cenzhkaIglKjqdcH2Iz8b1ntY9dbb4jz</t>
  </si>
  <si>
    <t xml:space="preserve">It is so helpful </t>
  </si>
  <si>
    <t>manogna3912@gmail.com</t>
  </si>
  <si>
    <t xml:space="preserve">Bandaru Manogna </t>
  </si>
  <si>
    <t>ugs2237_eee.manogna@cbit.org.in</t>
  </si>
  <si>
    <t xml:space="preserve">Murali krishna </t>
  </si>
  <si>
    <t>https://drive.google.com/open?id=1s8K4DJCh0pWZ-LMl07I2oVgS4UCiSP3U, https://drive.google.com/open?id=1ENp1jdm_Qyx7SKEYNonl-T1PAwYUVQS5, https://drive.google.com/open?id=1gnf_G_uVGr-D7f_r5qDSJGA4eMVV4x5G, https://drive.google.com/open?id=1wlkJBsypQGZ-NwmBPf5zV6TEu2GYwj63, https://drive.google.com/open?id=12yhObkxIKp6lEU5tNoP_uRaYseVQQPM1</t>
  </si>
  <si>
    <t>gutojusandya@gmail.com</t>
  </si>
  <si>
    <t xml:space="preserve">Gutoju Sandhya </t>
  </si>
  <si>
    <t>ugs22328_eee.sandhya@cbit.org.in</t>
  </si>
  <si>
    <t>https://drive.google.com/open?id=1jrJ_ppDMDhcrJWzPPRsnecyB9E45ZEIa, https://drive.google.com/open?id=18oGjfpMBPsau9tlk5B-imS9emjeTZmqy, https://drive.google.com/open?id=1hO26m-AqXAmad8hFlHp37tvYmionIfzK, https://drive.google.com/open?id=1s9jhon4A1ZY00KNV26DE2Fyze7ZJa_qb, https://drive.google.com/open?id=1Hz3NCsa94x9j1V0G-h7CmidKPopOwgzt</t>
  </si>
  <si>
    <t xml:space="preserve">Learning of new things of technology and improving the skills </t>
  </si>
  <si>
    <t>bhavsambu@gmail.com</t>
  </si>
  <si>
    <t>Bhavana Sambu</t>
  </si>
  <si>
    <t>ugs22001_ece.bhavana@cbit.org.in</t>
  </si>
  <si>
    <t>Dr. Ch. Navitha</t>
  </si>
  <si>
    <t>27.31+33=60hours 31 minutes</t>
  </si>
  <si>
    <t>https://drive.google.com/open?id=1C9N9XepikLuaxqxCLLVNv4XD9MmmIXEH, https://drive.google.com/open?id=1Cog6Wwr-oSmeOv64Bd6NIIG7AEVDunE2</t>
  </si>
  <si>
    <t>shruthigujja14@gmail.com</t>
  </si>
  <si>
    <t>G.Shruthi</t>
  </si>
  <si>
    <t>ugs22003_ece.shruthi@cbit.org.in</t>
  </si>
  <si>
    <t>Navitha Challa</t>
  </si>
  <si>
    <t>https://drive.google.com/open?id=1faX_7IP0fzopGl5s8myR1bm4B4IcvCAf, https://drive.google.com/open?id=1ZgzyyZj8XpFOW17B_vYRYcjS3-fF2E__, https://drive.google.com/open?id=1rnp8C2E1k9qxmuGAsTX0OgEXugSzJUla</t>
  </si>
  <si>
    <t xml:space="preserve">We spent good time in learning new things </t>
  </si>
  <si>
    <t>hannah15josephine@gmail.com</t>
  </si>
  <si>
    <t xml:space="preserve">Hannah Josephine Vijjeswarapu </t>
  </si>
  <si>
    <t>ugs22004_ece.josephine@cbit.org.in</t>
  </si>
  <si>
    <t xml:space="preserve">Dr.Ch.Navitha </t>
  </si>
  <si>
    <t>Artificial Intelligence Foundation Certification - ISB - 15h.11m, Machine Learning Foundation Certification - ISB - 18h.7m, Data Science Foundation Certification - ISB - 75h.52m, Cyber Security Foundation Certification - ISB - 39h.11m, Internet of Things Foundation Certification - ISB - 33h, AI Foundations and AI advanced  - Li2 - 100h</t>
  </si>
  <si>
    <t>15.11+18.7+76+39.11+33=183 approx</t>
  </si>
  <si>
    <t>https://drive.google.com/open?id=1Eq018awssSR0dmr5UPezlQVv-IoiA6Mi, https://drive.google.com/open?id=1ZleGtBKqsDkcTpqOOSOVW_6qVYPs7rZD, https://drive.google.com/open?id=1ooKjJTbTjTwi9J_GUtuq2XSeGBZcuC9i, https://drive.google.com/open?id=1R4yY_gq5Uk2VGRFp98Oppjv7B5ZLiRyF, https://drive.google.com/open?id=1fcsqTK9KqG0YIBuDNenbFdpcIXOSizP-</t>
  </si>
  <si>
    <t>NONE</t>
  </si>
  <si>
    <t>varshakandalab4u@gmail.com</t>
  </si>
  <si>
    <t xml:space="preserve">KANDALA VARSHA </t>
  </si>
  <si>
    <t>ugs22006_ece.varsha@cbit.org.in</t>
  </si>
  <si>
    <t xml:space="preserve">Navitha Mam </t>
  </si>
  <si>
    <t xml:space="preserve">66 hrs 18 minutes </t>
  </si>
  <si>
    <t>https://drive.google.com/open?id=1oP758rEdWZg6DO-sfY3csFLXeWzKg1sQ</t>
  </si>
  <si>
    <t xml:space="preserve">Need more examples to practice </t>
  </si>
  <si>
    <t>kurrabhoomika@gmail.com</t>
  </si>
  <si>
    <t xml:space="preserve">K. Bhoomika </t>
  </si>
  <si>
    <t xml:space="preserve">Ugs22007_ece.bhoomika@cbit.org.in </t>
  </si>
  <si>
    <t xml:space="preserve">Kurrabhoomika@gmail.com </t>
  </si>
  <si>
    <t>Navitha challa</t>
  </si>
  <si>
    <t>15+18+33=66hours</t>
  </si>
  <si>
    <t>https://drive.google.com/open?id=1LjlF3x96Kg2E54RcCB_7bk0ZHPNaJ3L4, https://drive.google.com/open?id=1gaPFDh2H_CbsU6c3vPr1aszq4VP87enu, https://drive.google.com/open?id=17W7gTqCN9CSn2u4q_Z-6nhxhegVm4Cla</t>
  </si>
  <si>
    <t>lingalasrichandana@gmail.com</t>
  </si>
  <si>
    <t xml:space="preserve">LINGALA SRICHANDANA </t>
  </si>
  <si>
    <t>Ugs22008_ece.chandana@cbit.org.in</t>
  </si>
  <si>
    <t>https://drive.google.com/open?id=1hjx5wDR0Hhyp9T1JEcvv67zoZm0uKM0A</t>
  </si>
  <si>
    <t>mounika03072004@gmail.com</t>
  </si>
  <si>
    <t>Mounika Jatavath</t>
  </si>
  <si>
    <t>ugs22009_ece.mounika@cbit.org.in</t>
  </si>
  <si>
    <t>jatavathmounika04@gmail.com</t>
  </si>
  <si>
    <t>Artificial Intelligence Foundation Certification - ISB - 15h.11m, Cyber Security Foundation Certification - ISB - 39h.11m, Internet of Things Foundation Certification - ISB - 33h</t>
  </si>
  <si>
    <t>60+hours</t>
  </si>
  <si>
    <t>https://drive.google.com/open?id=1dwDNL0AhB9jY1C6Co7KQfCa_qkgndF8a, https://drive.google.com/open?id=11u3p3rBgVBIu0TGB7ZsnclnvjHw9-DV7, https://drive.google.com/open?id=1rSnQCWgp0REdgxQRXhXwe0TefZGyOzfF</t>
  </si>
  <si>
    <t xml:space="preserve">Benefited for upcoming projects.  </t>
  </si>
  <si>
    <t>vilekhanuneti403@gmail.com</t>
  </si>
  <si>
    <t>NUNETI VILEKHA</t>
  </si>
  <si>
    <t>ugs22010_ece.vilekha@cbit.org.in</t>
  </si>
  <si>
    <t>Ch.Navitha</t>
  </si>
  <si>
    <t>https://drive.google.com/open?id=1ZuKXxTiXTB8cwshOl88nIOVfXVb_hDNg</t>
  </si>
  <si>
    <t>It was good providing the winter vacation so that we were able to utilise for the development of skills in the interested domains.</t>
  </si>
  <si>
    <t>paladiyamini@gmail.com</t>
  </si>
  <si>
    <t xml:space="preserve">Yamini </t>
  </si>
  <si>
    <t>Ugs22011_ece.yamini@cbit.org.in</t>
  </si>
  <si>
    <t>Paladiyamini@gmail.com</t>
  </si>
  <si>
    <t xml:space="preserve">Navitha </t>
  </si>
  <si>
    <t>15+18+75=108</t>
  </si>
  <si>
    <t>https://drive.google.com/open?id=1A_kXOe0UTn2t1wV1y4vdWV3myVzdUWXO</t>
  </si>
  <si>
    <t>ugs22012_ece.keerthana@cbit.org.in</t>
  </si>
  <si>
    <t xml:space="preserve">Peruri Devi keerthana </t>
  </si>
  <si>
    <t>devikeerthana1683@gmail.com</t>
  </si>
  <si>
    <t>Navitha mam</t>
  </si>
  <si>
    <t>2+8+16+2+11+2+16.5+1.5+7.5+2+2=70.5hrs</t>
  </si>
  <si>
    <t>https://drive.google.com/open?id=1McnuXkUg6omcV1-LlpXBjtwm8NHn3mvU</t>
  </si>
  <si>
    <t>Provide the proper sources in ECE core to do certification</t>
  </si>
  <si>
    <t>rishika.kasturi@gmail.com</t>
  </si>
  <si>
    <t>Rishika Kasturi</t>
  </si>
  <si>
    <t>ugs22014_ece.kasturi@cbit.org.in</t>
  </si>
  <si>
    <t>Navitha</t>
  </si>
  <si>
    <t>https://drive.google.com/open?id=1txMGj_TO9JPvzG4T8gO5_KEUjU7Te-Lh, https://drive.google.com/open?id=1zu4Gxlk_FguT5_h_lwmd4HFwT-36tLVD</t>
  </si>
  <si>
    <t>It was an experience.</t>
  </si>
  <si>
    <t>safanazim15@gmail.com</t>
  </si>
  <si>
    <t xml:space="preserve">Safa Nazim </t>
  </si>
  <si>
    <t>ugs22015_ece.nazim@cbit.org.in</t>
  </si>
  <si>
    <t>+919966552000</t>
  </si>
  <si>
    <t>https://drive.google.com/open?id=1Q-4WXKFvDyK47Uw3K-mlqrdldRrnCwRz, https://drive.google.com/open?id=1SzLBGXiD_H10ZVvyx7IXGGHkwdtt1zqz, https://drive.google.com/open?id=12BTt0uoDjxKFbu4b36YHJmcATrLYpY9P</t>
  </si>
  <si>
    <t>ugs22018_ece.anuriya@cbit.org.in</t>
  </si>
  <si>
    <t>Talla Anuriya</t>
  </si>
  <si>
    <t>Ugs22018_ece.anuriya@cbit.org.in</t>
  </si>
  <si>
    <t>anuriyatalla@gmail.com</t>
  </si>
  <si>
    <t>Dr.Navitha</t>
  </si>
  <si>
    <t>Cyber Security Foundation Certification - ISB - 39h.11m, Internet of Things Foundation Certification - ISB - 33h, Mathworks - Matlab - Li2</t>
  </si>
  <si>
    <t>30.5+33=63.5</t>
  </si>
  <si>
    <t>https://drive.google.com/open?id=14FYSzxI42Az1yduiFTR2CX-CZu5Snsag, https://drive.google.com/open?id=1EBbfc_S2bbsZH5z-Th7BW_SAc3_iJPg2, https://drive.google.com/open?id=13zlX41jYMm-_leKVlC135RAL529Trecx</t>
  </si>
  <si>
    <t xml:space="preserve">I had great time and got to know new information </t>
  </si>
  <si>
    <t>tdsvarshini@gmail.com</t>
  </si>
  <si>
    <t>T.D.S.Varshini</t>
  </si>
  <si>
    <t>ugs22019_ece.varshini@cbit.org.in</t>
  </si>
  <si>
    <t>Navitha Mam</t>
  </si>
  <si>
    <t>15.11m+27.31m+18.7m=60h</t>
  </si>
  <si>
    <t>https://drive.google.com/open?id=1POeZA2likbPwrd8DDAPtcO0Hcdb2xh0s, https://drive.google.com/open?id=1Phv0K_VmMrDG3TeBXxisHyMKqZw5r4Sc, https://drive.google.com/open?id=1tBTVAi7RClHHu__ODd-pgLNzO4xJk8QV</t>
  </si>
  <si>
    <t>gagandeepsai1612@gmail.com</t>
  </si>
  <si>
    <t xml:space="preserve">Gagandeep sai </t>
  </si>
  <si>
    <t>ugs22023_ece.sai@cbit.org.in</t>
  </si>
  <si>
    <t>33+39=72hr</t>
  </si>
  <si>
    <t>https://drive.google.com/open?id=1rnAzOTTCLcB6Pwa10ebzv0aVKyDhCEdD, https://drive.google.com/open?id=1cV2meFqWb-v_EOQJPqp7aqkqRwGamyNK</t>
  </si>
  <si>
    <t>ganeshamadala2005@gmail.com</t>
  </si>
  <si>
    <t>Ganesh Amadala</t>
  </si>
  <si>
    <t>ugs22024_ece.ganesh@cbit.org.in</t>
  </si>
  <si>
    <t>39h.11m+33h=72h.11m</t>
  </si>
  <si>
    <t>https://drive.google.com/open?id=1dEtlkHhn90sBv8KKd8mK6L-zEOGORHVe, https://drive.google.com/open?id=1MlTuuvwE3DHOFkRMbK5TsqPjleJ54apW</t>
  </si>
  <si>
    <t>saitejaananthula2418@gmail.com</t>
  </si>
  <si>
    <t>ugs22025_ece.teja@cbit.org.in</t>
  </si>
  <si>
    <t xml:space="preserve">Dr Nara Hari Sastri </t>
  </si>
  <si>
    <t>https://drive.google.com/open?id=1BrJLma-IXn8F2BLhpXum6JwUdGnQuvQS</t>
  </si>
  <si>
    <t>It helped me a lot in improving skills and learning new stuff.</t>
  </si>
  <si>
    <t>nunavatharun96@gmail.com</t>
  </si>
  <si>
    <t xml:space="preserve">Arun Kumar Nunavath </t>
  </si>
  <si>
    <t>Ugs22026_ece.arun@cbit.org.in</t>
  </si>
  <si>
    <t xml:space="preserve">Narahara shastri </t>
  </si>
  <si>
    <t>113hr</t>
  </si>
  <si>
    <t>https://drive.google.com/open?id=1rrHi-qJS_GLe7FQERYnmSlXwYuPwAczg</t>
  </si>
  <si>
    <t>reddy27manohar@gmail.com</t>
  </si>
  <si>
    <t xml:space="preserve">B D Manohar Reddy </t>
  </si>
  <si>
    <t>ugs22027_ece.manohar@cbit.org.in</t>
  </si>
  <si>
    <t xml:space="preserve">Prof:Narahari Sastry </t>
  </si>
  <si>
    <t>78 hours</t>
  </si>
  <si>
    <t>https://drive.google.com/open?id=1vj4UBH4WGSwOtA7N1dt4vxUhibFPdmKf, https://drive.google.com/open?id=1RNpI0ftqXeiIqeufUCfeprCPs8ZWQ3WA</t>
  </si>
  <si>
    <t xml:space="preserve">Good for career progression </t>
  </si>
  <si>
    <t>kiritreddy889@gmail.com</t>
  </si>
  <si>
    <t>Kirit Reddy</t>
  </si>
  <si>
    <t>ugs22028_ece.kirit@cbit.org.in</t>
  </si>
  <si>
    <t>Dr. P. Narahari Sastry</t>
  </si>
  <si>
    <t>https://drive.google.com/open?id=1gBOI-P_n4ncNQvsXeQE0bjSwn3MfIaJW</t>
  </si>
  <si>
    <t>ganneshreddy00@gmail.com</t>
  </si>
  <si>
    <t>C Gannesh Reddy</t>
  </si>
  <si>
    <t>Dr.P.Narahari Sastry</t>
  </si>
  <si>
    <t>Cyber Security Foundation Certification - ISB - 39h.11m, Applied Generative AI Certification - ISB - 50m, MongoDB Java Developer Path - 15h, MongoDB Node.js Developer Path - 15h, MongoDB PHP Developer Path - 18h</t>
  </si>
  <si>
    <t>39h.11m+50m+15h+15h+18h = 88 hours</t>
  </si>
  <si>
    <t>https://drive.google.com/open?id=1HCMblgaPuKUi4YLFiRaYWYGUBxTcPkoK, https://drive.google.com/open?id=1azpBNz3maX6i-9exGfTga4_SMle7Fye_, https://drive.google.com/open?id=1GJN56TBIxONIBYCP7Fn_bYCBfB4BwbIn, https://drive.google.com/open?id=1UGuQm8pnwtIJsjlmp9Iedh3-qRDhhk3N, https://drive.google.com/open?id=19syUaDCOt65lTIbHMu9ZACZWEbOAjXTF</t>
  </si>
  <si>
    <t>arjundevireddy2@gmail.com</t>
  </si>
  <si>
    <t>Sathya Narayana reddy</t>
  </si>
  <si>
    <t>ugs22030_ece.venkata@cbit.org.in</t>
  </si>
  <si>
    <t>Narhari Sastry</t>
  </si>
  <si>
    <t>https://drive.google.com/open?id=1GwvjxZ3P42D0VimqfiegI6n7lvVG_8IP, https://drive.google.com/open?id=1sv8X_RBjBdMt6_2uaj1ersunf8vRKVOW</t>
  </si>
  <si>
    <t>anirudhgubba7979@gmail.com</t>
  </si>
  <si>
    <t>Anirudh</t>
  </si>
  <si>
    <t xml:space="preserve">Ugs22032_ece.anirudh@cbit.org.in </t>
  </si>
  <si>
    <t xml:space="preserve">anirudhgubba7979@gmail.com </t>
  </si>
  <si>
    <t>Narahari shastry</t>
  </si>
  <si>
    <t>https://drive.google.com/open?id=1nzZblTO4pRjhV1nGvjbpIagWFxPl_MNS, https://drive.google.com/open?id=1TxqBwyTjJZeVYhqpb2x5XwgZ3hE0DcvU</t>
  </si>
  <si>
    <t>shasankreddy1434@gmail.com</t>
  </si>
  <si>
    <t>Shashank Reddy G.P</t>
  </si>
  <si>
    <t>ugs22033_ece.shashank@cbit.org.in</t>
  </si>
  <si>
    <t>Dr P.Narahari Sastry</t>
  </si>
  <si>
    <t>27.31+39.11=66.42hrs</t>
  </si>
  <si>
    <t>https://drive.google.com/open?id=1I2ZVNUySzRETLHxcDRicKNcg3nQp9E8r, https://drive.google.com/open?id=1MMUVpd9oQgcDBxKRO57jxeX9Yu4iuXF0</t>
  </si>
  <si>
    <t>giriyamcharankrishna@gmail.com</t>
  </si>
  <si>
    <t>Charan krishna tejh giriyam</t>
  </si>
  <si>
    <t>ugs22034_ece.tejh@cbit.org.in</t>
  </si>
  <si>
    <t xml:space="preserve">giriyamcharankrishna@gmail.com </t>
  </si>
  <si>
    <t xml:space="preserve">P Narahari shastry sir </t>
  </si>
  <si>
    <t xml:space="preserve">48+24 = 72 hours </t>
  </si>
  <si>
    <t>https://drive.google.com/open?id=1r5JQAvr2jQEFL43fSwmT072iOmClOU_W, https://drive.google.com/open?id=19SPGOlkmFJhmk0Nzl1j7XPZPJZRaIpFT</t>
  </si>
  <si>
    <t xml:space="preserve">It was a really good program </t>
  </si>
  <si>
    <t>gollapraneeth123@gmail.com</t>
  </si>
  <si>
    <t xml:space="preserve">Golla praneeth </t>
  </si>
  <si>
    <t>ugs22035_ece.praneeth@cbit.org.in</t>
  </si>
  <si>
    <t xml:space="preserve">Narahari shastri </t>
  </si>
  <si>
    <t>79.11 hrs</t>
  </si>
  <si>
    <t>https://drive.google.com/open?id=1_LmYe9SCGBEQgefkdwSHUYX5ehX-iFBS, https://drive.google.com/open?id=1yoaEZYYPhNvp_KBqTMOQyysgfra9vSbm</t>
  </si>
  <si>
    <t>It's a good program to develop certain skills we need</t>
  </si>
  <si>
    <t>tinku535504@gmail.com</t>
  </si>
  <si>
    <t>G.Preetham</t>
  </si>
  <si>
    <t>ugs22036_ece.preetham@cbit.org.in</t>
  </si>
  <si>
    <t>P.N.SASTHRI</t>
  </si>
  <si>
    <t>https://drive.google.com/open?id=1WVQ3HpVoz86S6rxjsd_bfBCQ3KwO_Y5i</t>
  </si>
  <si>
    <t xml:space="preserve">IT IS VERY USEFUL FIR MY CAREER AND IT HELPED ME TO IMPROVE MY SKILLLS AND I HAVE LEARNT MANY THINGS IN IT </t>
  </si>
  <si>
    <t>gundetikarthik6@gmail.com</t>
  </si>
  <si>
    <t>Gundeti karthik</t>
  </si>
  <si>
    <t>ugs22037_ece.karthik@cbit.org.in</t>
  </si>
  <si>
    <t>Narahari Shastri</t>
  </si>
  <si>
    <t>75.52hour</t>
  </si>
  <si>
    <t>https://drive.google.com/open?id=1sAsKc_zBLKUBOWH7wOBsuQc1eb1HjofG</t>
  </si>
  <si>
    <t>maruthikumarjanga@gmail.com</t>
  </si>
  <si>
    <t>Janga Maruthi Kumar</t>
  </si>
  <si>
    <t>ugs22039_ece.maruthi@cbit.org.in</t>
  </si>
  <si>
    <t>Narasimha shastri sir</t>
  </si>
  <si>
    <t>27h 31m +39h 11m = 66h 42m</t>
  </si>
  <si>
    <t>https://drive.google.com/open?id=1N5iMzfHpLgbitDbpgZsc8ULOZEOc-WK3</t>
  </si>
  <si>
    <t>This is a good opportunity to improve student skills.College also giving holidays for upskilling program.</t>
  </si>
  <si>
    <t>kgiridharreddy2022@gmail.com</t>
  </si>
  <si>
    <t>K Giridhar Reddy</t>
  </si>
  <si>
    <t>ugs22040_ece.giridhar@cbit.org.in</t>
  </si>
  <si>
    <t>https://drive.google.com/open?id=1efZ6mKAay3yHmgyrU6GNu1bM1P-vJTaL</t>
  </si>
  <si>
    <t>Thank you. Unfortunately, we were unable to perform our best in the Semester 3 exams due to the time constraints imposed because of this internship. Hoping for better planning next time. :)</t>
  </si>
  <si>
    <t>ugs22041_ece.rajesh@cbit.org.in</t>
  </si>
  <si>
    <t>Rajesh Kodati</t>
  </si>
  <si>
    <t>kodatirajesh47@gmail.com</t>
  </si>
  <si>
    <t>P.Nara Harasastry</t>
  </si>
  <si>
    <t>https://drive.google.com/open?id=1OuvH-uIH1aN1ofDgGNiZ7jueD-FUK4uF</t>
  </si>
  <si>
    <t>I have learned java from winter upskills programme And It help me to improve my skills.</t>
  </si>
  <si>
    <t>ishaanreddy9@gmail.com</t>
  </si>
  <si>
    <t>Ishaan Reddy</t>
  </si>
  <si>
    <t>ugs22042_ece.ishaan@cbit.org.in</t>
  </si>
  <si>
    <t>Programming using Java</t>
  </si>
  <si>
    <t>https://drive.google.com/open?id=16Pj6Qxmob4HPS_2y6CSVdaaVFj9SMUK1</t>
  </si>
  <si>
    <t>kveerabrahm@gmail.com</t>
  </si>
  <si>
    <t>Kommuri Veera Brahmendra</t>
  </si>
  <si>
    <t xml:space="preserve">ugs22043_ece.brahmendra@cbit.org.in </t>
  </si>
  <si>
    <t xml:space="preserve">kveerabrahm@gmail.com </t>
  </si>
  <si>
    <t>P.Narahari Shastry</t>
  </si>
  <si>
    <t>18+15+33</t>
  </si>
  <si>
    <t>https://drive.google.com/open?id=1Xxm0KFg4zDrTlxfbrSOK1X-3cxRX7j1V, https://drive.google.com/open?id=1xNtsD83sgJ0EeovAEvESw8MROf8pXN5Z, https://drive.google.com/open?id=1SOdnVdJ_xgfaCtToWAQZ_0bDsHjXYwPh</t>
  </si>
  <si>
    <t xml:space="preserve">It was helpful in expanding my knowledge in diverse fields related to computer science. </t>
  </si>
  <si>
    <t>rishi.malkapuram@gmail.com</t>
  </si>
  <si>
    <t>M.Rishikesh Goud</t>
  </si>
  <si>
    <t>ugs22046_ece.rishikesh@cbit.org.in</t>
  </si>
  <si>
    <t>https://drive.google.com/open?id=1RCflRtxt1QNgbybP9ylIFVyBmRnYeyJq, https://drive.google.com/open?id=1niX1M1Tf9jpEnZhAYJVtbcQ9_pwICbMX, https://drive.google.com/open?id=1kC-Mm50lEBa0z_HnZ90PTT0kjaOVcVH0</t>
  </si>
  <si>
    <t xml:space="preserve">It is really very good </t>
  </si>
  <si>
    <t>shashankreddy0608@gmail.com</t>
  </si>
  <si>
    <t xml:space="preserve">MAMIDI SHASHANK REDDY </t>
  </si>
  <si>
    <t>ugs22047_ece.shashank@cbit.org.in</t>
  </si>
  <si>
    <t>https://drive.google.com/open?id=1m786j6ETfR8zQOp09Wu6ygt6128VZnR6</t>
  </si>
  <si>
    <t>manikantasai2004@gmail.com</t>
  </si>
  <si>
    <t>Suhas reddy</t>
  </si>
  <si>
    <t>ugs22048_ece.manikanta@cbit.org.in</t>
  </si>
  <si>
    <t>https://drive.google.com/open?id=1-WaT5M0VA9TH4LnOeizVPxUjQtps-N2e</t>
  </si>
  <si>
    <t>venkateshvalmiki864@gmail.com</t>
  </si>
  <si>
    <t xml:space="preserve">M VENKATESHWARLU </t>
  </si>
  <si>
    <t>ugs22049_ece.venkateshwarlu@cbit.org.in</t>
  </si>
  <si>
    <t xml:space="preserve"> Radha </t>
  </si>
  <si>
    <t>https://drive.google.com/open?id=1lmbEubWHF2ewuffbEzThMrbzS7c5Tkaz, https://drive.google.com/open?id=1kazNMDV5zetY_3WYNYWHdWeLyLov4kCT</t>
  </si>
  <si>
    <t>mirabidali156@gmail.com</t>
  </si>
  <si>
    <t>Mir Abid Ali</t>
  </si>
  <si>
    <t>S.Radha</t>
  </si>
  <si>
    <t>11h</t>
  </si>
  <si>
    <t>https://drive.google.com/open?id=1C1s-p_d3ecjy4iZtCdUu_GqdsqVr7bok</t>
  </si>
  <si>
    <t>lohithreddynarala7@gmail.com</t>
  </si>
  <si>
    <t>Lohith Reddy</t>
  </si>
  <si>
    <t>ugs22051_ece.lohith@cbit.org.in</t>
  </si>
  <si>
    <t>S.Radha mam</t>
  </si>
  <si>
    <t>https://drive.google.com/open?id=1jnrJv-dWXdOBaukRqUckw4o3Rs5ouPD0, https://drive.google.com/open?id=155NzCEc7azzo14-Mi2KjZXftrn1Dee5C, https://drive.google.com/open?id=1SuSCvSop3n6_uwgfgLpeKB6uO8VtPXLm, https://drive.google.com/open?id=1AwKmc2JGJy_L3StX6AmaxPgrO771EzFW</t>
  </si>
  <si>
    <t>it's so useful for us to improve our skills and to adopt to the new technologies.</t>
  </si>
  <si>
    <t>pavanrajeshreddy9999@gmail.com</t>
  </si>
  <si>
    <t>Pavan  Rajesh Reddy B</t>
  </si>
  <si>
    <t>ugs22052_ece.pavan@cbit.org.in</t>
  </si>
  <si>
    <t>Pavanrajeshreddy9999@gmail.com</t>
  </si>
  <si>
    <t>S Radha</t>
  </si>
  <si>
    <t>https://drive.google.com/open?id=1-FUwEZ6v6d3t9DlryjY8f6EnfnfUzd6E</t>
  </si>
  <si>
    <t>It helped me to improve my skills</t>
  </si>
  <si>
    <t>pocharamvinayreddy@gmail.com</t>
  </si>
  <si>
    <t xml:space="preserve">Vinay Reddy </t>
  </si>
  <si>
    <t>ugs22053_ece.vinay@cbit.org.in</t>
  </si>
  <si>
    <t xml:space="preserve">S Radha </t>
  </si>
  <si>
    <t>https://drive.google.com/open?id=1LuP19h1cA-iB_68gfDa3EK9SqAsM_URo</t>
  </si>
  <si>
    <t xml:space="preserve">Career enhancement courses </t>
  </si>
  <si>
    <t>saicharanpuvvula@gmail.com</t>
  </si>
  <si>
    <t>Puvvula Talpa Sai Sri Charan</t>
  </si>
  <si>
    <t>ugs22056_ece.charan@cbit.org.in</t>
  </si>
  <si>
    <t>saicharanpuvvula@ieee.org</t>
  </si>
  <si>
    <t>Dr. S Radha</t>
  </si>
  <si>
    <t>Artificial Intelligence Foundation Certification - ISB - 15h.11m, Machine Learning Foundation Certification - ISB - 18h.7m, Mathworks - Matlab - Li2</t>
  </si>
  <si>
    <t>https://drive.google.com/open?id=1lue1daqGvTHb-HiOeHOxDuXbMPDcYjsA, https://drive.google.com/open?id=1FK8zK-eGUsP_whHv03uyEKPxopP-1UuQ, https://drive.google.com/open?id=1ZSLtWhY9KQh39lwzxdn6yPgVRBm-ZJFt</t>
  </si>
  <si>
    <t xml:space="preserve">More courses related to Core concepts such as VLSI, Semiconductor Technologies from legible sources is appreciated. People in Core branches are also opting for courses related to coding due to this. </t>
  </si>
  <si>
    <t>rayyanrashees@gmail.com</t>
  </si>
  <si>
    <t>Rayyan</t>
  </si>
  <si>
    <t>ugs22057_ece.rasheed@cbit.org.in</t>
  </si>
  <si>
    <t>114.24mins</t>
  </si>
  <si>
    <t>https://drive.google.com/open?id=1WJJGkWax_MdbhnaSC1soxrWbO-TdrIYL</t>
  </si>
  <si>
    <t>This was a wonderful learning experience which helped me learn al lot of new things about computers and coding.</t>
  </si>
  <si>
    <t>rabhinav333@gmail.com</t>
  </si>
  <si>
    <t>R.Abhinav Reddy</t>
  </si>
  <si>
    <t>ugs22058_ece.abhinav@cbit.org.in</t>
  </si>
  <si>
    <t>Radha</t>
  </si>
  <si>
    <t>39+18+15=72</t>
  </si>
  <si>
    <t>https://drive.google.com/open?id=1kh_N8qsz6jpg_sRwbC8g8yEC1BSHXf5f, https://drive.google.com/open?id=1cNP1768w5wEcqEbnGe56gy6ncrB_5X2b, https://drive.google.com/open?id=13806F8plvousaaI1N5RdsA73J2TVBbr-</t>
  </si>
  <si>
    <t>It helps in improving your self</t>
  </si>
  <si>
    <t>rishikunjam16@gmail.com</t>
  </si>
  <si>
    <t>Rishi Gaurav</t>
  </si>
  <si>
    <t>ugs22059_ece.rishi@cbit.org.in</t>
  </si>
  <si>
    <t xml:space="preserve">rishikunjam16@gmail.com </t>
  </si>
  <si>
    <t>https://drive.google.com/open?id=1iaLA2uQRDIEWq5De-qqvBGue673A6iTE</t>
  </si>
  <si>
    <t>It is very useful in building CV</t>
  </si>
  <si>
    <t>ugs22060_ece.shanthan@cbit.org.in</t>
  </si>
  <si>
    <t>Shanthan</t>
  </si>
  <si>
    <t>shanthan1904@gmail.com</t>
  </si>
  <si>
    <t>Dr. S. Radha</t>
  </si>
  <si>
    <t>https://drive.google.com/open?id=1lGE3Cxtqn0gQ4iqIUB7lFdsUOnE6hFqI, https://drive.google.com/open?id=13LHA2q-0LdPqrTWgNmOX9tjvrOVi7uHU, https://drive.google.com/open?id=1ECQ2rXQkEaZPYFexTJ7BxDjHQGcA3KCz, https://drive.google.com/open?id=1MI_drzmfvxcQvwT8Yl7gBmUh_YA4R44Q, https://drive.google.com/open?id=1sZGuK40qCi1AEGQ7CfnFUr1dZ0Sk3I3D</t>
  </si>
  <si>
    <t>The winter upskilling program was helped me build my skills in the field of my interest and also facilitated me in utilizing my winter holidays effectively.</t>
  </si>
  <si>
    <t>tanay.thota@gmail.com</t>
  </si>
  <si>
    <t xml:space="preserve">Sai kiran Thota </t>
  </si>
  <si>
    <t>Tanay.thota@gmail.com</t>
  </si>
  <si>
    <t xml:space="preserve">A Radha </t>
  </si>
  <si>
    <t>https://drive.google.com/open?id=1UJ7Gl5XhbQ_n3MrAV_vRvBPIXXzy7NwG</t>
  </si>
  <si>
    <t>sai100.info@gmail.com</t>
  </si>
  <si>
    <t xml:space="preserve">VETURI BALA SAI DATTA </t>
  </si>
  <si>
    <t>ugs22062_ece.balasai@cbit.org.in</t>
  </si>
  <si>
    <t>Radha S</t>
  </si>
  <si>
    <t>https://drive.google.com/open?id=1JucA7gOwUvzl7VwdQES8-oA75nN9g4nU</t>
  </si>
  <si>
    <t>yganasathvik9@gmail.com</t>
  </si>
  <si>
    <t xml:space="preserve">Y Ganana Sathvik </t>
  </si>
  <si>
    <t xml:space="preserve">Yganasatvik9@gmail.com </t>
  </si>
  <si>
    <t xml:space="preserve">yganasatvik9@gmail.com </t>
  </si>
  <si>
    <t>s radha</t>
  </si>
  <si>
    <t>https://drive.google.com/open?id=1XfskRjekejoSPbX4M2Lezh6ahBzgMGME</t>
  </si>
  <si>
    <t>aditibattu04@gmail.com</t>
  </si>
  <si>
    <t>Aditi Battu</t>
  </si>
  <si>
    <t>ugs22071_ece.aditi@cbit.org.in</t>
  </si>
  <si>
    <t>B Neeraja Mohan</t>
  </si>
  <si>
    <t>Python Foundation Certification - ISB (Infosys Springboard) - 2h.18m, Machine Learning Foundation Certification - ISB - 18h.7m, Data Science Foundation Certification - ISB - 75h.52m, Cyber Security Foundation Certification - ISB - 39h.11m, 18 Courses by CISCO (Any four related courses from 18 courses available) - Li2 - 60h, Mathworks - Matlab - Li2, AI Foundations and AI advanced  - Li2 - 100h</t>
  </si>
  <si>
    <t>2.18+18.7+39.11+60+2+100+75.52=296h.28m</t>
  </si>
  <si>
    <t>https://drive.google.com/open?id=1bMSYaZLUdH7WdEGFRgd9viZHwCuvDE_v, https://drive.google.com/open?id=1InVhXZUh8i0hRHG97sm1zd2ASu_Gg-Nj, https://drive.google.com/open?id=1_oEY3GJUfHD5Ucc-eOEfV5XDag0ZabaS, https://drive.google.com/open?id=1HvPqeQY_VxXTsUtKWohDCG8xTDVBGQnz, https://drive.google.com/open?id=11RcGxk0E5TGzy888kMgALmTz6b6qkCTE</t>
  </si>
  <si>
    <t>The winter upskilling program was an educational and learning program. (Ps-Few more courses certificates are there, but unable to upload due to restriction of number)</t>
  </si>
  <si>
    <t>bhavya4858@gmail.com</t>
  </si>
  <si>
    <t xml:space="preserve">Bhavya Sree Bhimanadham </t>
  </si>
  <si>
    <t>ugs22072_ece.bhavya@cbit.org.in</t>
  </si>
  <si>
    <t>Smt.B.Neeraja</t>
  </si>
  <si>
    <t>18 Courses by CISCO (Any four related courses from 18 courses available) - Li2 - 60h, Mathworks - Matlab - Li2</t>
  </si>
  <si>
    <t>60+2+16.5</t>
  </si>
  <si>
    <t>https://drive.google.com/open?id=1MD7avCgpYDdQcBctVo7N244jgvAawvEu, https://drive.google.com/open?id=11ivYrYzDKCklYHyj2TKeqxpLVqWG_d2x</t>
  </si>
  <si>
    <t xml:space="preserve">Yes,It has really helped us as we have got time to spend on these courses and learn something. </t>
  </si>
  <si>
    <t>satvika.cbit@gmail.com</t>
  </si>
  <si>
    <t xml:space="preserve">Satvika Chinthareddy </t>
  </si>
  <si>
    <t xml:space="preserve">ugs22073_ece.satvika@cbit.org.in </t>
  </si>
  <si>
    <t xml:space="preserve">satvika.cbit@gmail.com </t>
  </si>
  <si>
    <t>Neeraja Mohan B</t>
  </si>
  <si>
    <t>Data Science Foundation Certification - ISB - 75h.52m, 18 Courses by CISCO (Any four related courses from 18 courses available) - Li2 - 60h, AI Foundations and AI advanced  - Li2 - 100h</t>
  </si>
  <si>
    <t>60+100+75=235.52 hours</t>
  </si>
  <si>
    <t>https://drive.google.com/open?id=1GA9KjBZjrTsgislkvfRQuVHMagyP2hdQ, https://drive.google.com/open?id=1RIZqA7XU7boUggxvlAaIvdS2pMAiS9VA, https://drive.google.com/open?id=1RO-VuesLpK5n8SSBMXPwME9bJ_3yyHGO</t>
  </si>
  <si>
    <t>dasariakanksha7@gmail.com</t>
  </si>
  <si>
    <t>Dasari Akanksha</t>
  </si>
  <si>
    <t>usg22074_ece.akanksha@cbit.org.in</t>
  </si>
  <si>
    <t>Neeraja mam</t>
  </si>
  <si>
    <t xml:space="preserve">75h.52m+60h = 135 h.52m </t>
  </si>
  <si>
    <t>https://drive.google.com/open?id=11osRc7rf-E-heSIrUcGMWS--q2Cc0HI0, https://drive.google.com/open?id=1oqXlxulWn0fjCtIClwnnP21XVYAL6Xss, https://drive.google.com/open?id=1n8IP9xy_INBD8oa5rRdT7ug_vJOepxy7, https://drive.google.com/open?id=1hSKzg21ZUUwSsVznXhwZ1lel9x9UHLYF, https://drive.google.com/open?id=1H-kHDZJ-Vcx4v7S8uakTUSksVluCStPM</t>
  </si>
  <si>
    <t>Good &amp; useful</t>
  </si>
  <si>
    <t>dasaria364@gmail.com</t>
  </si>
  <si>
    <t xml:space="preserve">Alekhya </t>
  </si>
  <si>
    <t>Ugs22075_ece.alekhya@cbit.org.in</t>
  </si>
  <si>
    <t xml:space="preserve">Neeraja </t>
  </si>
  <si>
    <t>DevOps Foundation Certification - ISB - 50h.19m, Internet of Things Foundation Certification - ISB - 33h, 18 Courses by CISCO (Any four related courses from 18 courses available) - Li2 - 60h, AI Foundations and AI advanced  - Li2 - 100h</t>
  </si>
  <si>
    <t>50h19min+33h+60h+100h=243h19min</t>
  </si>
  <si>
    <t>https://drive.google.com/open?id=1viIcP9-mXQ4M30mfQY6-t6Tmi8GnpQHA, https://drive.google.com/open?id=1oKms1UFHv94POpLsSnLfNlMxKRWcsVc_, https://drive.google.com/open?id=1Ec90hu6SFv5EmU9XmH9TFD4FgWeyswBT</t>
  </si>
  <si>
    <t>alekhya</t>
  </si>
  <si>
    <t>ugs22075_ece.alekhya@cbit.org.in</t>
  </si>
  <si>
    <t>Neeraja</t>
  </si>
  <si>
    <t>50h.19m+33h+60h+100h</t>
  </si>
  <si>
    <t>https://drive.google.com/open?id=1nLyurQvzbmMG48YVbrjTQ8uAk8DvjKqR</t>
  </si>
  <si>
    <t>reddyakshithareddy7@gmail.com</t>
  </si>
  <si>
    <t xml:space="preserve">Akshitha Reddy </t>
  </si>
  <si>
    <t>ugs22076_ece.akshitha@cbit.org.in</t>
  </si>
  <si>
    <t xml:space="preserve">B.Neeraja Mohan </t>
  </si>
  <si>
    <t>33+18+27=78</t>
  </si>
  <si>
    <t>https://drive.google.com/open?id=185o_Xlm-SDS8cCToWjspiwt6G9liF93I, https://drive.google.com/open?id=1lt0C9xuf5ek11cd-jYF8cO2I12Xgy23k, https://drive.google.com/open?id=1ZHZ4nrDLHMKRxF8zKg7i7OYRB8XR2CjD</t>
  </si>
  <si>
    <t>sandhyagajjela8@gmail.com</t>
  </si>
  <si>
    <t xml:space="preserve">GAJJELA SANDHYA </t>
  </si>
  <si>
    <t>ugs22077_ece.sandhya@cbit.org.in</t>
  </si>
  <si>
    <t>Artificial Intelligence Foundation Certification - ISB - 15h.11m, Machine Learning Foundation Certification - ISB - 18h.7m, Internet of Things Foundation Certification - ISB - 33h, 18 Courses by CISCO (Any four related courses from 18 courses available) - Li2 - 60h, Mathworks - Matlab - Li2</t>
  </si>
  <si>
    <t>15 hr.11m+18 hr.7m+33 hr = 66 hr.18m</t>
  </si>
  <si>
    <t>https://drive.google.com/open?id=1GBA-rqqOVWzRZADKX_i7S3YpP3msWTjV, https://drive.google.com/open?id=1Kgr2eropY_O9PA9qTsDSgQUr7699Urky, https://drive.google.com/open?id=10Hbqsa7bR9eQG8T7tzo9MeyWD0zlt3fy, https://drive.google.com/open?id=1Soas0sO0J5MpmeJ2YOAGXhIWs3B3SLSe, https://drive.google.com/open?id=1-NdyO5x_tdWOGX8qTOWH46-i2OxPue3s</t>
  </si>
  <si>
    <t xml:space="preserve">It was a great learning experience </t>
  </si>
  <si>
    <t>gampaladeekshitha21@gmail.com</t>
  </si>
  <si>
    <t xml:space="preserve">G.Deekshitha varshini </t>
  </si>
  <si>
    <t>ugs22078_ece.varshini@cbit.org.in</t>
  </si>
  <si>
    <t>15.11hr+39.11hr+18hr=72.22</t>
  </si>
  <si>
    <t>https://drive.google.com/open?id=19zKK-evFs0Ywn9fZqfZU0fscr0haS1Wb, https://drive.google.com/open?id=1gVQKbx4nhtcJklxhgd4g39z1gprXNDsG, https://drive.google.com/open?id=1n5CXcY2SNf3zjwsO83kL128mP4g7wfRX, https://drive.google.com/open?id=1PXSXFVSkMnTvbr55uVrL-RTxhTWT03Oi</t>
  </si>
  <si>
    <t xml:space="preserve">It is very productive way to learn in vacation </t>
  </si>
  <si>
    <t>iruvantisravani@gmail.com</t>
  </si>
  <si>
    <t xml:space="preserve">Iruvanti Sravani </t>
  </si>
  <si>
    <t>ugs22079_ece.sravani@cbit.org.in</t>
  </si>
  <si>
    <t>60 for Cisco+60 for AI foundations = 120</t>
  </si>
  <si>
    <t>https://drive.google.com/open?id=1W3jFv71RwurVujZHCb5OKUM67MaWzLFQ</t>
  </si>
  <si>
    <t>Gained new knowledge through this winter upskilling and had a great experience</t>
  </si>
  <si>
    <t>k0629nandhini@gmail.com</t>
  </si>
  <si>
    <t>KANAPARTHI NANDINI</t>
  </si>
  <si>
    <t>ugs22080_ece.nandini@cbit.org.in</t>
  </si>
  <si>
    <t>MRS.NEERAJA MOHAN</t>
  </si>
  <si>
    <t>15+27+18=60 hours</t>
  </si>
  <si>
    <t>https://drive.google.com/open?id=1CR11tA3QVuv9GKP_Ee77Io2de-bOrxB6, https://drive.google.com/open?id=1ZPCQgo1z-vUdzV7qN0O4CBqVoI-6_XYC, https://drive.google.com/open?id=1849t3lR6kJaW3qe_vsJcU1VAtAJa3cCu</t>
  </si>
  <si>
    <t>It was a great experience doing such type of internship, i have got some knowledge about the basic courses required for future placements.</t>
  </si>
  <si>
    <t>priyankakotte1947@gmail.com</t>
  </si>
  <si>
    <t>Priyanka kotte</t>
  </si>
  <si>
    <t>Priyankakotte1947@gmail.com</t>
  </si>
  <si>
    <t>Artificial Intelligence Foundation Certification - ISB - 15h.11m, Machine Learning Foundation Certification - ISB - 18h.7m, Cyber Security Foundation Certification - ISB - 39h.11m, Mathworks - Matlab - Li2</t>
  </si>
  <si>
    <t>https://drive.google.com/open?id=1-_NQlF70bx_WAjTCESVKUW3ObYOUTSzA</t>
  </si>
  <si>
    <t>great</t>
  </si>
  <si>
    <t>laxmireddygarideekshitha@gmail.com</t>
  </si>
  <si>
    <t xml:space="preserve">LAXMI REDDY GARI DEEKSHITHA </t>
  </si>
  <si>
    <t>ugs22082_ece.laxmi@cbit.org.in</t>
  </si>
  <si>
    <t>Smt B. Neeraja</t>
  </si>
  <si>
    <t>72.11 hrs</t>
  </si>
  <si>
    <t>https://drive.google.com/open?id=1lmQoV4EpEtHWcVoyjBOLwU-GVrgVNGx5, https://drive.google.com/open?id=1uM_xVc5dDlC0PYo_jpZnaU8Tlw_viWKh</t>
  </si>
  <si>
    <t xml:space="preserve">Required more time for completion of internship </t>
  </si>
  <si>
    <t>mendejayasree@gmail.com</t>
  </si>
  <si>
    <t>MENDE JAYA SREE</t>
  </si>
  <si>
    <t>ugs22083_ece.jaya@cbit.org.in</t>
  </si>
  <si>
    <t>B. NEERAJA</t>
  </si>
  <si>
    <t>Python Foundation Certification - ISB (Infosys Springboard) - 2h.18m, Cyber Security Foundation Certification - ISB - 39h.11m, Internet of Things Foundation Certification - ISB - 33h, Mathworks - Matlab - Li2</t>
  </si>
  <si>
    <t>2.18+39.11+33+16.30+2=92h 59m</t>
  </si>
  <si>
    <t>https://drive.google.com/open?id=1CbeRRphyJ7otOkN5g0R1g1O_k4GN8897</t>
  </si>
  <si>
    <t>navyavatturi2411@gmail.com</t>
  </si>
  <si>
    <t xml:space="preserve">Navya Vatturi </t>
  </si>
  <si>
    <t xml:space="preserve">ugs22084_ece.navya@cbit.org.in </t>
  </si>
  <si>
    <t>Neeraja Mohan</t>
  </si>
  <si>
    <t>Artificial Intelligence Foundation Certification - ISB - 15h.11m, Artificial Intelligence Primer Certification - ISB - 27h.31m, Mathworks - Matlab - Li2</t>
  </si>
  <si>
    <t>https://drive.google.com/open?id=1AIXXbs49RAFXqIasiwUBHKz-Vf6igVqa, https://drive.google.com/open?id=1NkzEBpccAKiUhzR6nyu3zMxozxNsqZbq, https://drive.google.com/open?id=1klBiaBCYbCrtc2FJhG8PZEPH9KniJy2K, https://drive.google.com/open?id=1R_P-CUJgq8yVCSv1rNGM7p5AqH9_Uleh</t>
  </si>
  <si>
    <t>neelanagasamhitha@gmail.com</t>
  </si>
  <si>
    <t>N.Naga Samhitha</t>
  </si>
  <si>
    <t>ugs22085_ece.neela@cbit.org.in</t>
  </si>
  <si>
    <t>B Neeraja smt</t>
  </si>
  <si>
    <t>Machine Learning Foundation Certification - ISB - 18h.7m, Cyber Security Foundation Certification - ISB - 39h.11m, basics of python</t>
  </si>
  <si>
    <t>39.11+19+2.9</t>
  </si>
  <si>
    <t>https://drive.google.com/open?id=1f97XSVkuYDY-w49xhXpJdBErdUp_HZKG, https://drive.google.com/open?id=1tBsIwqYQqsMzrXlK5eCIl0Dj0y5kJGuH, https://drive.google.com/open?id=1Ff_Djr1k5nVAcCn1t1cP3OOOtf1iORjA, https://drive.google.com/open?id=1aEHdwBrysTnP2wbvAZUwyyovprr_5Q2c, https://drive.google.com/open?id=1GuC08UryydYSV-rkn184VC6QishpH6W-</t>
  </si>
  <si>
    <t xml:space="preserve">it was good to learn something that will be useful for future </t>
  </si>
  <si>
    <t>srinidhi2910.p@gmail.com</t>
  </si>
  <si>
    <t xml:space="preserve">P Srinidhi Reddy </t>
  </si>
  <si>
    <t>ugs22086_ece.srinidhi@cbit.org.in</t>
  </si>
  <si>
    <t xml:space="preserve">Neerja Mohan </t>
  </si>
  <si>
    <t>75+60=135hrs</t>
  </si>
  <si>
    <t>https://drive.google.com/open?id=1XJyLRL_7d_TPwVSdJSIpGygvBpvGWLnS, https://drive.google.com/open?id=15W2uNmVHVDHPnLkDPjcS00O0te4Bd-lY, https://drive.google.com/open?id=1uVfWep80_gtdIrYKwNgtSulCC5K9aT5A, https://drive.google.com/open?id=1rQW-yejz8r7vZfZfeIksD9vP7ey69AuH, https://drive.google.com/open?id=1hJQkC2MZMIxs2vVvdUM_GQB9eduk3GcL</t>
  </si>
  <si>
    <t xml:space="preserve">          </t>
  </si>
  <si>
    <t>prasoonagogula@gmail.com</t>
  </si>
  <si>
    <t xml:space="preserve">Prasoona Gogula </t>
  </si>
  <si>
    <t>ugs22087_ece.prasoona@cbit.org.in</t>
  </si>
  <si>
    <t xml:space="preserve">Smt. Neeraja </t>
  </si>
  <si>
    <t>72hrs 11 mins</t>
  </si>
  <si>
    <t>https://drive.google.com/open?id=1hBgvOAMQ0UuZyduNAZ_JylHSd8GXMxZa, https://drive.google.com/open?id=1bwWGDRumE2hFpirqa7wxTWOSXcnYV_JO</t>
  </si>
  <si>
    <t xml:space="preserve"> .</t>
  </si>
  <si>
    <t>manisha.cbit@gmail.com</t>
  </si>
  <si>
    <t>manisha shivarathri</t>
  </si>
  <si>
    <t>ugs22089_ece.manisha@cbit.org.in</t>
  </si>
  <si>
    <t>B. Neeraja</t>
  </si>
  <si>
    <t>https://drive.google.com/open?id=1ySYqginJpomDwz_mKZW0_0PchObC2ic_</t>
  </si>
  <si>
    <t>Had a great experience doing this internship..gained knowledge...!</t>
  </si>
  <si>
    <t>sreshtavj@gmail.com</t>
  </si>
  <si>
    <t>Sreshta Vejju</t>
  </si>
  <si>
    <t>Ugs22090_ece.sreshta@cbit.org.in</t>
  </si>
  <si>
    <t>B Neeraja</t>
  </si>
  <si>
    <t>https://drive.google.com/open?id=1e4eLMyPyLTYuf70ZA2ojgbJNQk45fM5j, https://drive.google.com/open?id=1GqphJfYN_S26aABIADQjoGwCIYGTKmGt</t>
  </si>
  <si>
    <t>Varsha.tadi@gmail.com</t>
  </si>
  <si>
    <t>Varsha tadi</t>
  </si>
  <si>
    <t>ugs22092_ece.varsha@cbit.org.in</t>
  </si>
  <si>
    <t>Smt. B. Neeraja</t>
  </si>
  <si>
    <t>Python Foundation Certification - ISB (Infosys Springboard) - 2h.18m, Machine Learning Foundation Certification - ISB - 18h.7m, Cyber Security Foundation Certification - ISB - 39h.11m, 18 Courses by CISCO (Any four related courses from 18 courses available) - Li2 - 60h, Mathworks - Matlab - Li2, AI Foundations and AI advanced  - Li2 - 100h</t>
  </si>
  <si>
    <t>2.18+100+39.11+18.7=159 hr 36 mins</t>
  </si>
  <si>
    <t>https://drive.google.com/open?id=1jO1j1wlyI0aMlvLuof-7Jx9VgxKRSF4z, https://drive.google.com/open?id=1ZySZCw7fJcvCiEVGhGWMmmunplhs9zM5, https://drive.google.com/open?id=1oxgqTNZvPiOBBwBwPn-rRJ1F7lEOq9vM, https://drive.google.com/open?id=1zsTA_L9-1rJ9_DjXCQc4dpVDpijp78pE, https://drive.google.com/open?id=1U0TriOYvvwCS-Rxo1h9q_drxrQYsgzcj</t>
  </si>
  <si>
    <t xml:space="preserve">It wa very useful for use to learn more indepth about our subjects and it was a good initiative to take a modern intake on the subjects. </t>
  </si>
  <si>
    <t>sunaina1035@gmail.com</t>
  </si>
  <si>
    <t>Sunaina T</t>
  </si>
  <si>
    <t>ugs22093_ece.sunaina@cbit.org.in</t>
  </si>
  <si>
    <t>https://drive.google.com/open?id=1K3KjMcTHInDX9QTC_27cqd5tlq1qPu3A, https://drive.google.com/open?id=1f4VCK-AdXLvHtKcd25on6qBU02gx6IIe</t>
  </si>
  <si>
    <t>nagateja.cbit@gmail.com</t>
  </si>
  <si>
    <t>Nagateja Adulapuram</t>
  </si>
  <si>
    <t>ugs22094_ece.nagateja@cbit.org.in</t>
  </si>
  <si>
    <t>75.52 hours+60 hours + 100 hours</t>
  </si>
  <si>
    <t>https://drive.google.com/open?id=1hwXLSAq6lqj00VgxbkLIDyKxh-1SJGbn, https://drive.google.com/open?id=1E-5WK3GqBgfo6CmVgk_2HlCnCH8qmwan, https://drive.google.com/open?id=1G05k_zpsQ9XimCJHreJQ6A84qgtybkDG</t>
  </si>
  <si>
    <t>It's is really waste of time we learnt a lot when we have 5 working days in a a week but if we get a mnth holidays all students think of going home and having fun this is a worst idea ever. And you asked us to do courses only from the list given what if we don't have intrest in those fields and we want to do other courses.</t>
  </si>
  <si>
    <t>arunrangdal11@gmail.com</t>
  </si>
  <si>
    <t>Arunchandra Rangdal</t>
  </si>
  <si>
    <t>ugs22095_ece.arunchandra@cbit.org.in</t>
  </si>
  <si>
    <t>Dr K. Vasanth</t>
  </si>
  <si>
    <t>https://drive.google.com/open?id=1AXKm339PSXcJElj2XejxeoxP3tYDWXu4, https://drive.google.com/open?id=1cGMr-yS0QIsrFT04wf81cvOANb3QrABK, https://drive.google.com/open?id=10-6dLTyKCmZsJhzCttmeqfGEjTBY5Kuv</t>
  </si>
  <si>
    <t>Courses from other platforms like coursera and udemy should also be considered for upskilling programs</t>
  </si>
  <si>
    <t>atharv.m.nankar99@gmail.com</t>
  </si>
  <si>
    <t xml:space="preserve">Atharv Mahesh Nankar </t>
  </si>
  <si>
    <t>ugs22096_ece.mahesh@cbit.org.in</t>
  </si>
  <si>
    <t xml:space="preserve">Dr. Vasanth Kishore </t>
  </si>
  <si>
    <t>114 + 15 = 129 hours</t>
  </si>
  <si>
    <t>https://drive.google.com/open?id=19cwYF32CQ_3v-kNGX66fMw5J900UaIG-, https://drive.google.com/open?id=15Ip8es50wTdzLEHUtYyi28QDSDdkyXCk</t>
  </si>
  <si>
    <t>Helped improve my skills...</t>
  </si>
  <si>
    <t>bandaudaykiran.2003@gmail.com</t>
  </si>
  <si>
    <t>Banda uday kiran</t>
  </si>
  <si>
    <t>ugs22097_ece.kiran@cbit.org.in</t>
  </si>
  <si>
    <t>K vasanth</t>
  </si>
  <si>
    <t>https://drive.google.com/open?id=1_F0Fo55xeP7HTSDo4cIYOifZrQevE1Rr</t>
  </si>
  <si>
    <t>It was great to get time for upskilling in my interest</t>
  </si>
  <si>
    <t>madhusreekarbhogaraju23@gmail.com</t>
  </si>
  <si>
    <t>B Madhu Sreekar</t>
  </si>
  <si>
    <t>ugs22098_ece.madhu@cbit.org.in</t>
  </si>
  <si>
    <t>Dr. K. Vasanth</t>
  </si>
  <si>
    <t>https://drive.google.com/open?id=1hmbFJOyYPgb1NV5RBqMH_JXlxDNRDrqQ, https://drive.google.com/open?id=1q6dTVtbJZNya3ZX4dKlIZvvXSLSwL4DI</t>
  </si>
  <si>
    <t>bobbakharthik05072005@gmail.com</t>
  </si>
  <si>
    <t>B.Kharthik</t>
  </si>
  <si>
    <t>ugs22099_ece.kharthik@cbit.org.in</t>
  </si>
  <si>
    <t>Mr.Vasanth Kishor Babu</t>
  </si>
  <si>
    <t>75+60=135</t>
  </si>
  <si>
    <t>https://drive.google.com/open?id=1STrC0oy9h3FpQL47aYbSJDv89SCOoHLk, https://drive.google.com/open?id=184WS7LCXhnPwyTCweVnttvNj7qbTiyxJ</t>
  </si>
  <si>
    <t xml:space="preserve">I have a gained knowledge </t>
  </si>
  <si>
    <t>chinthalasaisriharsha@gmail.com</t>
  </si>
  <si>
    <t>Chinthala Sai SriHarsha</t>
  </si>
  <si>
    <t>ugs22100_ece.sriharsha@gmail.com</t>
  </si>
  <si>
    <t>Vasanth kishore</t>
  </si>
  <si>
    <t>66h.18m</t>
  </si>
  <si>
    <t>https://drive.google.com/open?id=1UV-7cWZV7_AdVuOSvE4hjdW4E8860zj_, https://drive.google.com/open?id=1JNfo2MXkErzG_HytHD5kDhPWQs0WUDe3, https://drive.google.com/open?id=1NUhhvoAk8yZ434iL_MGk5XYQK83ZYyK-</t>
  </si>
  <si>
    <t>A good opportunity for students to gain skills</t>
  </si>
  <si>
    <t>daidaraghuram@gmail.com</t>
  </si>
  <si>
    <t xml:space="preserve">D. Raghu Ram </t>
  </si>
  <si>
    <t xml:space="preserve">Vasanth </t>
  </si>
  <si>
    <t>https://drive.google.com/open?id=122i7_gQJnRczSMLj7Sa_D8cWwyUrT793, https://drive.google.com/open?id=1mp3SwbdoXE6enmZYzstJMM8d9ZxlEHi6, https://drive.google.com/open?id=1jB32osa4xwKM9GeWdXWIb6HQNIC2QfXH, https://drive.google.com/open?id=1JIPr23ZUSUzdqjrPZ3pYmk3xj82sFy1K</t>
  </si>
  <si>
    <t>Good with this</t>
  </si>
  <si>
    <t>Ugs22104_ece.kiran@cbit.org.in</t>
  </si>
  <si>
    <t xml:space="preserve">ERRA UDAY KIRAN </t>
  </si>
  <si>
    <t>erraudaykiran9@gmail.com</t>
  </si>
  <si>
    <t>Vasanth</t>
  </si>
  <si>
    <t>15+15+15+15</t>
  </si>
  <si>
    <t>https://drive.google.com/open?id=1iiFHSDfagbdgcsdTmfFPZ5hWBmKitR8K, https://drive.google.com/open?id=19R_yinj1Q_a_RlC9G1F6jSrR64w8F4OA, https://drive.google.com/open?id=1VDrxiwHqRFqs8ZO-jhoBFyUoVxtU7AMN, https://drive.google.com/open?id=1ZV0eQKI1Z1OB67OZHhebfhi7wNZGo8Oo</t>
  </si>
  <si>
    <t>I learnt new things and gain new skills, it's actually helpful to me</t>
  </si>
  <si>
    <t>gvinochan2@gmail.com</t>
  </si>
  <si>
    <t>Vihan</t>
  </si>
  <si>
    <t>ugs22105_ece.venkata@cbit.org.in</t>
  </si>
  <si>
    <t>https://drive.google.com/open?id=1sExtiZ7qCuvwVsM9l0zCEBxJfRUHgr1Z</t>
  </si>
  <si>
    <t>Helped me gain skills on data science</t>
  </si>
  <si>
    <t>sujithnimmu@gmail.com</t>
  </si>
  <si>
    <t xml:space="preserve">G SUJITH </t>
  </si>
  <si>
    <t>ugs22106_ece.sujith@cbit.org.in</t>
  </si>
  <si>
    <t xml:space="preserve">VASANTH </t>
  </si>
  <si>
    <t>https://drive.google.com/open?id=1CeZyeBA1VIOv1Srqap_YE_pj6UvOyMFT, https://drive.google.com/open?id=1MIVuAfvtyk8I2buiLuZ2HWeQ-X0KQWsV, https://drive.google.com/open?id=1R1KKhyzYUcJYQNPW6dGwKa3fv0092deT, https://drive.google.com/open?id=1fE8ix8UJHl08HtSJbqvCzAdYjuUv2umZ</t>
  </si>
  <si>
    <t>mahendergudise6@gmail.com</t>
  </si>
  <si>
    <t>Gudise Mahender</t>
  </si>
  <si>
    <t>ugs22107_ece.mahender@cbit.org.in</t>
  </si>
  <si>
    <t>K Vasanth</t>
  </si>
  <si>
    <t>60+75=135</t>
  </si>
  <si>
    <t>https://drive.google.com/open?id=1rOGakjYh8R5AxVFwMXYZiUGzsK3z4e_i</t>
  </si>
  <si>
    <t>It's nice to acquire some knowledge</t>
  </si>
  <si>
    <t>prabhanjan.cbit@gmail.com</t>
  </si>
  <si>
    <t>G.Prabhanjan</t>
  </si>
  <si>
    <t>ugs22108_ece.prabhanjan@cbit.org.in</t>
  </si>
  <si>
    <t>prabhanjangyara04@gmail.com</t>
  </si>
  <si>
    <t xml:space="preserve">160 hours </t>
  </si>
  <si>
    <t>https://drive.google.com/open?id=1ElnS3IeIeCsuONCICacaysE3zGo5vbOh, https://drive.google.com/open?id=1miVVdWo1RX2NdZCHS8TW_UnHwQ6sExiN, https://drive.google.com/open?id=1ageQEwNDlmvmMRDRbDCowcpqdxSQAk0j, https://drive.google.com/open?id=15TTxO4zpvM9LVRiON3ZUtuBDDnaIr74Z, https://drive.google.com/open?id=19lRW3z4-BtRSkyvaptooB-2kt63DDvW3</t>
  </si>
  <si>
    <t>akshay.kanamarlapudi@gmail.com</t>
  </si>
  <si>
    <t>Sai Santhosh Akshay</t>
  </si>
  <si>
    <t>ugs22112_ece.akshay@cbit.org.in</t>
  </si>
  <si>
    <t>Vasanthkishorebabu</t>
  </si>
  <si>
    <t>https://drive.google.com/open?id=19jEJ51qbeOa-FarKsxo_u6yquCZwReou, https://drive.google.com/open?id=1E4FIDCS-Bt0sWlW6sQwvsUElqmApQoVX, https://drive.google.com/open?id=1-Axil25dlmWFzC-Vy2Ns03glHj2GgpUX, https://drive.google.com/open?id=1i5acYx-9adle3cqiXnv7r7VVoFqkkQN_, https://drive.google.com/open?id=1HLVnqcGAYXdrOIjGjTaGmhAN8pADu8uL</t>
  </si>
  <si>
    <t xml:space="preserve">Very good
</t>
  </si>
  <si>
    <t>megharajkondapuram0123@gmail.com</t>
  </si>
  <si>
    <t>KONDAPURAM MEGHARAJ</t>
  </si>
  <si>
    <t>ugs22113_ece.megharaj@cbit.org.in</t>
  </si>
  <si>
    <t>vasanth</t>
  </si>
  <si>
    <t>60hr49min</t>
  </si>
  <si>
    <t>https://drive.google.com/open?id=1mph3yB3E6kvrDrllot7OAu-omxzUrgJd, https://drive.google.com/open?id=1hLQI_2mha83fOLbhrxoL4IBlsN_MvG96, https://drive.google.com/open?id=1YyXg6vVj9piLQ8qgaEVrAHWa-HRO0kq-</t>
  </si>
  <si>
    <t xml:space="preserve">GOOD EXPERIENCE </t>
  </si>
  <si>
    <t>varuntejkurakula.mrp@gmail.com</t>
  </si>
  <si>
    <t xml:space="preserve">KURAKULA VARUNTEJ </t>
  </si>
  <si>
    <t>ugs22115_ece.varuntej@cbit.org.in</t>
  </si>
  <si>
    <t xml:space="preserve">K.Vasanth sir </t>
  </si>
  <si>
    <t>Java Foundation Certification - ISB - 114h.24m, 18 Courses by CISCO (Any four related courses from 18 courses available) - Li2 - 60h, Mathworks - Matlab - Li2</t>
  </si>
  <si>
    <t>15+15+15+15+2=60+2</t>
  </si>
  <si>
    <t>https://drive.google.com/open?id=1EZb3PGcGi2uyKIoUcJlKNvJ6S0_YkHBb, https://drive.google.com/open?id=16vO-7x9-Pz59FgYiqD4NbUBAfYY2Se7k, https://drive.google.com/open?id=1SzZywq2Jl2Z23O8KN9BkmtE_vpRoywc1, https://drive.google.com/open?id=1x9_npUU2vp1kLJ37Gu7Vu0j-rPiON89p, https://drive.google.com/open?id=1dos_guFBiWJ9T0mguM9j53NpTBazfQJ6</t>
  </si>
  <si>
    <t>mandapavankalyan19@gmail.com</t>
  </si>
  <si>
    <t>MANDA PAVAN KALYAN</t>
  </si>
  <si>
    <t>ugs22116_ece.pavan@cbit.org.in</t>
  </si>
  <si>
    <t>Dr.K.Vasanth</t>
  </si>
  <si>
    <t>Internet of Things Foundation Certification - ISB - 33h, 18 Courses by CISCO (Any four related courses from 18 courses available) - Li2 - 60h, Mathworks - Matlab - Li2</t>
  </si>
  <si>
    <t>(15+15+15+15+2+33)=95hr</t>
  </si>
  <si>
    <t>https://drive.google.com/open?id=1LYn5Vh53_DhIpfI1BqU8djzyka3e3wcD, https://drive.google.com/open?id=1RsHmq0q_Rg6g6RBBcKFIh_iN_W8e0fXV, https://drive.google.com/open?id=1jqrjkYVS8XIg5KWBlP_aBhw_9KxhAqcw, https://drive.google.com/open?id=1_VWzUfBkCrbf6IumzJIBtHeysxwXYX8C, https://drive.google.com/open?id=1KGDtyPEJvwgYUtkbstOA5Ib1dYmK8nRL</t>
  </si>
  <si>
    <t>It was pretty exciting and got time to learn new skills other than academics.</t>
  </si>
  <si>
    <t>obaidchampion@gmail.com</t>
  </si>
  <si>
    <t>Obaid Ur Rahman</t>
  </si>
  <si>
    <t>ugs22117_ece.rahman@cbit.org.in</t>
  </si>
  <si>
    <t>Dr.Vasanth</t>
  </si>
  <si>
    <t>https://drive.google.com/open?id=1cOefZEYEdyeFIsbdV98UKfQ8tSDcOYXh, https://drive.google.com/open?id=1KoLe0_3xF9ZkkMSjRliaJGmPqWJ0z387</t>
  </si>
  <si>
    <t>mohammedsufiyanahmedsf5786@gmail.com</t>
  </si>
  <si>
    <t xml:space="preserve">Mohammed Sufiyan Ahmed </t>
  </si>
  <si>
    <t>uugs22119_ece.ahmed@cbit.org.in</t>
  </si>
  <si>
    <t xml:space="preserve">Dr. A. Vani Ma'am </t>
  </si>
  <si>
    <t>75h .52min</t>
  </si>
  <si>
    <t>https://drive.google.com/open?id=16hF4EdHMCfBX8NJhxwJwwv3tp7C7PA_k</t>
  </si>
  <si>
    <t>sharathreddy3500@gmail.com</t>
  </si>
  <si>
    <t xml:space="preserve">MOMULA SHARATH REDDY </t>
  </si>
  <si>
    <t>Ugs22120_ece.sharath@cbit.org.in</t>
  </si>
  <si>
    <t>Dr.A.Vani</t>
  </si>
  <si>
    <t>+919440079310</t>
  </si>
  <si>
    <t>160hrs</t>
  </si>
  <si>
    <t>https://drive.google.com/open?id=1_N1jJ39vZrARoZIjCb79ME6en7B2MW1Q, https://drive.google.com/open?id=1cbX9LhNp0j90yGfXrPysbNqp8tD9gwc0, https://drive.google.com/open?id=1PNh2uxCWgeNfx95tORAEtB_kpJH41RKj, https://drive.google.com/open?id=1LOtvqzsxw3tVza6TPcDA8fBkoLoItdWO, https://drive.google.com/open?id=11DblSd2s6Q8BPzzQtJeTEJUlpmfUMCOH</t>
  </si>
  <si>
    <t>krrishv015@gmail.com</t>
  </si>
  <si>
    <t xml:space="preserve">N Krishna chaitanya </t>
  </si>
  <si>
    <t>Ugs22121_ece.chaitanya@cbit.org.in</t>
  </si>
  <si>
    <t>Vani</t>
  </si>
  <si>
    <t>https://drive.google.com/open?id=1it0tt0j9jPsirKmQbF2dKGosBADWdJop, https://drive.google.com/open?id=1I96KJuXxnclNGwGWHFRPwZgXFldubtx_, https://drive.google.com/open?id=1SrPiIgX3wyl-XeDmUfexsGsvsYIac8mq, https://drive.google.com/open?id=14SRfsNf20KG2fU19hRXRGAjIR50xI09v</t>
  </si>
  <si>
    <t xml:space="preserve">I have learnt new things and skills, it is very useful for </t>
  </si>
  <si>
    <t>nepalasomsaivarun@gmail.com</t>
  </si>
  <si>
    <t xml:space="preserve">Nepala Som Sai Varun </t>
  </si>
  <si>
    <t>ugs22123.ece_varun@cbit.org.in</t>
  </si>
  <si>
    <t>https://drive.google.com/open?id=1kzIyNFvBv5h_3ynjP0rD92dvjTohJSaz</t>
  </si>
  <si>
    <t xml:space="preserve">I learned a lot of stuff from those courses </t>
  </si>
  <si>
    <t>panchagirirakesh@gamil.com</t>
  </si>
  <si>
    <t>ugs22124_ece.rakesh@cbit.org.in</t>
  </si>
  <si>
    <t>33hr+27.31hr=60.31hr</t>
  </si>
  <si>
    <t>https://drive.google.com/open?id=1KBupAhkjr_mMlGzzx9Rhb9ufjAsMY8BE</t>
  </si>
  <si>
    <t xml:space="preserve">It is good platform to learn </t>
  </si>
  <si>
    <t>chirupattabhi12@gmail.com</t>
  </si>
  <si>
    <t>Pattabhichirumanikanta</t>
  </si>
  <si>
    <t>ugs22125_ece.manikanta@cbit.org.in</t>
  </si>
  <si>
    <t>Dr. A.Vani</t>
  </si>
  <si>
    <t>https://drive.google.com/open?id=1WPYkkF3muaTbRTpGERzwqlPTlkuhA-og, https://drive.google.com/open?id=1x3V3EMDUYwkPS0g8BX2wVQrSCASP2n4l, https://drive.google.com/open?id=1mfQhLji7WIDcopZGaNc-uaLXbtDAMqc7, https://drive.google.com/open?id=1NjyIw_47Y_DiplleB8vInqT-psx-QRhL</t>
  </si>
  <si>
    <t xml:space="preserve">Acquired knowledge with these courses in the holidays </t>
  </si>
  <si>
    <t>sumeetpenumalla@gmail.com</t>
  </si>
  <si>
    <t>Penumalla Sumeet</t>
  </si>
  <si>
    <t>ugs22126_ece.sumeet@cbit.org.in</t>
  </si>
  <si>
    <t>https://drive.google.com/open?id=1LXtqMgLSdjmm22ovOZUgncLr1qDmNsXa, https://drive.google.com/open?id=19dx3YZStjAgeDnwxUbEmnPCg2awous5N</t>
  </si>
  <si>
    <t>The Winter Upskilling Courses were very helpful.</t>
  </si>
  <si>
    <t>saivamshi.perugu@gmail.com</t>
  </si>
  <si>
    <t>P. SAI VAMSHI</t>
  </si>
  <si>
    <t>Ugs22127_ece.vamshi@cbit.org.in</t>
  </si>
  <si>
    <t>Dr. Vani</t>
  </si>
  <si>
    <t>https://drive.google.com/open?id=1pB-rUykTWp0227ii0bEBNdL74n4Oh4Tb, https://drive.google.com/open?id=1JyMsPPdf3gXb8PeevISIV3m0zEQLC4C7</t>
  </si>
  <si>
    <t>chirupyarla@gmail.com</t>
  </si>
  <si>
    <t xml:space="preserve">PYARLA CHIRANJEEVI </t>
  </si>
  <si>
    <t>ugs22128_ece.chiranjeevi@gmail.com</t>
  </si>
  <si>
    <t>Dr.A Vani</t>
  </si>
  <si>
    <t>https://drive.google.com/open?id=1eVHLVgkG9atTnvUOY1AibjWX3HheZVQs</t>
  </si>
  <si>
    <t>vijayendra1514@gmail.com</t>
  </si>
  <si>
    <t xml:space="preserve">Rommula Vijayendra Varma </t>
  </si>
  <si>
    <t>ugs22129_ece.varma@cbit.org.in</t>
  </si>
  <si>
    <t>72 hours 52 minutes</t>
  </si>
  <si>
    <t>https://drive.google.com/open?id=1tYP9txLrQYG2RuxEQyPFamfsJUhtROn5</t>
  </si>
  <si>
    <t xml:space="preserve">It was very useful for improving my skills in data science </t>
  </si>
  <si>
    <t>shivaratrirajasheker414@gmail.com</t>
  </si>
  <si>
    <t>S.Rajashekhar</t>
  </si>
  <si>
    <t>ugs22130_ece.rajashekhar@cbit.org.in</t>
  </si>
  <si>
    <t>Dr.Vani mam</t>
  </si>
  <si>
    <t>https://drive.google.com/open?id=1I8wqQufuGHRYQ_z4ISpA9EGWx49nlzPD, https://drive.google.com/open?id=1WnE5Ig_o1IkHr3Z2-ES78E__EcUFwT01, https://drive.google.com/open?id=1f8BAMPsvfHm6y21FYIwTtS3gLWZo-wXY, https://drive.google.com/open?id=1q1zSA_6TV4JDf9CO_Ntv9xhte2ekLs59</t>
  </si>
  <si>
    <t>mahith3045@gmail.com</t>
  </si>
  <si>
    <t xml:space="preserve">Sri Sai Mahith V </t>
  </si>
  <si>
    <t>ugs22131_ece.mahith@cbit.org.in</t>
  </si>
  <si>
    <t>Mrs. Vani</t>
  </si>
  <si>
    <t>https://drive.google.com/open?id=1UFDctZ9mrf_qs2uw2PYlU7tj6I8F3s6r, https://drive.google.com/open?id=10xu7bemAjFdDtbO2_tNjRj5cVrpMXHtj</t>
  </si>
  <si>
    <t>90% of the courses were on the software domain not many options for  students from other core branches to gain knowledge on their respective core subjects.</t>
  </si>
  <si>
    <t>akhilesht1103@gmail.com</t>
  </si>
  <si>
    <t xml:space="preserve">Akhilesh </t>
  </si>
  <si>
    <t>ugs22132_ece.akhilesh@cbit.org.in</t>
  </si>
  <si>
    <t>https://drive.google.com/open?id=18fCQL0BZF4S3DLtjUPbnwECtco4VvmOU, https://drive.google.com/open?id=11yP_YugU-Kt_e-_SSIPc-VOmXYClOfw2, https://drive.google.com/open?id=1gxlqzqJDFDtqxHIm2TB3-HwENjFiublh, https://drive.google.com/open?id=1moBZNvelwZzFwOEI1rPE4O-JxjIFTOua</t>
  </si>
  <si>
    <t>nandu26032005@gmail.com</t>
  </si>
  <si>
    <t xml:space="preserve">T. Pavan Nand </t>
  </si>
  <si>
    <t>ugs22133_ece.pavan@cbit.org.in</t>
  </si>
  <si>
    <t>Dr.A. Vani</t>
  </si>
  <si>
    <t>39+33= 72 hours</t>
  </si>
  <si>
    <t>https://drive.google.com/open?id=1TqkNKhBoW2LKUfxelVVB3uXItGgF57Z7, https://drive.google.com/open?id=1Rr5bh2HPodMVi1mVa3CcLco9ubbURb3G</t>
  </si>
  <si>
    <t xml:space="preserve">Saturday holidays </t>
  </si>
  <si>
    <t>takarthik315@gmail.com</t>
  </si>
  <si>
    <t>VADREVU ABHINAV KARTHIKEY</t>
  </si>
  <si>
    <t>ugs22134_ece.karthikey@cbit.org.in</t>
  </si>
  <si>
    <t>A.Vani</t>
  </si>
  <si>
    <t>15+15+15+15+2 =62</t>
  </si>
  <si>
    <t>https://drive.google.com/open?id=1ImYtePIjdVjANgv-L5Qkq3nyfdsPt_GQ, https://drive.google.com/open?id=1Gg8GcRYX0UXbfdOs0GN5lyDfl2yptPqc, https://drive.google.com/open?id=1p71dYktMi_P6PX1Xk5msFbisRg0anGFN, https://drive.google.com/open?id=1Ygr4e0kE8m9ZMTJ45WDBnJoqAMZYqXa-, https://drive.google.com/open?id=1QVq4HNKnwa33vUNmz5SkLWLMrUDxhyhT</t>
  </si>
  <si>
    <t>aleydeekshitha1604@gmail.com</t>
  </si>
  <si>
    <t xml:space="preserve">Aley Deekshitha </t>
  </si>
  <si>
    <t>ugs22141_ece.deekshitha@cbit.org.in</t>
  </si>
  <si>
    <t xml:space="preserve">K.Sudershan </t>
  </si>
  <si>
    <t>https://drive.google.com/open?id=17iWG1jIc8_ajxSreSXVnQKo4NzYRZA3Z, https://drive.google.com/open?id=1I6R62X8tIhZJ0lRjq-mhwvP0ecoAa3fW</t>
  </si>
  <si>
    <t xml:space="preserve">By doing the winter upskilling , I'm able to learn the courses </t>
  </si>
  <si>
    <t>araje2004@gmail.com</t>
  </si>
  <si>
    <t xml:space="preserve">A Rajeshwari </t>
  </si>
  <si>
    <t xml:space="preserve">ugs22142_ece.rajeshwari@cbit.org.in </t>
  </si>
  <si>
    <t>Dr.SudershanReddy</t>
  </si>
  <si>
    <t xml:space="preserve">15.11+18.7+33=67.21 hours </t>
  </si>
  <si>
    <t>https://drive.google.com/open?id=1PI3gjcXNFeFSZ1jK19SgukiejVLaFlmQ, https://drive.google.com/open?id=1NuHOaxXR7PRmZ4-EWmcXzlw3RrAYtTKp, https://drive.google.com/open?id=1GUr9TjIEuRvehFujh-7CouedKhzCqiCe</t>
  </si>
  <si>
    <t>Please avoid pdf format!</t>
  </si>
  <si>
    <t>banothubhargavi005@gmail.com</t>
  </si>
  <si>
    <t xml:space="preserve">B.Bhargavi </t>
  </si>
  <si>
    <t>Ugs22143_ece.bhargavi@cbit.org.in</t>
  </si>
  <si>
    <t xml:space="preserve">Sudershan Reddy </t>
  </si>
  <si>
    <t>https://drive.google.com/open?id=1AHdHZgY1uO0YRTLmrrRQOP4FU1fAXxtC, https://drive.google.com/open?id=1hKiqG-BDxhP349i2wdNiHqgqbWtEMgoy</t>
  </si>
  <si>
    <t xml:space="preserve">It's good doing internship </t>
  </si>
  <si>
    <t>varshabijji@gmail.com</t>
  </si>
  <si>
    <t>BIJJI VARSHA</t>
  </si>
  <si>
    <t>ugs22144_ece.varsha@cbit.org.in</t>
  </si>
  <si>
    <t>K.Sudershan Reddy</t>
  </si>
  <si>
    <t>https://drive.google.com/open?id=1QzTpTG9nwMyDrCr-T81QD2mqBrQ1febQ</t>
  </si>
  <si>
    <t>abhignapatelchelka@gmail.com</t>
  </si>
  <si>
    <t xml:space="preserve">CHELKA ABHIGNA PATEL </t>
  </si>
  <si>
    <t>ugs22145_ece.abhigna@cbit.org.in</t>
  </si>
  <si>
    <t xml:space="preserve">Dr. Sudershan Reddy Kotla </t>
  </si>
  <si>
    <t>https://drive.google.com/open?id=1L5wZL9duMtq5zouaigpUdsSV6K_O7ddX</t>
  </si>
  <si>
    <t xml:space="preserve">It's was a perfect opportunity to upgrade our knowledge regarding courses </t>
  </si>
  <si>
    <t>gayatridevarashetty29@gmail.com</t>
  </si>
  <si>
    <t>Sri Gayatri Deverashetty</t>
  </si>
  <si>
    <t>ugs22146_ece.gayatri@cbit.org.in</t>
  </si>
  <si>
    <t xml:space="preserve">Sudershan Reddy Kotla </t>
  </si>
  <si>
    <t>https://drive.google.com/open?id=1dHjIQycA3dPgdAffSNxOiZ4_zVJ_x7Jq</t>
  </si>
  <si>
    <t>It is informative and also links our minds to ideas</t>
  </si>
  <si>
    <t>ugs22147_ece.sumana@cbit.org.in</t>
  </si>
  <si>
    <t>Devarashetty Sumana</t>
  </si>
  <si>
    <t>devarashettysumana@gmail.com</t>
  </si>
  <si>
    <t>Dr.Sudershan Reddy Kotla</t>
  </si>
  <si>
    <t>https://drive.google.com/open?id=1-QtrgRb5HcbuxC9aKMGtcPDivXYxR0H5, https://drive.google.com/open?id=1lQVNNCju4GRzKxtnk_sKiPeSUUG2U8mO</t>
  </si>
  <si>
    <t>I learned more about AI foundations and about DevOps foundation in despite of my branch in future they will help me to upskill of skills in every aspect and learn more new things for my skill development purpose i will continue my learning same like in advance methods in this topics.</t>
  </si>
  <si>
    <t>akshithadharmasoth@gmail.com</t>
  </si>
  <si>
    <t>Dharmasoth Akshitha</t>
  </si>
  <si>
    <t>ugs22148_ece.akshitha@cbit.org.in</t>
  </si>
  <si>
    <t xml:space="preserve">K.Sudershan Reddy </t>
  </si>
  <si>
    <t>81 HOURS 31 MINUTES</t>
  </si>
  <si>
    <t>https://drive.google.com/open?id=133mL7qWAYu_TukMx5BX_wOZe8Ftl44sa, https://drive.google.com/open?id=1eRl-8pxlwZOGA0_mNb6snJWnITSS5WHE, https://drive.google.com/open?id=1PodctygsSHrt2HxI_qvHXFbPqcsbr-iX</t>
  </si>
  <si>
    <t>thanks for the time given to us for developing the upskills</t>
  </si>
  <si>
    <t>tanvigayakwad4@gmail.com</t>
  </si>
  <si>
    <t xml:space="preserve">Gayakwad Tanvi </t>
  </si>
  <si>
    <t>Ugs22149_ece.tanvi@cbit.org.in</t>
  </si>
  <si>
    <t>Dr.Sudershan Reddy</t>
  </si>
  <si>
    <t>15hr11m+18hr7m+33h=66hr18m</t>
  </si>
  <si>
    <t>https://drive.google.com/open?id=14-u7NfMyWFhxKxgnjgj2O1P_02V6kTwW, https://drive.google.com/open?id=1kxEMZuMoMtguL4IJ9mvEVz3K_mCkWVp-, https://drive.google.com/open?id=1uA91AbUPBTiHIvY-aG0wv6py62hBewkx</t>
  </si>
  <si>
    <t>reddyharshika1584@gmail.com</t>
  </si>
  <si>
    <t>Harshika Reddy</t>
  </si>
  <si>
    <t>ugs22150ece.harshika@gmail.com</t>
  </si>
  <si>
    <t>Dr. Sudershan Reddy</t>
  </si>
  <si>
    <t>27h31m+39h11m=66h42m</t>
  </si>
  <si>
    <t>https://drive.google.com/open?id=1ROfXPVNjdVnQ6gJLItLxye-Q0jIGY2ys, https://drive.google.com/open?id=1LEJgUXbzi9HhGmubs_spyW0jVFGQsugi</t>
  </si>
  <si>
    <t xml:space="preserve">It’s was great time for us to learn new courses </t>
  </si>
  <si>
    <t>gubbalamounika2@gmail.com</t>
  </si>
  <si>
    <t>Mounika Gubbala</t>
  </si>
  <si>
    <t>ugs22151_ece.mounika@cbit.org.in</t>
  </si>
  <si>
    <t>Sudershan Reddy Kotla</t>
  </si>
  <si>
    <t>114+33=147 hours</t>
  </si>
  <si>
    <t>https://drive.google.com/open?id=1lsxl311Quu5ZbHLMkba0lQ8gNb3RY8FJ</t>
  </si>
  <si>
    <t xml:space="preserve">very informative ,  learned a lot </t>
  </si>
  <si>
    <t>kalanjali.illuri@gmail.com</t>
  </si>
  <si>
    <t>ILLURI KALANJALI</t>
  </si>
  <si>
    <t>ugs22152_ece.kalanjali@cbit.org.in</t>
  </si>
  <si>
    <t>Dr.K.Sudershan Reddy</t>
  </si>
  <si>
    <t>114H 28M</t>
  </si>
  <si>
    <t>https://drive.google.com/open?id=17DQE_gnbjImksUNw3dz89JnciPkoXfni</t>
  </si>
  <si>
    <t>It was a nice experience to be a part of this upskill program and helped to learn new skills and and a great experience to know how to attempt the exam</t>
  </si>
  <si>
    <t>shreya9013545@gmail.com</t>
  </si>
  <si>
    <t>K.Shreya</t>
  </si>
  <si>
    <t>ugs22153_ece.shreya@cbit.org.in</t>
  </si>
  <si>
    <t xml:space="preserve">Sudarshan </t>
  </si>
  <si>
    <t>https://drive.google.com/open?id=103GuEPbpwtJRlor_ySJ8e5RgDqNAFLPL</t>
  </si>
  <si>
    <t>It has helped me to gain knowledge in various fields. A few more assignments and projects would be a great help.</t>
  </si>
  <si>
    <t>saidivyakandi@gmail.com</t>
  </si>
  <si>
    <t>Kandi Saidivya</t>
  </si>
  <si>
    <t>ugs22154_ece.divya@cbit.org.in</t>
  </si>
  <si>
    <t>Sudharshan Reddy</t>
  </si>
  <si>
    <t>66 hours 11 minutes</t>
  </si>
  <si>
    <t>https://drive.google.com/open?id=1AaPputn7YWTb3_burtD8mJn_FXRZD9Gt, https://drive.google.com/open?id=1XnLxW-lxK6nOgTjDR95YXzDsbk9xNm4C, https://drive.google.com/open?id=1_T02LGD6TZgG8T6ExKnjGKElEyavcbiN</t>
  </si>
  <si>
    <t>munavathbaby@gmail.com</t>
  </si>
  <si>
    <t xml:space="preserve">Munavath Baby </t>
  </si>
  <si>
    <t>ugs22155_ece.baby@cbit.org.in</t>
  </si>
  <si>
    <t>https://drive.google.com/open?id=1QcyB45fpETOnwOLtIucVRlXLdkV2HNEF</t>
  </si>
  <si>
    <t>haswitha2004@gmail.com</t>
  </si>
  <si>
    <t>N Haswitha Sri</t>
  </si>
  <si>
    <t>ugs22156_ece.haswitha@cbit.org.in</t>
  </si>
  <si>
    <t>39hr11m+33hr=72hr11m</t>
  </si>
  <si>
    <t>https://drive.google.com/open?id=1HyVT0wlBOnt8ExL-ECrFqzGJc3FGU2Yx, https://drive.google.com/open?id=1S8g9lK81WtGWNKs6ICDRWEU3Zly-QUr8</t>
  </si>
  <si>
    <t>I have learnt many things in these courses it is very useful for upcoming exams.</t>
  </si>
  <si>
    <t>pooja.n0228@gmail.com</t>
  </si>
  <si>
    <t xml:space="preserve">Nallathigala Pooja </t>
  </si>
  <si>
    <t>ugs22157_ece.pooja@cbit.org.in</t>
  </si>
  <si>
    <t>https://drive.google.com/open?id=1gdcaip_iC69djt9639_2V08ZWeIFbvbs</t>
  </si>
  <si>
    <t xml:space="preserve">Good to explore Courses </t>
  </si>
  <si>
    <t>dedeepyanethi@gmail.com</t>
  </si>
  <si>
    <t xml:space="preserve">Nethi Dedeepya </t>
  </si>
  <si>
    <t>ugs22158_ece.dedeepya@cbit.org.in</t>
  </si>
  <si>
    <t>15h11 m+18h7m+33h=66h 18m</t>
  </si>
  <si>
    <t>https://drive.google.com/open?id=15_h5gJBUUIySqkbKr8KXBw4EQYaSOHsg, https://drive.google.com/open?id=1Sk37Bp9gAviSNHa-ECAi1_Xnenuf8XaX, https://drive.google.com/open?id=1_3fCgGTxh4MGQ3nxxAq7NJDC5qTlo6ah</t>
  </si>
  <si>
    <t>samhithapala@gmail.com</t>
  </si>
  <si>
    <t>PALA SAMHITHA</t>
  </si>
  <si>
    <t>ugs22159_ece.samhitha@cbit.org.in</t>
  </si>
  <si>
    <t>https://drive.google.com/open?id=1wHal20Ggfxrm_e2I0yabRnKWQufEov69, https://drive.google.com/open?id=1vB00le-iyWayV8a8IMl3WpYHjwECX0B3, https://drive.google.com/open?id=1lMhufB8y4fHtQ7XPNf2WsYcNmAE7JeX-</t>
  </si>
  <si>
    <t>trivenipappula369@gmail.com</t>
  </si>
  <si>
    <t>Pappula Triveni</t>
  </si>
  <si>
    <t>ugs22160_ece.triveni@cbit.org.in</t>
  </si>
  <si>
    <t>Dr.kotla sudershan reddy</t>
  </si>
  <si>
    <t>https://drive.google.com/open?id=1Mi002cwX0MUUHc6EtlVB5qli0xpmO7pn</t>
  </si>
  <si>
    <t>It was an amazing experience</t>
  </si>
  <si>
    <t>saisindhu1905@gmail.com</t>
  </si>
  <si>
    <t>P.SAI SINDHU</t>
  </si>
  <si>
    <t>ugs22161_ece.sindhu@cbit.org.in</t>
  </si>
  <si>
    <t>Dr.Sudershan reddy</t>
  </si>
  <si>
    <t>66h 18m</t>
  </si>
  <si>
    <t>https://drive.google.com/open?id=1iD0gX5EIfR2Jf1-zEBcJ-G2oGdLly0m3, https://drive.google.com/open?id=1FO09ckBZ5Bkk6h9TUVs5K3r9Ok9uL73J, https://drive.google.com/open?id=1VPPjFS90FEZDtc10wbbREBmTdbPjWUZc</t>
  </si>
  <si>
    <t>saideepthi242@gmail.com</t>
  </si>
  <si>
    <t>R.SAI DEEPTHI</t>
  </si>
  <si>
    <t>ugs22162_ece.deepthi@cbit.org.in</t>
  </si>
  <si>
    <t>SUDERSHAN REDDY</t>
  </si>
  <si>
    <t>108h 52m</t>
  </si>
  <si>
    <t>https://drive.google.com/open?id=11p-xgusoHDqkvd012YKm2jua3NDK5Gkm, https://drive.google.com/open?id=1vQIJ2IWYLhgHAvtMMSsgI27NDp7RAmJh</t>
  </si>
  <si>
    <t>srivarshayekkeli@gmail.com</t>
  </si>
  <si>
    <t xml:space="preserve">Yekkeli Sri Varsha </t>
  </si>
  <si>
    <t>ugs22163_ece.varsha@cbit.org.in</t>
  </si>
  <si>
    <t>Dr Sudershan Reddy Kotla</t>
  </si>
  <si>
    <t>https://drive.google.com/open?id=19gARo8LfrvL_vf2cL76dydvx2uTThWuA, https://drive.google.com/open?id=13DjzJ-BWMUlMZZkpK3DXSkuH8AinonqO, https://drive.google.com/open?id=19dZu98rO7-x4jK0C9d9b8uJ9UG_pWeXP</t>
  </si>
  <si>
    <t>It was a very good learning experience.</t>
  </si>
  <si>
    <t>yellapuramvaishnavi@gmail.com</t>
  </si>
  <si>
    <t>Y.Vaishnavi</t>
  </si>
  <si>
    <t>ugs22164.ece.vaishnavi@cbit.org.in</t>
  </si>
  <si>
    <t xml:space="preserve">Sudarshan Reddy </t>
  </si>
  <si>
    <t>https://drive.google.com/open?id=1Wwmn4x1F-qrQilJn5Q1fVpmt8kVykIPC</t>
  </si>
  <si>
    <t>abhinandanreddy.pailla@gmail.com</t>
  </si>
  <si>
    <t>Abhinandan Reddy Pailla</t>
  </si>
  <si>
    <t>ugs22165_ece.abhinandan@cbit.org.in</t>
  </si>
  <si>
    <t>Jyothsna KSRS</t>
  </si>
  <si>
    <t>https://drive.google.com/open?id=1pUknCkoVGsuIbX-qr6NbirMPxxh9K6E9, https://drive.google.com/open?id=1zPD-HwR9yEqh4sJTg3fAAU85vqcyj_H1</t>
  </si>
  <si>
    <t>abhinavreddychukkala@gmail.com</t>
  </si>
  <si>
    <t>Abhy</t>
  </si>
  <si>
    <t>ugs22166_ece.abhinav@cbit.org.in</t>
  </si>
  <si>
    <t>Jyostna</t>
  </si>
  <si>
    <t>Java Foundation Certification - ISB - 114h.24m, MongoDB Python Developer Path - 15h, MongoDB Java Developer Path - 15h, MongoDB Node.js Developer Path - 15h, MongoDB PHP Developer Path - 18h</t>
  </si>
  <si>
    <t>https://drive.google.com/open?id=1lZqx31capVWsX-_GtSu4LwLQMeBkaL8t</t>
  </si>
  <si>
    <t>Its very helpful for upcoming engineers</t>
  </si>
  <si>
    <t>anumulatharunpawar8@gmail.com</t>
  </si>
  <si>
    <t xml:space="preserve">A Tarunpawar </t>
  </si>
  <si>
    <t>ugs22167_ece.tarun@cbit.org.in</t>
  </si>
  <si>
    <t xml:space="preserve">Ksrs jyothsna </t>
  </si>
  <si>
    <t>Artificial Intelligence Primer Certification - ISB - 27h.31m, Machine Learning Foundation Certification - ISB - 18h.7m, Internet of Things Foundation Certification - ISB - 33h, MongoDB Python Developer Path - 15h</t>
  </si>
  <si>
    <t>15+27.31+18.7+33=94.01</t>
  </si>
  <si>
    <t>https://drive.google.com/open?id=1CpZfZV520ArftnVdCD0yvlxBawkoRQmA</t>
  </si>
  <si>
    <t xml:space="preserve">It's very useful... </t>
  </si>
  <si>
    <t>varuntejboppishetty@gmail.com</t>
  </si>
  <si>
    <t>B.Varun</t>
  </si>
  <si>
    <t>ugs22168_ece.varun@cbit.org.in</t>
  </si>
  <si>
    <t>Jyothsna mam</t>
  </si>
  <si>
    <t>https://drive.google.com/open?id=1l4xCQZMd5_o0W6UpBYvoUl4g7hLbJtth</t>
  </si>
  <si>
    <t>dhanushmay15@gmail.com</t>
  </si>
  <si>
    <t>Busireddigari Dhanushreddy</t>
  </si>
  <si>
    <t>ugs22169_ece.dhanush@cbit.org.in</t>
  </si>
  <si>
    <t xml:space="preserve">Jyothsna </t>
  </si>
  <si>
    <t>15.11+18.7+33=67.21 hours</t>
  </si>
  <si>
    <t>https://drive.google.com/open?id=1xX4_BgoLDGYXv31GYh1eO_TjesCVsxBe, https://drive.google.com/open?id=1MrCm2fIhazQIvuCM0eCc1SNOsxK3Xk4Z, https://drive.google.com/open?id=1P6wnwQFtR_sI6D0saKHlhLB2VuntVO0c</t>
  </si>
  <si>
    <t>Could improve more</t>
  </si>
  <si>
    <t>agentayush.21@gmail.com</t>
  </si>
  <si>
    <t xml:space="preserve">A Chandrahas </t>
  </si>
  <si>
    <t>ugs22170@ece.chandrahas</t>
  </si>
  <si>
    <t>KSRS Jyosthna</t>
  </si>
  <si>
    <t>https://drive.google.com/open?id=1SEXmi7sIolqqWt4MfyuWGumMFjEwT8AS</t>
  </si>
  <si>
    <t>This program is very helpful to develop a good set of skills required for my personal growth and is very informative.
I gained knowledge in different fields by performing this program.</t>
  </si>
  <si>
    <t>dsvbunny@gmail.com</t>
  </si>
  <si>
    <t>DSV Shiva Kumar</t>
  </si>
  <si>
    <t>ugs22171_ece.venkata@cbit.org.in</t>
  </si>
  <si>
    <t>82 hours</t>
  </si>
  <si>
    <t>https://drive.google.com/open?id=1SXQuDzfqqlHv5fKvb0iao7y5bOnzmiz-</t>
  </si>
  <si>
    <t xml:space="preserve">It was helpful and good </t>
  </si>
  <si>
    <t>shivakrishna0504@gmail.com</t>
  </si>
  <si>
    <t>D.shiva krishna</t>
  </si>
  <si>
    <t>ugs22172_ece.krishna@cbit.org.in</t>
  </si>
  <si>
    <t>jyothsna</t>
  </si>
  <si>
    <t>https://drive.google.com/open?id=1k1Q458DkfnMkeND4lkXsg0LhBKW8mdPC</t>
  </si>
  <si>
    <t>raghunathdharmoju@gmail.com</t>
  </si>
  <si>
    <t xml:space="preserve">D RAGHUNATH </t>
  </si>
  <si>
    <t>ugs22173_ece.raghunath@cbit.org.in</t>
  </si>
  <si>
    <t>Jyothsna</t>
  </si>
  <si>
    <t xml:space="preserve">66 hours 18 minutes </t>
  </si>
  <si>
    <t>https://drive.google.com/open?id=1u4hbuv57YS3nrC73QICjdvWim7sapgJx, https://drive.google.com/open?id=1fgWrIwbDpOX3geYNoL-Ry7rIjCXFo18y, https://drive.google.com/open?id=1OgECPKIGLxQrrgbV0c_3KUlESmEOK4Km</t>
  </si>
  <si>
    <t>dssp1738@gmail.com</t>
  </si>
  <si>
    <t>D.Shiva Sai Pranay</t>
  </si>
  <si>
    <t>ugs22174_ece.shiva@cbit.org.in</t>
  </si>
  <si>
    <t xml:space="preserve">K.Jyothsna </t>
  </si>
  <si>
    <t>60h.49m</t>
  </si>
  <si>
    <t>https://drive.google.com/open?id=1jvlA-A-rOW-tMuevZUDC4oNejaqqNiTp</t>
  </si>
  <si>
    <t>nagamanieerasani@gmail.com</t>
  </si>
  <si>
    <t>E Raman Goud</t>
  </si>
  <si>
    <t>ugs22176_ece.raman@cbit.org.in</t>
  </si>
  <si>
    <t xml:space="preserve">nagamanieerasani@gmail.com </t>
  </si>
  <si>
    <t>https://drive.google.com/open?id=1h_WwQQny4PepmZ2HqTelbQKZ5FGfg882, https://drive.google.com/open?id=1atT0uR50M3nDUMch38i11FvV5MzkuPg9</t>
  </si>
  <si>
    <t>I learnt many intresting facts about data science and it helped me to explore more about phython language.</t>
  </si>
  <si>
    <t>eshwar341arjun@gmail.com</t>
  </si>
  <si>
    <t>Eshwar lade</t>
  </si>
  <si>
    <t xml:space="preserve">Ugs22177_ece.eshwar@cbit.org.in </t>
  </si>
  <si>
    <t xml:space="preserve">eshwar341arjun@gmail.com </t>
  </si>
  <si>
    <t>https://drive.google.com/open?id=1ic7WdA59imFzJmCo4q9OWOjx9oDoJJLY</t>
  </si>
  <si>
    <t xml:space="preserve">Winter upskilling helped in understanding java basics </t>
  </si>
  <si>
    <t>niranthsai1446@gmail.com</t>
  </si>
  <si>
    <t>Niranth Sai Guddeti</t>
  </si>
  <si>
    <t>ugs22178_ece.sai@cbit.org.in</t>
  </si>
  <si>
    <t>39+50=89</t>
  </si>
  <si>
    <t>https://drive.google.com/open?id=1fIK8W5AU8DamBwB4mUtw9pgvNsXJyBDx, https://drive.google.com/open?id=1cUcfe8DXBjHnytEAJoUer-AE6OjPQ7yi</t>
  </si>
  <si>
    <t>Excellent courses. Definitely improved my skills and confidence</t>
  </si>
  <si>
    <t>gudijaswanthreddy@gmail.com</t>
  </si>
  <si>
    <t>G Jashwanth Reddy</t>
  </si>
  <si>
    <t>ugs22179_ece.jashwanth@cbit.org.in</t>
  </si>
  <si>
    <t>66 hours . 42min</t>
  </si>
  <si>
    <t>https://drive.google.com/open?id=1WPEM58dW7zZ4jTG6g5iOsOwNT0eWoiW9, https://drive.google.com/open?id=1AQmmDQGST8CjoSIPATlBZ0xI1XDdAAN1, https://drive.google.com/open?id=1SWAIaQrZEp3lVsf-4Mgv-Q4_CPnRno77</t>
  </si>
  <si>
    <t xml:space="preserve">Actually it’s good I gained knowledge, because of this winter upskilling </t>
  </si>
  <si>
    <t>sriramjampala3939@gmail.com</t>
  </si>
  <si>
    <t>Sri ram</t>
  </si>
  <si>
    <t>ugs22180_ece.sriram@cbit.org.in</t>
  </si>
  <si>
    <t>https://drive.google.com/open?id=1zeuk0MTTgURnBNAocIcknWQlO2bCYIKf</t>
  </si>
  <si>
    <t>kadamashwajith77@gmail.com</t>
  </si>
  <si>
    <t xml:space="preserve">K ASHWAJITH </t>
  </si>
  <si>
    <t>ugs22181_ece.ashwajith@cbit.org.in</t>
  </si>
  <si>
    <t xml:space="preserve">K JYOTHSNA </t>
  </si>
  <si>
    <t>61hr 49min</t>
  </si>
  <si>
    <t>https://drive.google.com/open?id=1pgm2mfrjr2ownsWpYs1-OCm90eMyiUCT, https://drive.google.com/open?id=1m07JnyHTgw0653AAlmcr1gbxfSSqt9Yu, https://drive.google.com/open?id=1TWm1-sd924A1geIKRAK9ikGbPI1l9kyN</t>
  </si>
  <si>
    <t>I have learnt basics of artificial intelligence and machine learning thoroughly and effectively.</t>
  </si>
  <si>
    <t>tejwaltarunkarnena@gmail.com</t>
  </si>
  <si>
    <t>Karnena Tejwal Tarun</t>
  </si>
  <si>
    <t>ugs22182_ece.tarun@cbit.org.in</t>
  </si>
  <si>
    <t>K. S. R. S Jyothsna</t>
  </si>
  <si>
    <t>61h.49m</t>
  </si>
  <si>
    <t>https://drive.google.com/open?id=1A0mkL_WdgOmHz3tL8dJJqfeircUd3Xwq, https://drive.google.com/open?id=1Hh3odyRr-I7sK6qVxgFp6pD07xp84vnP, https://drive.google.com/open?id=1YrdiUNUEbqdwQ6RZpxC22ubUYBSsEXAd</t>
  </si>
  <si>
    <t xml:space="preserve">It helped me in gaining some knowledge in artificial intelligence and machine learning cources which will be use full iny future. </t>
  </si>
  <si>
    <t>chandrababu.kommalapati@gmail.com</t>
  </si>
  <si>
    <t>K.Chandra babu</t>
  </si>
  <si>
    <t>ugs22183_ece.chandra@cbit.org.in</t>
  </si>
  <si>
    <t>https://drive.google.com/open?id=1h9Jj822C4aCVeviLcnIjUmn2VlzgH9Vp</t>
  </si>
  <si>
    <t>mohansaip005@gmail.com</t>
  </si>
  <si>
    <t>P.Mohan Sai</t>
  </si>
  <si>
    <t>ugs22185_ece.mohan@cbit.org.in</t>
  </si>
  <si>
    <t>KSRS Jyothsna</t>
  </si>
  <si>
    <t>https://drive.google.com/open?id=1bYS3HPqOITavUbYwA_VoI-g_nYRwAgTK</t>
  </si>
  <si>
    <t>good program for growing our skills</t>
  </si>
  <si>
    <t>maxwell.maxwell966@gmail.com</t>
  </si>
  <si>
    <t xml:space="preserve">Dheeraj </t>
  </si>
  <si>
    <t>Jyothsana</t>
  </si>
  <si>
    <t>https://drive.google.com/open?id=1okxCdQI-Rz-KEqMSh-gEa58ugL8bhR_X</t>
  </si>
  <si>
    <t xml:space="preserve">It provides more than a basic understanding about my upskilling in Java and it's codes uses in the further future </t>
  </si>
  <si>
    <t>saisrujan114@gmail.com</t>
  </si>
  <si>
    <t>M.sai srujan</t>
  </si>
  <si>
    <t>ugs22187_ece.srujan@cbit.org.in</t>
  </si>
  <si>
    <t>66.42 hours</t>
  </si>
  <si>
    <t>https://drive.google.com/open?id=1g0YUHh-2aS818kk5eJoIgiF6HtikmpCP</t>
  </si>
  <si>
    <t>vishalreddy7015@gmail.com</t>
  </si>
  <si>
    <t xml:space="preserve">P Venkat Vishal Reddy </t>
  </si>
  <si>
    <t>ugs22188_ece.venkat@cbit.org.in</t>
  </si>
  <si>
    <t>https://drive.google.com/open?id=1uYezqgViBsAHx-SCUSpcYN_iXojPMqDH, https://drive.google.com/open?id=1lvAB1i0oym01cXPt2bx7OUvRZb2iYk03</t>
  </si>
  <si>
    <t>It was a good way to keep us busy during the winter break.The courses were very relevant with the present trends...</t>
  </si>
  <si>
    <t>karthikeya.abhip@gmail.com</t>
  </si>
  <si>
    <t xml:space="preserve">PATNALA KARTHIKEYA ABHIRAM </t>
  </si>
  <si>
    <t>Ugs22189_ece.abhiram@cbit.org.in</t>
  </si>
  <si>
    <t xml:space="preserve">N.Jagan Mohan Reddy </t>
  </si>
  <si>
    <t>https://drive.google.com/open?id=1Wgh47jIn8_492FUBWhQp4A3Th42Hg2aN, https://drive.google.com/open?id=1ICSuakvgEdBzWPdaaEvn8MaV2uWqt-ei, https://drive.google.com/open?id=1Jd-2To8eSSZHPt_v6qQkvhVb3NPcSNvV</t>
  </si>
  <si>
    <t>fictionkid05@gmail.com</t>
  </si>
  <si>
    <t xml:space="preserve">PATNAMSHETTY VEERENDERNATH </t>
  </si>
  <si>
    <t>ugs22190_ece.veerendernath@cbit.org.in</t>
  </si>
  <si>
    <t>N.Jagan mohan reddy</t>
  </si>
  <si>
    <t>https://drive.google.com/open?id=1rdWWGfgwcdvRTX3xleeDiE7y7K4xwRyA</t>
  </si>
  <si>
    <t>ajayreddy2294@gmail.com</t>
  </si>
  <si>
    <t xml:space="preserve">P AJAY REDDY </t>
  </si>
  <si>
    <t>ugs22191_ece.ajay@cbit.org.in</t>
  </si>
  <si>
    <t xml:space="preserve">JAGAN MOHAN REDDY </t>
  </si>
  <si>
    <t xml:space="preserve">60 hours 49 minutes </t>
  </si>
  <si>
    <t>https://drive.google.com/open?id=1eNs1INMrx9eKS_lea_7XPnz8Yo2g0znN, https://drive.google.com/open?id=179K7PX4bIvQv8F6yVBaTYg3jGS_opx3q, https://drive.google.com/open?id=18AhQP5wgP-hiYsuqTpd2dw-BFD8HbRB9</t>
  </si>
  <si>
    <t xml:space="preserve">It is necessary for our career progression </t>
  </si>
  <si>
    <t>udithpulijala17@gmail.com</t>
  </si>
  <si>
    <t xml:space="preserve">Pulijala UdithChandra Prasad </t>
  </si>
  <si>
    <t>ugs22192_ece.prasad@cbit.org.in</t>
  </si>
  <si>
    <t xml:space="preserve">Jagan mohan reddy </t>
  </si>
  <si>
    <t>https://drive.google.com/open?id=1LYEDjjUS8xfSpDVAc2aPq1CINGpdCTwu</t>
  </si>
  <si>
    <t>It was very useful and effective for my development.</t>
  </si>
  <si>
    <t>st8107455@gmail.com</t>
  </si>
  <si>
    <t>R SuryaTeja Reddy</t>
  </si>
  <si>
    <t>ugs22193_ece.surya@cbit.org.in</t>
  </si>
  <si>
    <t>Jagan mohan reddy</t>
  </si>
  <si>
    <t>https://drive.google.com/open?id=1b7yh9YQD5dOafDUd053yR69da0oTSboM, https://drive.google.com/open?id=1fpFcNafKclxARQ-OATTtr6yw4pPR5qTO, https://drive.google.com/open?id=1jV9c5ox0RRbdhoabmzjTnkS83LXbpS2y, https://drive.google.com/open?id=1YY5aYkJ7vC-LKbAFQNLAb7eemB9-OMIQ, https://drive.google.com/open?id=1eekBkQ-rMsmyYakNy9lsANk2sXNNL-iL</t>
  </si>
  <si>
    <t>R Surya Teja Reddy</t>
  </si>
  <si>
    <t>jaganmohan reddy</t>
  </si>
  <si>
    <t>https://drive.google.com/open?id=1tlmZ6kChAHYgCQNg7tdNAzP_PVDdYeFH, https://drive.google.com/open?id=1lQywjwM0mHrabniVK29CL0eGsjVocxKA, https://drive.google.com/open?id=1G3xG3a9OlIOJRfalZwHPS0oJLN1k_IzU, https://drive.google.com/open?id=1Jcm7zlRx9xb3TSaRqZdtgGyJEgzjbr1c</t>
  </si>
  <si>
    <t>saurabsaran@gmail.com</t>
  </si>
  <si>
    <t>SaurabSaran</t>
  </si>
  <si>
    <t>Saurabsaran@gmail.com</t>
  </si>
  <si>
    <t>Jagan Mohan Reddy</t>
  </si>
  <si>
    <t>https://drive.google.com/open?id=1D9yFzw8FoylVEEx_kQmdtcZPb3kOVlS6</t>
  </si>
  <si>
    <t>shabbirshaik20343@gmail.com</t>
  </si>
  <si>
    <t xml:space="preserve">Shaik shabbir </t>
  </si>
  <si>
    <t>ugs22196_ece.shaik@cbit.org.in</t>
  </si>
  <si>
    <t>shabbir2204318@gmail.com</t>
  </si>
  <si>
    <t xml:space="preserve">N Jagan mohan Reddy </t>
  </si>
  <si>
    <t>https://drive.google.com/open?id=1qhZNNNX51_bt9-cm0SxBfSRZsEeU6TCf</t>
  </si>
  <si>
    <t>prasanthrfic22@gmail.com</t>
  </si>
  <si>
    <t>Siddabathula Prasanth</t>
  </si>
  <si>
    <t>Ugs22197_ece.prasanth@cbit.org.in</t>
  </si>
  <si>
    <t>Prasanthrfic22@gmail.com</t>
  </si>
  <si>
    <t>https://drive.google.com/open?id=1PWN3CvyeEJ4L1MwTscIGfgqiIQLq0hw-</t>
  </si>
  <si>
    <t>Good time to produce few quality certificates.</t>
  </si>
  <si>
    <t>krushithsomagani@gmail.com</t>
  </si>
  <si>
    <t xml:space="preserve">SOMAGANI KRUSHITH </t>
  </si>
  <si>
    <t>ugs22198_ece.krushith@cbit.org.in</t>
  </si>
  <si>
    <t>https://drive.google.com/open?id=1r08eEoqPylxlVNCUebaIALJCRmKVdLTL</t>
  </si>
  <si>
    <t xml:space="preserve">. helpful </t>
  </si>
  <si>
    <t>abhinavabhinav1212@gmail.com</t>
  </si>
  <si>
    <t xml:space="preserve">Sorapalli Bala Veera Siva Sai Abhinav </t>
  </si>
  <si>
    <t>N.Jagan Mohan Reddy</t>
  </si>
  <si>
    <t>89h.30m</t>
  </si>
  <si>
    <t>https://drive.google.com/open?id=15-s06Fpunzg5Kx0lRdG4k0SA-JUP1xu5, https://drive.google.com/open?id=1Jndy9QpVRzgUIQqSY3BGE39uxC7lF8ne</t>
  </si>
  <si>
    <t>The Upskilling Programme was Useful</t>
  </si>
  <si>
    <t>t.sai.saathvik@gmail.com</t>
  </si>
  <si>
    <t>Tanuku Sai Saathvik</t>
  </si>
  <si>
    <t>ugs22201_ece.saathvik@cbit.org.in</t>
  </si>
  <si>
    <t>Dr. Jagan Mohan Reddy</t>
  </si>
  <si>
    <t>114h 22m</t>
  </si>
  <si>
    <t>https://drive.google.com/open?id=1xESLgQWooLYl7UCXgPDMURJrwQfCbTzY</t>
  </si>
  <si>
    <t>praneeththota999@gmail.com</t>
  </si>
  <si>
    <t>THOTA PRANEETH SAI</t>
  </si>
  <si>
    <t>ugs22202_ece.praneeth@cbit.org.in</t>
  </si>
  <si>
    <t>praneethsaithota@gmail.com</t>
  </si>
  <si>
    <t>https://drive.google.com/open?id=1SGd9gsbR7t4xuBzBnZLhKGFJ8JQ0XKr9</t>
  </si>
  <si>
    <t>It was good free time for learning</t>
  </si>
  <si>
    <t>reddydhanush5678@gmail.com</t>
  </si>
  <si>
    <t>U Dhanush Reddy</t>
  </si>
  <si>
    <t>ugs22203_ece.dhanush@cbit.org.in</t>
  </si>
  <si>
    <t>N. Jagan Mohan Reddy</t>
  </si>
  <si>
    <t>https://drive.google.com/open?id=1wwE7s3RzC-1Lfww6otSpbeWls64isny1</t>
  </si>
  <si>
    <t>bhavyasrivangala0@gmail.com</t>
  </si>
  <si>
    <t xml:space="preserve">VANGALA BHAVYA SRI </t>
  </si>
  <si>
    <t>ugs22301_ece.bhavya@cbit.org.in</t>
  </si>
  <si>
    <t>Radha mam</t>
  </si>
  <si>
    <t>https://drive.google.com/open?id=1AQW6hDM8e3TjIcgMIWcclrmc_ftUXiqP, https://drive.google.com/open?id=1RkusKWKPKkbunUAx-F3WcFUcEthguBep, https://drive.google.com/open?id=1kIISKL8xCdaGW-iThHZ1xeKgj6tsFSNq</t>
  </si>
  <si>
    <t>I found this winter upskilling program very useful and I learnt  a lot of things which are useful for my future career.</t>
  </si>
  <si>
    <t>amruthabhonagiri1@gmail.com</t>
  </si>
  <si>
    <t xml:space="preserve">Bonagiri Amrutha </t>
  </si>
  <si>
    <t>ugs22302_ece.amrutha@cbit.org.in</t>
  </si>
  <si>
    <t xml:space="preserve">Radha </t>
  </si>
  <si>
    <t>15h.11m+27h.31m+18h.7m=60 hours</t>
  </si>
  <si>
    <t>https://drive.google.com/open?id=1Y-Y2e3wyo8iDmQzR1crY26yIYZ1U7XW2, https://drive.google.com/open?id=12SP2ByJNoB5t92bP3k39095tNJOTMzJf, https://drive.google.com/open?id=1JCoxqPG2TRuW37WKCW2R8Ok1vocFOD1I</t>
  </si>
  <si>
    <t>This program improved skills.</t>
  </si>
  <si>
    <t>gudurusrija299@gmail.com</t>
  </si>
  <si>
    <t xml:space="preserve">Guduru Srija </t>
  </si>
  <si>
    <t>ugs22303_ece.srija@cbit.org.in</t>
  </si>
  <si>
    <t>15.11+27.31+18.07=60 hrs 49 mins</t>
  </si>
  <si>
    <t>https://drive.google.com/open?id=1u-GvBKhT9AlZALMcCqnyJNBiq2JjOYgy, https://drive.google.com/open?id=1YxodonfCIetMLTh3k7q92UpRh3lQNOGB, https://drive.google.com/open?id=1G7T4BrZjjc-EMD-G9ortnQD-QOc-N-Vf</t>
  </si>
  <si>
    <t xml:space="preserve">I have learnt new skills in the upskilling program </t>
  </si>
  <si>
    <t>gangulasushmitha2020@gmail.com</t>
  </si>
  <si>
    <t xml:space="preserve">Gangula Sushmitha </t>
  </si>
  <si>
    <t>ugs22304_ece.sushmitha@cbit.org.in</t>
  </si>
  <si>
    <t>15h.11m+27h.31m+18h.7m =60h 49m</t>
  </si>
  <si>
    <t>https://drive.google.com/open?id=1dT_Qw8FVHrUzlCSHCpQexp6SBqJVnVoJ, https://drive.google.com/open?id=15yGB3A7Bm_jp0cAvK8OE7FaKpBw_L9y4, https://drive.google.com/open?id=1_4QWG5BzKhLq3lH0SKKracRZ_HE5CA_X</t>
  </si>
  <si>
    <t>krishnanayak090@gmail.com</t>
  </si>
  <si>
    <t>VANKUDOTHU KRISHNA</t>
  </si>
  <si>
    <t>ugs22305_ece.krishna@cbit.org.in</t>
  </si>
  <si>
    <t>Dr.S.Radha</t>
  </si>
  <si>
    <t>2+16.5+8+16+2+2+12+3=61.5</t>
  </si>
  <si>
    <t>https://drive.google.com/open?id=1zsprOYiWEJ6V1Eonlvu_1QB8LkpTSk6tX4bX76LrLQc</t>
  </si>
  <si>
    <t>winter upskilling program helped me to gain practical knowledge in my domain of study</t>
  </si>
  <si>
    <t>karthikrachuri34@gmail.com</t>
  </si>
  <si>
    <t>RACHURI KARTHIK</t>
  </si>
  <si>
    <t>ugs22306_ecekarthik@cbit.org.in</t>
  </si>
  <si>
    <t>RADHA</t>
  </si>
  <si>
    <t>0.22+113.2+1=114h.42m</t>
  </si>
  <si>
    <t>https://drive.google.com/open?id=1OhlH4hvLzRrd4OQ2pxfZbAYcJILi_PfB</t>
  </si>
  <si>
    <t>muchinthalapriya@gmail.com</t>
  </si>
  <si>
    <t>Priyanka</t>
  </si>
  <si>
    <t>Ugs22307_ece.priyanka@cbit.org.in</t>
  </si>
  <si>
    <t>S Radha (mam)</t>
  </si>
  <si>
    <t>Artificial Intelligence Foundation Certification - ISB - 15h.11m, Machine Learning Foundation Certification - ISB - 18h.7m, Data Science Foundation Certification - ISB - 75h.52m, Cyber Security Foundation Certification - ISB - 39h.11m</t>
  </si>
  <si>
    <t>15+18+39+75</t>
  </si>
  <si>
    <t>https://drive.google.com/open?id=1FUoblsTnRY0QKSYCh6iW3C-fUwQx5qG-, https://drive.google.com/open?id=1NEZ-ME_Zjqzoqc3fN80MgB_fQSTXe1Lt, https://drive.google.com/open?id=1PNx5pq9i0AKPPmwkNfNnL3mXo3WggJBZ, https://drive.google.com/open?id=1fVOtQxc2QV_t-vV8KneLHYfzwNQwj0NW</t>
  </si>
  <si>
    <t xml:space="preserve">Yaa by this winter upskilling  I learn  basic of data science and now I  know basic of ai thanku for providing winter upskilling </t>
  </si>
  <si>
    <t>akashreddyjamgi@gmail.com</t>
  </si>
  <si>
    <t>JAMGI AKASH REDDY</t>
  </si>
  <si>
    <t>ugs22308_ece.akash@cbit.org.in</t>
  </si>
  <si>
    <t>DR.A.VANI</t>
  </si>
  <si>
    <t>113+1+0.24=144.24hr</t>
  </si>
  <si>
    <t>https://drive.google.com/open?id=1byVZfnBSoaI2ZpgcDVhePQJ6KXTVtW7v</t>
  </si>
  <si>
    <t>gvamshi73232@gmail.com</t>
  </si>
  <si>
    <t>G Vamshi kumar</t>
  </si>
  <si>
    <t>ugs22309_ece.vamshi@cbit.org.in</t>
  </si>
  <si>
    <t>https://drive.google.com/open?id=10qdYSw4unBfupj9FP_bEysq3njo5XqcW, https://drive.google.com/open?id=1ZzcSwA7ygu_PhJXQOkO7hhNzijW6ntgz, https://drive.google.com/open?id=1Iu2R28BhwHjDJm5oabqmdqogJzEEBQOn, https://drive.google.com/open?id=1Cb_uKAbFX7KMsTFOJpvZAe8Dg0v-QiN9</t>
  </si>
  <si>
    <t>Simply good</t>
  </si>
  <si>
    <t>saisuprajavalugonda@gmail.com</t>
  </si>
  <si>
    <t xml:space="preserve">Sai Supraja Valugonda </t>
  </si>
  <si>
    <t>ugs22310_ece.supraja@cbit.org.in</t>
  </si>
  <si>
    <t>33 + 15 +18 =66</t>
  </si>
  <si>
    <t>https://drive.google.com/open?id=1j47tRYeDIWGqEbEri8y4XPRNUHPNjHG3</t>
  </si>
  <si>
    <t>samalaaishwarya1@gmail.com</t>
  </si>
  <si>
    <t xml:space="preserve">Samala Aishwarya </t>
  </si>
  <si>
    <t>ugs22311_ece.aishwarya@cbit.org.in</t>
  </si>
  <si>
    <t>75hours32minutes</t>
  </si>
  <si>
    <t>https://drive.google.com/open?id=1kb4BxeelP0YoSsob9NJqEHt8FDU7GnLu</t>
  </si>
  <si>
    <t xml:space="preserve">I had Good enough time to complete the course and known lot about data science and it's algorithms </t>
  </si>
  <si>
    <t>gandikotadeekshitha1@gmail.com</t>
  </si>
  <si>
    <t xml:space="preserve">Gandikota Deekshitha </t>
  </si>
  <si>
    <t>ugs22312_ece.deekshitha@cbit.org.in</t>
  </si>
  <si>
    <t>Dr.A.vani</t>
  </si>
  <si>
    <t>https://drive.google.com/open?id=1Vc29MZXZPODPqS00AgxxwNcZLie5tcsv</t>
  </si>
  <si>
    <t xml:space="preserve">It was excellent </t>
  </si>
  <si>
    <t>abbikankala@gmail.com</t>
  </si>
  <si>
    <t xml:space="preserve">Avinash kankala </t>
  </si>
  <si>
    <t>ugs22313_ece.avinash@cbit.org.in</t>
  </si>
  <si>
    <t>50hr.19mins+33hr=83hr.19mins</t>
  </si>
  <si>
    <t>https://drive.google.com/open?id=1NLSu3B_HXpoGaUXRUZZy-S_h3fOvFOSL</t>
  </si>
  <si>
    <t>Knowledge and skills</t>
  </si>
  <si>
    <t>dhanushjatouth@gmail.com</t>
  </si>
  <si>
    <t>Jatouth dhanush</t>
  </si>
  <si>
    <t>ugs22314_ece.dhanush@cbit.org.in</t>
  </si>
  <si>
    <t>https://drive.google.com/open?id=1Wn7wz5Dri7JOo1FMaBfO6EsLOykOJeR4</t>
  </si>
  <si>
    <t>harshiniallam1234@gmail.com</t>
  </si>
  <si>
    <t>Harshini</t>
  </si>
  <si>
    <t>ugs22315_ece.harshini@cbit.org.in</t>
  </si>
  <si>
    <t xml:space="preserve">Jagan Mohan Reddy </t>
  </si>
  <si>
    <t>114h 24 min</t>
  </si>
  <si>
    <t>https://drive.google.com/open?id=1GT-91_5_g6WepbHmuYrZ2WE7kyEmAwzj</t>
  </si>
  <si>
    <t>Really useful for learning new skills</t>
  </si>
  <si>
    <t>deekondamanicharan@gmail.com</t>
  </si>
  <si>
    <t>D MANI CHARAN</t>
  </si>
  <si>
    <t>ugs22316_ece.charan@cbit.org.in</t>
  </si>
  <si>
    <t>https://drive.google.com/open?id=1WDKs45x_u3DQQrHLgEqM4peu-nAFPtKF</t>
  </si>
  <si>
    <t>shivadommati10@gmail.com</t>
  </si>
  <si>
    <t xml:space="preserve">DOMMATI SHIVA PRASAD </t>
  </si>
  <si>
    <t>ugs22317_ece.shivaprasad@cbit.org.in</t>
  </si>
  <si>
    <t>75h.52 minutes</t>
  </si>
  <si>
    <t>https://drive.google.com/open?id=16aOmIH64AylbcPJv1AkPZYOHsILfrask</t>
  </si>
  <si>
    <t>majjaruaishwarya2004@gmail.com</t>
  </si>
  <si>
    <t>Aishwarya Majjaru</t>
  </si>
  <si>
    <t>ugs22318_ece.aishwarya@cbit.org.in</t>
  </si>
  <si>
    <t>Jagan Mohan Reddy Sir</t>
  </si>
  <si>
    <t>https://drive.google.com/open?id=10PenRs3Rvxb-2gTxxn9Kw07Lh-fzqBYF</t>
  </si>
  <si>
    <t>shaikmymudha1@gmail.com</t>
  </si>
  <si>
    <t xml:space="preserve">Shaik Mymudha </t>
  </si>
  <si>
    <t>ugs22319_ece.mymudha@cbit.org.in</t>
  </si>
  <si>
    <t xml:space="preserve">Jaganmohan reddy </t>
  </si>
  <si>
    <t>https://drive.google.com/open?id=1nsXX9ulByVNTyN5Fj7ycOLbGSAwy39Vm</t>
  </si>
  <si>
    <t>ugs22320_ece.abhinay@cbit.org.in</t>
  </si>
  <si>
    <t>CHERUKU ABHINAY</t>
  </si>
  <si>
    <t>cherukuabhinay884@gmail.com</t>
  </si>
  <si>
    <t>N.JAGAN MOHAN REDDY</t>
  </si>
  <si>
    <t>https://drive.google.com/open?id=1K-QFBUcVBP_AAE-4rsa7Uc5pAthBursB</t>
  </si>
  <si>
    <t>i am happy to say that i have learn't  many things..on data science which enhances me in probability...</t>
  </si>
  <si>
    <t>cpereddy@gmail.com</t>
  </si>
  <si>
    <t>Ch Parameshwar Reddy</t>
  </si>
  <si>
    <t>ugs22321_ece.chintham@cbit.org.in</t>
  </si>
  <si>
    <t>Jagan Mohan reddy</t>
  </si>
  <si>
    <t>Internet of Things Foundation Certification - ISB - 33h, MongoDB Python Developer Path - 15h, MongoDB Node.js Developer Path - 15h</t>
  </si>
  <si>
    <t>33+15+15=63</t>
  </si>
  <si>
    <t>https://drive.google.com/open?id=1I4gCRQlNFcXSo3CFC2EeQQRRaI6sy4Vi, https://drive.google.com/open?id=1bZwtlbpod5cGzmFUjl8z9xeNTLxYF4D5, https://drive.google.com/open?id=1G8GgZZ9WJ7EfQoM4m1cf4ix0bVdJcLMg</t>
  </si>
  <si>
    <t>It gave a very good external knowledge. It is very useful for our career.</t>
  </si>
  <si>
    <t>hemanthchintu2067@gmail.com</t>
  </si>
  <si>
    <t>Hemanth Kumar</t>
  </si>
  <si>
    <t>ugs22322_ece.hemanth@cbit.in</t>
  </si>
  <si>
    <t>S Radha mam</t>
  </si>
  <si>
    <t>39hr 11 min +33 hrs = 72 hrs 11 min</t>
  </si>
  <si>
    <t>https://drive.google.com/open?id=1A72eURPqPMXOwmWVHd-prfeyIi4DqMNi, https://drive.google.com/open?id=1eOR8euH-5z87JHhgdDIjLSzPULRxm9NS</t>
  </si>
  <si>
    <t>It wasa good experience we've learned something</t>
  </si>
  <si>
    <t>b.akshara22@gmail.com</t>
  </si>
  <si>
    <t xml:space="preserve">B AKSHARA </t>
  </si>
  <si>
    <t>ugs22002_mech.akshara@cbit.org.in</t>
  </si>
  <si>
    <t>Mr.Lagishetty Suresh</t>
  </si>
  <si>
    <t>https://drive.google.com/open?id=1_rmwcuRcpUD5TM07lSLPcqB1Y02ExWUS, https://drive.google.com/open?id=1YQ8oHtVT0grV9VG21UmXX7zfycNiV2wO</t>
  </si>
  <si>
    <t>kekerishika20056@gmail.com</t>
  </si>
  <si>
    <t xml:space="preserve">Chintala Rishika Mohana </t>
  </si>
  <si>
    <t>Ugs22003_mech.rishika@cbit.org.in</t>
  </si>
  <si>
    <t>Kekerishika20056@gmail.com</t>
  </si>
  <si>
    <t>https://drive.google.com/open?id=1bsRBSjfxdSCd2Uv2UTpTN4tPcjPxap8x</t>
  </si>
  <si>
    <t>bganganamani@gmail.com</t>
  </si>
  <si>
    <t xml:space="preserve">G. Bhavika Laxmi </t>
  </si>
  <si>
    <t>ugs22004_mech.laxmi@cbit.org.in</t>
  </si>
  <si>
    <t>L. Suresh kumar</t>
  </si>
  <si>
    <t>https://drive.google.com/open?id=1ZmKLGKCtLIhPbVsuUM6Fc-UfDJNY0ckf</t>
  </si>
  <si>
    <t xml:space="preserve">It was a nice experience </t>
  </si>
  <si>
    <t>nenavathgayathri933@gmail.com</t>
  </si>
  <si>
    <t xml:space="preserve">Gayathri Nenavath </t>
  </si>
  <si>
    <t>ugs22005_mech.gayathri@cbit.org.in</t>
  </si>
  <si>
    <t xml:space="preserve">Lagisetty Suresh Kumar </t>
  </si>
  <si>
    <t>https://drive.google.com/open?id=1RW_uEEGcFtLHezsMdeqttw-L6lXjACZm, https://drive.google.com/open?id=1hCLkCPFMiPx9Uf8fI1ZdTEJl2dgQXNTo, https://drive.google.com/open?id=1mhG_Erg7vpQu90lZB7XpDvpv9zAjG13U</t>
  </si>
  <si>
    <t>Thank you  for providing this intersip.It was very useful to me and I learnt a new things.The format of this Cisco was very clear along with teaching</t>
  </si>
  <si>
    <t>morumpallisreehitha@gmail.com</t>
  </si>
  <si>
    <t>M.Sreehitha</t>
  </si>
  <si>
    <t>ugs22006_mech.sreehitha@cbit.org.in</t>
  </si>
  <si>
    <t>L.suresh kumar</t>
  </si>
  <si>
    <t>https://drive.google.com/open?id=1aolHNac_rqbE0ugcaRPZELulnDDo-rTe</t>
  </si>
  <si>
    <t>The winter upskilling was really ok intresting and I learnt many things about AI.</t>
  </si>
  <si>
    <t>munipallyshilpa@gmail.com</t>
  </si>
  <si>
    <t>m.shilpa</t>
  </si>
  <si>
    <t>ugs22007_mech.shilpa@cbit.org.in</t>
  </si>
  <si>
    <t>suresh babu</t>
  </si>
  <si>
    <t>60 +100</t>
  </si>
  <si>
    <t>https://drive.google.com/open?id=1onB_E3Ms4Ds2uwZAEEWg3o-fzM5o6gsL, https://drive.google.com/open?id=1Tt_mpbGexzql0yIg3mj9_KmClMQYPcho</t>
  </si>
  <si>
    <t>pelluripushpa@gmail.com</t>
  </si>
  <si>
    <t>P. PUSHPAVATHI</t>
  </si>
  <si>
    <t>ugs22008_mech.pushpavathi@cbit.org.in</t>
  </si>
  <si>
    <t>L.SURESH KUMAR</t>
  </si>
  <si>
    <t>https://drive.google.com/open?id=1h-xydFw0cSDBz75-KooE6Gn4Iu2vc6VX, https://drive.google.com/open?id=1aW_11XM7TVUCBA1z01MIQml-njmwCywp</t>
  </si>
  <si>
    <t>I learnt from basics but we want offline sessions</t>
  </si>
  <si>
    <t>rmadv1998@gmail.com</t>
  </si>
  <si>
    <t xml:space="preserve">Rangu Shreya </t>
  </si>
  <si>
    <t>ugs22010_mech.shreya@cbit.org.in</t>
  </si>
  <si>
    <t xml:space="preserve">Dr.L.Suresh kumar </t>
  </si>
  <si>
    <t>https://drive.google.com/open?id=1Ho-bQXrfM-qvig3eMpQTr2YSR__qCMUV, https://drive.google.com/open?id=1oRkEbDgcJOOrdPN0RtTolW9sFKP4CwPW</t>
  </si>
  <si>
    <t xml:space="preserve">Interesting </t>
  </si>
  <si>
    <t>sabavathusha461@gmail.com</t>
  </si>
  <si>
    <t xml:space="preserve">Sabavath Usha </t>
  </si>
  <si>
    <t>https://drive.google.com/open?id=1JPvDHgwdaEa41AquMrMEbFiMYpc8FRhr</t>
  </si>
  <si>
    <t xml:space="preserve">Nice experience </t>
  </si>
  <si>
    <t>gayathrithammishetti@gmail.com</t>
  </si>
  <si>
    <t>Thammishetti Gayathri</t>
  </si>
  <si>
    <t>ugs22012_mech.gayathri@cbit.org.in</t>
  </si>
  <si>
    <t>Lagisetty Suresh Kumar</t>
  </si>
  <si>
    <t>https://drive.google.com/open?id=1G9wzyB1bwhQScvR5s05espVCmyp_E7kT, https://drive.google.com/open?id=1m8towCZnCRGFpZPOxGgZ--8aEU2ggLcn, https://drive.google.com/open?id=1wOSanvfyO54ursKI7zSXoD5b0kReWZfq</t>
  </si>
  <si>
    <t>Thank you for this internship programme.It helped us to develop our skills.</t>
  </si>
  <si>
    <t>ratnayandamuri84@gmail.com</t>
  </si>
  <si>
    <t>+919392352243</t>
  </si>
  <si>
    <t>L.Suresh</t>
  </si>
  <si>
    <t>https://drive.google.com/open?id=1DSxwXXrLZBz4lqfK4sIYwwAZtS3VM-eI, https://drive.google.com/open?id=1CqPhBPxRq1kdRkyMt5iy51kGuR1aMuMd, https://drive.google.com/open?id=1V0LRqagDUS0_oTqb2qQ9OD2-lUtqDBQu, https://drive.google.com/open?id=1ZXsLvBifeW5V_o6tV8zQr0h6iyCNbLgZ</t>
  </si>
  <si>
    <t>nagwaniabhishek66@gmail.com</t>
  </si>
  <si>
    <t>Abhishek nagwani</t>
  </si>
  <si>
    <t>ugs22014_mech.abhishek@cbit.org.in</t>
  </si>
  <si>
    <t>abhishek04nagwani@gmail.com</t>
  </si>
  <si>
    <t xml:space="preserve">Suresh Lagisetty </t>
  </si>
  <si>
    <t>Associate Cloud Engineer - Google free course - 40h, 18 Courses by CISCO (Any four related courses from 18 courses available) - Li2 - 60h, AI Foundations and AI advanced  - Li2 - 100h</t>
  </si>
  <si>
    <t>https://drive.google.com/open?id=1uw2-sAkdvV8P2odadev4b00CCWwiZYQB</t>
  </si>
  <si>
    <t>First atleast let me finish all the courses then you can ask for the certificates</t>
  </si>
  <si>
    <t>askasamn1@gmail.com</t>
  </si>
  <si>
    <t>A S Nischal</t>
  </si>
  <si>
    <t>askanischal@gmail.com</t>
  </si>
  <si>
    <t>L Suresh Kumar</t>
  </si>
  <si>
    <t>6 weeks</t>
  </si>
  <si>
    <t>https://drive.google.com/open?id=1OcjBGxW5T0xRIw8drbTHCYwvYc12YNeG, https://drive.google.com/open?id=1vMXkIuxCNdOdqTh27shX1pPoOcY-1HmP</t>
  </si>
  <si>
    <t>vigneshbachu2@gmail.com</t>
  </si>
  <si>
    <t>B.vignesh</t>
  </si>
  <si>
    <t>ugs22017_mech.vignesh@cbit.org.in</t>
  </si>
  <si>
    <t>Suresh Kumar sir</t>
  </si>
  <si>
    <t>https://drive.google.com/open?id=1IOqp9xueZNnPuT2xUAZTFYJlXMyUKrwY</t>
  </si>
  <si>
    <t>harshithbandaru@gmail.com</t>
  </si>
  <si>
    <t xml:space="preserve">Bandaru Arshith Kumar Goud </t>
  </si>
  <si>
    <t>ugs22018_mech.arshith@cbit.org.in</t>
  </si>
  <si>
    <t xml:space="preserve">harshithbandaru@gmail.com </t>
  </si>
  <si>
    <t xml:space="preserve">Dr.L.Suresh Kumar </t>
  </si>
  <si>
    <t>https://drive.google.com/open?id=1SfJnbLOWdfJQJx0DqjtsaAEHWYCOaHn5</t>
  </si>
  <si>
    <t xml:space="preserve">It was a wonderful experience and i gained a lot of knowledge. </t>
  </si>
  <si>
    <t>chinnavijaybellamkonda@gmail.com</t>
  </si>
  <si>
    <t>B.VIJAYRAMAKRISHNARJUN</t>
  </si>
  <si>
    <t>Ugs22020_mech.vijayram@cbit.org.in</t>
  </si>
  <si>
    <t>chinnavijaybellamkonda@gmail.co</t>
  </si>
  <si>
    <t xml:space="preserve">L.suresh Kumar </t>
  </si>
  <si>
    <t>https://drive.google.com/open?id=1_mGPhB8i0kZMs-E1vaAq5uYdyXboydKE</t>
  </si>
  <si>
    <t>It was good experience.</t>
  </si>
  <si>
    <t>chandandasari606@gmail.com</t>
  </si>
  <si>
    <t>Dasari chandan</t>
  </si>
  <si>
    <t>Sandhya reddy</t>
  </si>
  <si>
    <t>https://drive.google.com/open?id=1sMRNQYNlC-jQjC-4RnAtmq1skhoYwqF3</t>
  </si>
  <si>
    <t>sampathguguloth855@gmail.com</t>
  </si>
  <si>
    <t xml:space="preserve">G Sampath </t>
  </si>
  <si>
    <t>ugs22025_mech.sampath@cbit.org.in</t>
  </si>
  <si>
    <t xml:space="preserve">Sandhya reddy </t>
  </si>
  <si>
    <t>https://drive.google.com/open?id=1EAgUU9T-7NpQoyMJ6kggpaKrxzmrPYEy</t>
  </si>
  <si>
    <t>haroonfazltb2@gmail.com</t>
  </si>
  <si>
    <t xml:space="preserve">HAROON FAZL VAJRALA </t>
  </si>
  <si>
    <t xml:space="preserve">ugs22026_mech.haroon@cbit.org.in </t>
  </si>
  <si>
    <t xml:space="preserve">haroonfazltb2@gmail.com </t>
  </si>
  <si>
    <t xml:space="preserve">Sandhya Reddy </t>
  </si>
  <si>
    <t>https://drive.google.com/open?id=1tBUyrxnOrqo2VGsTbjJdZUFJR5DcGWQa</t>
  </si>
  <si>
    <t>kandhulaakhilakhil@gmail.com</t>
  </si>
  <si>
    <t>K.Akhil kumar</t>
  </si>
  <si>
    <t>ugs22028_mech.akhil@cbit.org.in</t>
  </si>
  <si>
    <t>Sandhya mam</t>
  </si>
  <si>
    <t>18+75+15=108</t>
  </si>
  <si>
    <t>https://drive.google.com/open?id=1QMLoUoa29_4kjdyHRpvXWQ_6KmVguVzP, https://drive.google.com/open?id=1JVDEpvmMPybfYYG-xJL38OlKJsMyk8fb, https://drive.google.com/open?id=1skSTkb0tCyweBifKZI0ONcQF7XvbAh1W</t>
  </si>
  <si>
    <t xml:space="preserve">Machine learning is amazing and I learn various models to make and how artificial intelligence work </t>
  </si>
  <si>
    <t>danimech3@gmail.com</t>
  </si>
  <si>
    <t xml:space="preserve">K. DANI. M. JYOTHI </t>
  </si>
  <si>
    <t xml:space="preserve">Ugs22029_mech.dani@cbit.org.in </t>
  </si>
  <si>
    <t xml:space="preserve">danimech3@gmail.com </t>
  </si>
  <si>
    <t>https://drive.google.com/open?id=1kw_tnnrxr9_wGxKFtHBXw5DfzlSdN8Hj, https://drive.google.com/open?id=1CVTT0UKdvdLzPC8yEcz0362u_lrs0uwh</t>
  </si>
  <si>
    <t>sathwikkatlakuntask@gmail.com</t>
  </si>
  <si>
    <t>K.sathwik</t>
  </si>
  <si>
    <t>ugs22031_mech.sathwik@cbit.org.in</t>
  </si>
  <si>
    <t>Sandya reddy</t>
  </si>
  <si>
    <t xml:space="preserve">15+15+15+15=60hours </t>
  </si>
  <si>
    <t>https://drive.google.com/open?id=1IDhZcQVj3MNZYtf2c-YPSBqp-5XbxSFL, https://drive.google.com/open?id=1EvWBiSALpPuPGcmY6Q50LgsVyDLz18OO, https://drive.google.com/open?id=1kfvnwzv_w4d0dev9Fti9Gdy9cPP7cN7A, https://drive.google.com/open?id=1KkJj5zlf_HGT-XMfgaM7dLPOLRqPCBzi</t>
  </si>
  <si>
    <t>salmankatukuri333@gmail.com</t>
  </si>
  <si>
    <t>SALMAN RAJU KATUKURI</t>
  </si>
  <si>
    <t>ugs22032_mech.raju@cbit.org.in</t>
  </si>
  <si>
    <t>SANDHYA REDDY</t>
  </si>
  <si>
    <t>https://drive.google.com/open?id=1MP9B-5znFQ8MFApv3aq9taxEDpl7jiu6</t>
  </si>
  <si>
    <t>GOOD (above average)</t>
  </si>
  <si>
    <t>varuntejavarun21@gmail.com</t>
  </si>
  <si>
    <t xml:space="preserve">KETHAVATH VARUN TEJA </t>
  </si>
  <si>
    <t>ugs22033_mech.teja@cbit.org.in</t>
  </si>
  <si>
    <t>varuntejavarun1@gmail.com</t>
  </si>
  <si>
    <t>10+10+10+10+10+10=60</t>
  </si>
  <si>
    <t>https://drive.google.com/open?id=1nGpje4_hzruhh63u8dp8IdpSu2CzdUuk</t>
  </si>
  <si>
    <t>kothurcharanreddy@gmail.com</t>
  </si>
  <si>
    <t>Kothur Charan Reddy</t>
  </si>
  <si>
    <t>ugs22035_mech.charan@cbit.org.in</t>
  </si>
  <si>
    <t>Sandhya Reddy</t>
  </si>
  <si>
    <t>https://drive.google.com/open?id=18o9ScaK3eAiDlKlv4csgUI0gHyBGz_39, https://drive.google.com/open?id=1gSj_nsxcQT6Nqxj08etf0u2YH33W7vqu, https://drive.google.com/open?id=15AZguhITMLjK6_wkamniZALG0m8dAzF9, https://drive.google.com/open?id=1pYBVnkdJl90jvX8zGbU5VschoM9ylXSU, https://drive.google.com/open?id=1k5Ce-ohk6fUKc8wimVCI-N_3a-5YcXeB</t>
  </si>
  <si>
    <t xml:space="preserve"> Cannot add more than five files.</t>
  </si>
  <si>
    <t>sandeeplingubuktha000@gmail.com</t>
  </si>
  <si>
    <t>L.Sandeep</t>
  </si>
  <si>
    <t>ugs22036_mech.sandeep@cbit.org.in</t>
  </si>
  <si>
    <t>V.Sandhya</t>
  </si>
  <si>
    <t>https://drive.google.com/open?id=1ExGNxbHSK7TE6Thwd5VcqAFuzBMPM3Q5</t>
  </si>
  <si>
    <t>There were very few to none courses available for core branches provided</t>
  </si>
  <si>
    <t>mohdsohail20@gmail.com</t>
  </si>
  <si>
    <t>Mohd sohail</t>
  </si>
  <si>
    <t>https://drive.google.com/open?id=1_fpAowQdjxfbhZA1AXewD-r4opCjiNEd</t>
  </si>
  <si>
    <t>Nice Upskilling internship</t>
  </si>
  <si>
    <t>krnaveen262004@gmail.com</t>
  </si>
  <si>
    <t>Naveen kr</t>
  </si>
  <si>
    <t>BVS rao sir</t>
  </si>
  <si>
    <t>https://drive.google.com/open?id=167GtRht-XW71UGTH2wmjQOjA-COs3SkS, https://drive.google.com/open?id=1fiwBj2TlTt9gyxExiQEapKb_Rdm3ZNNx, https://drive.google.com/open?id=1mQsVNKjxNrfDMTxja2llh-ol9cr6e5mh</t>
  </si>
  <si>
    <t>jewebenezer@gmail.com</t>
  </si>
  <si>
    <t xml:space="preserve">N Jew Ebenezer </t>
  </si>
  <si>
    <t>ugs22044_mech.nayakanti@cbit.org.in</t>
  </si>
  <si>
    <t>BVS RAO</t>
  </si>
  <si>
    <t>https://drive.google.com/open?id=1DpazJBmhos6W-8PYKdqMqr0Q36h_p1mU</t>
  </si>
  <si>
    <t>Its was good.</t>
  </si>
  <si>
    <t>devakolatinithin@gmail.com</t>
  </si>
  <si>
    <t>D NITHIN KUMAR</t>
  </si>
  <si>
    <t>ugs22045_mech.nithin@cbit.org.in</t>
  </si>
  <si>
    <t>BVS Rao</t>
  </si>
  <si>
    <t>https://drive.google.com/open?id=1cRtjmetnKdJz4bjTiZdRDIOYXRvvQawn</t>
  </si>
  <si>
    <t>parupalligowtham1269@gmail.com</t>
  </si>
  <si>
    <t xml:space="preserve">P. Gowtham </t>
  </si>
  <si>
    <t>ugs22046_mech.gowtham@cbit.org.in</t>
  </si>
  <si>
    <t xml:space="preserve">B. V. S Rao </t>
  </si>
  <si>
    <t>60 +100 = 160</t>
  </si>
  <si>
    <t>https://drive.google.com/open?id=1HiLuSQId5T8InDBd_zBg0bkgbAKZiCiz</t>
  </si>
  <si>
    <t>saharsh62345@gmail.com</t>
  </si>
  <si>
    <t>Saharsh Reddy Musku</t>
  </si>
  <si>
    <t>ugs22048_mech.saharsh@cbit.org.in</t>
  </si>
  <si>
    <t xml:space="preserve">saharsh62345@gmail.com </t>
  </si>
  <si>
    <t>B.V.S.Rao</t>
  </si>
  <si>
    <t>https://drive.google.com/open?id=1c4RDb-d7ADQZOLPK0xceD-pXwm01LkIa, https://drive.google.com/open?id=1eXp0y7t09W-aS1HXB_lPQSiZiROGkSPj</t>
  </si>
  <si>
    <t xml:space="preserve">Knowledgeable </t>
  </si>
  <si>
    <t>mohmmedsami342@gmail.com</t>
  </si>
  <si>
    <t>Shaik Mohammed Abdul Sami</t>
  </si>
  <si>
    <t>ugs22050_mech.sami@cbit.org.in</t>
  </si>
  <si>
    <t>Dr.B.V.S.Rao</t>
  </si>
  <si>
    <t>Artificial Intelligence Foundation Certification - ISB - 15h.11m, Artificial Intelligence Primer Certification - ISB - 27h.31m, 18 Courses by CISCO (Any four related courses from 18 courses available) - Li2 - 60h</t>
  </si>
  <si>
    <t>https://drive.google.com/open?id=14ytBO8SeYcIQ_OcTVbaMMZXG24HBDBfk, https://drive.google.com/open?id=1Zf1re2ZZqeSZghr1N1HxsT8aaaiQORU1, https://drive.google.com/open?id=1TpXeRHAIyIX-d3kAXkg0aVp0aSkOMUgq, https://drive.google.com/open?id=1gm_4O4qgsAUBuiS_fUw-NjEl63v12RR_, https://drive.google.com/open?id=1YPHThBKTdXu6SJS3s8rsYr6DKFMv37Gb</t>
  </si>
  <si>
    <t>arunak91542@gmail.com</t>
  </si>
  <si>
    <t xml:space="preserve">SULIGIRI ARUN KUMAR </t>
  </si>
  <si>
    <t>B.V.S rao</t>
  </si>
  <si>
    <t>https://drive.google.com/open?id=15BpkKyos5yv6mwYXcOx-HqRcQLe4spG5</t>
  </si>
  <si>
    <t>udaykiranv1995@gmail.com</t>
  </si>
  <si>
    <t>UDAY KIRAN</t>
  </si>
  <si>
    <t>ugs22054_mech.uday@cbit.org.in</t>
  </si>
  <si>
    <t>B.V.S.RAO</t>
  </si>
  <si>
    <t>https://drive.google.com/open?id=1lYbpLHmDVraQzdk1fmWInkNSIZ2aJWEa, https://drive.google.com/open?id=1nvOv_CrkgOTxStPyhGEk33KRn-go2J0N</t>
  </si>
  <si>
    <t>No, Thank you.</t>
  </si>
  <si>
    <t>amandarajanna98@gmail.com</t>
  </si>
  <si>
    <t>A. Madhuri</t>
  </si>
  <si>
    <t>Ugs22071_mech.madhuri@cbit.org.in</t>
  </si>
  <si>
    <t>Dr. Rama lakshmi</t>
  </si>
  <si>
    <t>https://drive.google.com/open?id=1m_jgGtewmzsv_TZ7TtEfF8tDw6YxfgMc</t>
  </si>
  <si>
    <t xml:space="preserve">It was so helpful </t>
  </si>
  <si>
    <t>kolanaishwaryareddy@gmail.com</t>
  </si>
  <si>
    <t xml:space="preserve">KOLAN AISHWARYA </t>
  </si>
  <si>
    <t>ugs22075_mech.aishwarya@cbit.org.in</t>
  </si>
  <si>
    <t>Dr. Rama Lakshmi</t>
  </si>
  <si>
    <t>75.52 h</t>
  </si>
  <si>
    <t>https://drive.google.com/open?id=1mMNZzmyLJ7fjaOYDoP5Gic_IxTgNXE3X</t>
  </si>
  <si>
    <t>GOOD INITIATIVE PROJECT</t>
  </si>
  <si>
    <t>srihitharq@gmail.com</t>
  </si>
  <si>
    <t>M. Srihitha</t>
  </si>
  <si>
    <t>ugs22077_srihitha@mech.cbit.org.in</t>
  </si>
  <si>
    <t>Ramalakshmi Ma’am</t>
  </si>
  <si>
    <t>114hours, 24minutes</t>
  </si>
  <si>
    <t>https://drive.google.com/open?id=1VJ1-gAqBYy5bAlxCKQHukE2TX84nDDR_</t>
  </si>
  <si>
    <t>prasanthipeddi05@gmail.com</t>
  </si>
  <si>
    <t xml:space="preserve">Prasanthi Peddi </t>
  </si>
  <si>
    <t>ugs22078_mech.prasanthi@cbit.org.in</t>
  </si>
  <si>
    <t xml:space="preserve">Dr. Rama Lakshmi </t>
  </si>
  <si>
    <t>https://drive.google.com/open?id=1dP7xOExkiMe_xPkWZKzrRwTWpQQSLq5X</t>
  </si>
  <si>
    <t xml:space="preserve">It was nice learning new subject </t>
  </si>
  <si>
    <t>dakshithasamudrala@gmail.com</t>
  </si>
  <si>
    <t xml:space="preserve">Dakshitha Sri </t>
  </si>
  <si>
    <t xml:space="preserve">Rama Lakshmi </t>
  </si>
  <si>
    <t>https://drive.google.com/open?id=1wGUObYKzNys_uYKLVQAxbqRgTxLfxONA</t>
  </si>
  <si>
    <t>The winter upskilling program offers valuable opportunities for students to enhance their skill set.</t>
  </si>
  <si>
    <t>pranavisouda0102@gmail.com</t>
  </si>
  <si>
    <t>Pranavi souda</t>
  </si>
  <si>
    <t>ugs22080_mech.pranavi@cbit.org.in</t>
  </si>
  <si>
    <t>Ramalakshmi</t>
  </si>
  <si>
    <t>https://drive.google.com/open?id=1GnxpTKz-cx26O-0tnq6-OXRT1FGnop5S</t>
  </si>
  <si>
    <t>disharanivardelli@gmail.com</t>
  </si>
  <si>
    <t xml:space="preserve">V.Disharani </t>
  </si>
  <si>
    <t>ugs22081_mech.disharani@cbit.org.in</t>
  </si>
  <si>
    <t xml:space="preserve">disharanivardelli@gmail.com </t>
  </si>
  <si>
    <t xml:space="preserve">Ramalaxmi </t>
  </si>
  <si>
    <t>https://drive.google.com/open?id=1PxGLofsdIey0eJrRZvbIwmWu568NfrXi</t>
  </si>
  <si>
    <t>Verygood</t>
  </si>
  <si>
    <t>saichandanavesireddy@gmail.com</t>
  </si>
  <si>
    <t xml:space="preserve">V.Sai Chandana Reddy </t>
  </si>
  <si>
    <t xml:space="preserve">Dr Ramalakshmi </t>
  </si>
  <si>
    <t>https://drive.google.com/open?id=1IPV_FsIWzRJrovQDA8BlP0eavnP7I5n2</t>
  </si>
  <si>
    <t>Course is very useful and beneficial for students who wanna learn from basics. It is best and detailed.</t>
  </si>
  <si>
    <t>sripoojavuppula271@gmail.com</t>
  </si>
  <si>
    <t xml:space="preserve">V SRIPOOJA </t>
  </si>
  <si>
    <t>ugs22083_mech.pooja@cbit.org.in</t>
  </si>
  <si>
    <t>90.63 hours</t>
  </si>
  <si>
    <t>https://drive.google.com/open?id=1rn2XxtWbN-19K8mom79oiQ7GI7mN5I3b, https://drive.google.com/open?id=1xsuPdTrRuT6tbvgbNbmJiCp1t_S7Corj</t>
  </si>
  <si>
    <t xml:space="preserve">I had a very valuable experience . And I learnt alot. </t>
  </si>
  <si>
    <t>a.jitinkarthik@gmail.com</t>
  </si>
  <si>
    <t xml:space="preserve">AVADHANAM JITIN KARTHIK KRISHNA </t>
  </si>
  <si>
    <t>ugs22084_mech.krishna@cbit.org.in</t>
  </si>
  <si>
    <t xml:space="preserve">Dr.Rama Lakshmi </t>
  </si>
  <si>
    <t>15+39+33=87hours</t>
  </si>
  <si>
    <t>https://drive.google.com/open?id=19C1bp3X9Fgsv3hJyy_BW8iVuP5VxHmkr, https://drive.google.com/open?id=1VpNvB8zChILiVeP_miQ10eoeveANTyz2, https://drive.google.com/open?id=1uMShixWSinNXDXrDGWzVq6HPXu5FyPlu</t>
  </si>
  <si>
    <t>chandanreddy116@gmail.com</t>
  </si>
  <si>
    <t>Chandan Reddy</t>
  </si>
  <si>
    <t>ugs22090_mech.sri@cbit.org.in</t>
  </si>
  <si>
    <t xml:space="preserve">Dr. Ramlakshmi </t>
  </si>
  <si>
    <t>39.11+33+15.11=87.22</t>
  </si>
  <si>
    <t>https://drive.google.com/open?id=1BEBrRc4KlLxmjSF85j8ObaeImrApjBuY, https://drive.google.com/open?id=1HySLrOB-w9Yl8CvTbiCDhELQ6sH-kvae</t>
  </si>
  <si>
    <t>deverakondarohan@gmail.com</t>
  </si>
  <si>
    <t>Devarakonda Rohan</t>
  </si>
  <si>
    <t>ugs22092_mech.rohan@cbit.org.in</t>
  </si>
  <si>
    <t>Dr. Venkata Sushma</t>
  </si>
  <si>
    <t>https://drive.google.com/open?id=15lYQ9WZsGR18O8-hZy9_RlSV6ox0wc1j, https://drive.google.com/open?id=1Ozj2MntwWP6EzA6icGO_ATzdwPHM7PiN</t>
  </si>
  <si>
    <t>i have spent some decent hours of time in learning many things from this certification...</t>
  </si>
  <si>
    <t>bhaskarhemanthraj002@gmail.com</t>
  </si>
  <si>
    <t>Hemanth Kumar Bhaskar</t>
  </si>
  <si>
    <t>ugs22095_mech.hemanth@cbit.org.in</t>
  </si>
  <si>
    <t>33+39=72hrs</t>
  </si>
  <si>
    <t>https://drive.google.com/open?id=1tjRvTVpGjktXmIzIl3JStKMrzAw_D9rp, https://drive.google.com/open?id=1LWnjG71WYqpRS1vAUFmgitUJtvRiRfX6</t>
  </si>
  <si>
    <t>it was very informative....</t>
  </si>
  <si>
    <t>jessypaul3308@gmail.com</t>
  </si>
  <si>
    <t xml:space="preserve">Kanumuri Jessy Paul </t>
  </si>
  <si>
    <t>ugs22099_mech.paul@cbit.org.in</t>
  </si>
  <si>
    <t>Jessypaul3308@gmail.com</t>
  </si>
  <si>
    <t xml:space="preserve">Sushma </t>
  </si>
  <si>
    <t>https://drive.google.com/open?id=1Dor_sZtQ15hARdh7u9-5UPeoYceVG5jZ, https://drive.google.com/open?id=1RMDGy2vKu6cgZO2R4ljRTmVFnUqzhZJX</t>
  </si>
  <si>
    <t>kotakondabhuvanesh@gmail.com</t>
  </si>
  <si>
    <t>K.Bhuvanesh</t>
  </si>
  <si>
    <t>ugs22101_mech.bhuvanesh@cbit.org.in</t>
  </si>
  <si>
    <t xml:space="preserve">Venkata Sushma </t>
  </si>
  <si>
    <t>https://drive.google.com/open?id=1NeBRxnx_-80ak8KjsrFOxS9Rcea2BH9o</t>
  </si>
  <si>
    <t xml:space="preserve">No
</t>
  </si>
  <si>
    <t>kotiumakanth@gmail.com</t>
  </si>
  <si>
    <t>Koti umakanth</t>
  </si>
  <si>
    <t>ugs22102_mech.umakanth@cbit.org.in</t>
  </si>
  <si>
    <t>Dr. Venkata Sushma chinta</t>
  </si>
  <si>
    <t>16+16+16+23.5+3.5=75</t>
  </si>
  <si>
    <t>https://drive.google.com/open?id=1Cvv5lLmBdgLR_AaA3QyNoahnMvJ1Efvf</t>
  </si>
  <si>
    <t>saikirang336@gmail.com</t>
  </si>
  <si>
    <t>M.Saikiran Goud</t>
  </si>
  <si>
    <t>ugs22104_mech.saikiran@cbit.org.in</t>
  </si>
  <si>
    <t>Dr. Venkata sushma chinta</t>
  </si>
  <si>
    <t>https://drive.google.com/open?id=1KKKwq1yUOe2NongCk2hgac6i1NxRg8oD</t>
  </si>
  <si>
    <t>umar.bvrm@gmail.com</t>
  </si>
  <si>
    <t>MOHAMMAD MOULANA UMAR FAROOQUE</t>
  </si>
  <si>
    <t>ugs22107_mech.farooque@cbit.org.in</t>
  </si>
  <si>
    <t>venkata sushma</t>
  </si>
  <si>
    <t>https://drive.google.com/open?id=1HXy_WGl_IjLrxzJ0tLOYeXP53fk_c_SE</t>
  </si>
  <si>
    <t>It helps the students to learn new technical things which are required to be learnt by them</t>
  </si>
  <si>
    <t>yashwanth826455@gmail.com</t>
  </si>
  <si>
    <t>M.Yashwanth Raju</t>
  </si>
  <si>
    <t>ugs22108_mech.raju@cbit.org.in</t>
  </si>
  <si>
    <t>Dr.C.Venkata Sushma</t>
  </si>
  <si>
    <t>18+13=31 hours</t>
  </si>
  <si>
    <t>https://drive.google.com/open?id=168kvn3YOc_P5tQO89Wa3KQAboWKw4bp4</t>
  </si>
  <si>
    <t>rahulreddyv2004@gmail.com</t>
  </si>
  <si>
    <t>V. Sai Rahul Reddy</t>
  </si>
  <si>
    <t>ugs22114_mech.sai@cbit.org.in</t>
  </si>
  <si>
    <t>Surender reddy</t>
  </si>
  <si>
    <t xml:space="preserve">Data science foundation certificate </t>
  </si>
  <si>
    <t>https://drive.google.com/open?id=1fsyCqPJMIKnpps-kwmPsSr72ao6vOLQt</t>
  </si>
  <si>
    <t>tatasarvan04@gmail.com</t>
  </si>
  <si>
    <t xml:space="preserve">SAI SARVAN TATA </t>
  </si>
  <si>
    <t xml:space="preserve">Ugs22115_mech.sai@cbit.org.in </t>
  </si>
  <si>
    <t xml:space="preserve">tatasarvan04@gmail.com </t>
  </si>
  <si>
    <t xml:space="preserve">Surendar Reddy </t>
  </si>
  <si>
    <t>Coursera CAD/CAM, Teachnook IC Engines</t>
  </si>
  <si>
    <t>58+18=76</t>
  </si>
  <si>
    <t>https://drive.google.com/open?id=1vvmJiEJ_d0P9H0AMR4TRsOxE38lTvvCI, https://drive.google.com/open?id=1XkYsm6_1T5Xf6GPxB9cQA7qXzz0CS34-</t>
  </si>
  <si>
    <t xml:space="preserve">Had a very good exposure and helped me to upgrade my skills </t>
  </si>
  <si>
    <t>srujanreddysheri@gmail.com</t>
  </si>
  <si>
    <t xml:space="preserve">Sai srujan reddy </t>
  </si>
  <si>
    <t>saisrujanreddysheri@gmail.com</t>
  </si>
  <si>
    <t xml:space="preserve">Data science foundation - Infosys </t>
  </si>
  <si>
    <t>https://drive.google.com/open?id=12gA23UBeRGgYnhhZ8dV1YOU7YBcL_grI</t>
  </si>
  <si>
    <t>vadde.nagesh88@gmail.com</t>
  </si>
  <si>
    <t xml:space="preserve">Vadde Sathwik </t>
  </si>
  <si>
    <t>ugs_22119 mech.sathwik@cbit.org.in</t>
  </si>
  <si>
    <t>Surrender reddy</t>
  </si>
  <si>
    <t>+919573528222</t>
  </si>
  <si>
    <t>https://drive.google.com/open?id=16O_LDGhvVkK8oCNMtDFlndpRqxc15Ljz, https://drive.google.com/open?id=1-X3mREYBgOZ5KIm7C6lrqOocXrsnOJgE</t>
  </si>
  <si>
    <t>Please provide useful core upskilling programs based on respective departments</t>
  </si>
  <si>
    <t>nandu0402mail@gmail.com</t>
  </si>
  <si>
    <t xml:space="preserve">Nandeeshwar Rao Veeramaneni </t>
  </si>
  <si>
    <t>ugs22120_mech.nandeeshwar@cbit.org.in</t>
  </si>
  <si>
    <t>https://drive.google.com/open?id=1_Cbz54hz3zc5O--G-YMWUAysYVfIcosP, https://drive.google.com/open?id=1dQr4fWWI02LJub2ULWW1q1p08Sn_KuWY</t>
  </si>
  <si>
    <t>Winter Upskilling can actually be better if there were sessions regarding guidance for every student irrespective of branch and make attendance mandatory for sessions if they are conducted. Because awareness was not given in a proper way and management is giving a confusion to students whether to go to awareness session or attend classes because of professors pressure. This made a chaotic situation for many students as they were not confident of speaking to SPOC's about the Upskilling.</t>
  </si>
  <si>
    <t>anjankumargoud7036@gmail.com</t>
  </si>
  <si>
    <t>Anjan kumar</t>
  </si>
  <si>
    <t>ugs22121_mech.anjan@cbit.org.in</t>
  </si>
  <si>
    <t>https://drive.google.com/open?id=1Wf_YoVfGSAW8LEFLNBTznRfouZVyZV6F, https://drive.google.com/open?id=1q4RyYkifIkXHBqO7fQ41vFDMxOPxoe-m</t>
  </si>
  <si>
    <t xml:space="preserve">It was quite good </t>
  </si>
  <si>
    <t>gy70014@gmail.com</t>
  </si>
  <si>
    <t>CH.Ganesh</t>
  </si>
  <si>
    <t>Bvs rao</t>
  </si>
  <si>
    <t>75+27=102 hours</t>
  </si>
  <si>
    <t>https://drive.google.com/open?id=1pChjRSe46HwBTTRjKkL08wEGVpqsR_09</t>
  </si>
  <si>
    <t>Good helpful</t>
  </si>
  <si>
    <t>akhilnannuri2244@gmail.com</t>
  </si>
  <si>
    <t>Akhil Reddy</t>
  </si>
  <si>
    <t>bvs rao</t>
  </si>
  <si>
    <t>75+15=90</t>
  </si>
  <si>
    <t>https://drive.google.com/open?id=16-Ccecc_wziHQZ-Z2DwpKFFS0w1WTEvV, https://drive.google.com/open?id=1SjUc8WHf3YBy_7faChKCWP4aZ4KWJOMu</t>
  </si>
  <si>
    <t>management should also introduce the core certification program for core branch people 
so that student can also learn not only about cse courses but also other courses related to their respective field.</t>
  </si>
  <si>
    <t>thurpatishashikanth843@gmail.com</t>
  </si>
  <si>
    <t xml:space="preserve">THURPATI SHASHIKANTH </t>
  </si>
  <si>
    <t>https://drive.google.com/open?id=13gWCw0yenk3rIN_SngQszESlSANwbfi3</t>
  </si>
  <si>
    <t>purushothambhukya2004@gmail.com</t>
  </si>
  <si>
    <t xml:space="preserve">BHUKYA PURUSHOTHAM </t>
  </si>
  <si>
    <t>B.V.S.Roa</t>
  </si>
  <si>
    <t>https://drive.google.com/open?id=1PTKuYO6-g91V7DxMHQNOLNwyrxXxI-wy</t>
  </si>
  <si>
    <t>nimalapudihemanth@gmail.com</t>
  </si>
  <si>
    <t xml:space="preserve">Lavanya </t>
  </si>
  <si>
    <t xml:space="preserve">Bvsroa </t>
  </si>
  <si>
    <t>https://drive.google.com/open?id=1z2RwkRgelrf_u_jvZ4WCy4UDffieRkbw</t>
  </si>
  <si>
    <t>saitejakoduri810@gmail.com</t>
  </si>
  <si>
    <t xml:space="preserve">Koduri sai teja </t>
  </si>
  <si>
    <t>ugs22308_mech.teja@cbit.org.in</t>
  </si>
  <si>
    <t xml:space="preserve">Surender reddy </t>
  </si>
  <si>
    <t>60h.18min</t>
  </si>
  <si>
    <t>https://drive.google.com/open?id=1xfnAb2h9E4a3C5U9dQh9OQDdyqbiVQLs, https://drive.google.com/open?id=1wrXHWAG3p4qbP7PwbREH2KxZ3d_vd5QQ, https://drive.google.com/open?id=1NayCQPj-uLqY1EBBrhq9i6VOMT4lLnl0</t>
  </si>
  <si>
    <t>saikrishnagangojula@gmail.com</t>
  </si>
  <si>
    <t xml:space="preserve">GANGOJULA SAIKRISHNA </t>
  </si>
  <si>
    <t>ugs22309_mech.saikrishna@cbit.org.in</t>
  </si>
  <si>
    <t xml:space="preserve">P.Surender Reddy </t>
  </si>
  <si>
    <t>66.18min</t>
  </si>
  <si>
    <t>https://drive.google.com/open?id=1oVLvDfSbahvfF5rayFjXfyfK3mXIW6Tk, https://drive.google.com/open?id=1aZeotd-d7WSnpScLulUxqK2lIKtaycjp, https://drive.google.com/open?id=1mmAPGNpVeC_kwC-Pa7sYEFZAG4mx2a8C</t>
  </si>
  <si>
    <t>banothuvamshi55@gmail.com</t>
  </si>
  <si>
    <t>Banothu vamshi</t>
  </si>
  <si>
    <t>usg22310_mech.vamshi@cbit.com</t>
  </si>
  <si>
    <t>15.11+18.7+33</t>
  </si>
  <si>
    <t>https://drive.google.com/open?id=1vhuBezsQ65WuIr43NomN1ciOW1QP7hN8, https://drive.google.com/open?id=1zKirr6nPmPti7lbfhOmHxeM9TOnoJ9JN, https://drive.google.com/open?id=1epd0l3KG2wWdCbxsWqadcodBluPbqQfI</t>
  </si>
  <si>
    <t>dasariprachithkumar@gmail.com</t>
  </si>
  <si>
    <t>Dasari Prachith Kumar</t>
  </si>
  <si>
    <t>ugs22311_mech.prachith@cbit.org.in</t>
  </si>
  <si>
    <t>P.Surendar Reddy</t>
  </si>
  <si>
    <t>https://drive.google.com/open?id=1BEu7Mj1lyeqNi_w5tkemd09dQiPoUeEw, https://drive.google.com/open?id=1V5NhmhlbwbHn1hnHlf8__9uVXs9ny0mU, https://drive.google.com/open?id=1_L3TDAZ0QGjMKHDCJpFMwcLsZiu9Lh8W</t>
  </si>
  <si>
    <t>divyasreethaviti@gmail.com</t>
  </si>
  <si>
    <t>THAVITI DIVYA SREE</t>
  </si>
  <si>
    <t>ugs22312_mech.divya@cbit.org.in</t>
  </si>
  <si>
    <t>P. surendar Reddy</t>
  </si>
  <si>
    <t>https://drive.google.com/open?id=1eYzedOqzKTaFVmW6LyFyYn0e-GzJZkSH, https://drive.google.com/open?id=17U8LeOT-qNN7osplTcFmJrXbBk8t8pil, https://drive.google.com/open?id=1BzqrlLX-MRIMmDNk5tiURXT4rmcyedwL, https://drive.google.com/open?id=1ZqS0wg0_QjBtgPhJ-D_s8jWX4B2npbEr, https://drive.google.com/open?id=1xIZhTwyypMMbwKJZq4qE8XhTM19LL1Oh</t>
  </si>
  <si>
    <t>mohammadshanawaz084@gmail.com</t>
  </si>
  <si>
    <t xml:space="preserve">Mohammed Shanawaz </t>
  </si>
  <si>
    <t>ugs22315_mech.mohammed@cbit.org.in</t>
  </si>
  <si>
    <t xml:space="preserve">B.V.S Rao </t>
  </si>
  <si>
    <t>https://drive.google.com/open?id=10G5cYHgMjGkK5WVKXrXxWlw26r3Fn3vr</t>
  </si>
  <si>
    <t>tharungoud328@gmail.com</t>
  </si>
  <si>
    <t>M.Tharuntejagoud</t>
  </si>
  <si>
    <t>ugs22316_mech.tharun@cbit.org.in</t>
  </si>
  <si>
    <t>https://drive.google.com/open?id=1cvnCZ-w2849-8SGK_QFERhJpNA7u5JEe</t>
  </si>
  <si>
    <t xml:space="preserve">To develop our skills </t>
  </si>
  <si>
    <t>ranateja34@gmail.com</t>
  </si>
  <si>
    <t>M Ranateja</t>
  </si>
  <si>
    <t>1601-22-736-318</t>
  </si>
  <si>
    <t>P.Surendhar Reddy</t>
  </si>
  <si>
    <t>Artificial Intelligence Foundation Certification - ISB - 15h.11m, Introduction to Agile methodology, Introduction to Deep learning, Introduction to Artificial Intelligence, Continous Integration and Delivery Devops, Introduction to natural language processing.</t>
  </si>
  <si>
    <t>4.53+6.18+46.41+2.38+3+1=63.5hrs</t>
  </si>
  <si>
    <t>https://drive.google.com/open?id=174HC6CPRfqgdIwIQ5Gl0YEYKDkBJHGde</t>
  </si>
  <si>
    <t>It is a good for learning and gaining skills.</t>
  </si>
  <si>
    <t>kruthisrisai6@gmail.com</t>
  </si>
  <si>
    <t xml:space="preserve">Kruthi A S </t>
  </si>
  <si>
    <t>ugs22001_it.kruthi@cbit.org.in</t>
  </si>
  <si>
    <t xml:space="preserve">Mr. U Sairam </t>
  </si>
  <si>
    <t>15+15+15+15= 90</t>
  </si>
  <si>
    <t>https://drive.google.com/open?id=1guiv4ML2kdZNsGE7Udx5AA1k_44cfIXW</t>
  </si>
  <si>
    <t>aashimanker3007@gmail.com</t>
  </si>
  <si>
    <t>Aashi Manker</t>
  </si>
  <si>
    <t>ugs22002_it.aashi@cbit.org.in</t>
  </si>
  <si>
    <t xml:space="preserve"> Sairam</t>
  </si>
  <si>
    <t>15+15+15+15+15+15+15+18 = 123</t>
  </si>
  <si>
    <t>https://drive.google.com/open?id=1TGpMsX1_aakc9KGlVZS7Fe7JtNUViXhw, https://drive.google.com/open?id=146WMIEeHsj9FiVQJ0KXccVbR0l1JuyZL, https://drive.google.com/open?id=1tinqRxI1OKbGCFlXFNibESYjTHCJYPMl, https://drive.google.com/open?id=1ZXu6bXR3ameuDpdGz48IZUgcmUBYkIgj, https://drive.google.com/open?id=1U5ffvjoxJk4TYdEkR1MvKDNwt8xhLAcz</t>
  </si>
  <si>
    <t xml:space="preserve">Plz include courses related web development next time </t>
  </si>
  <si>
    <t>adikanishka06@gmail.com</t>
  </si>
  <si>
    <t>Kanishka</t>
  </si>
  <si>
    <t>ugs22003_it.kanishka@cbit.org</t>
  </si>
  <si>
    <t>U.Sairam</t>
  </si>
  <si>
    <t>Artificial Intelligence Foundation Certification - ISB - 15h.11m, 18 Courses by CISCO (Any four related courses from 18 courses available) - Li2 - 60h, MongoDB Python Developer Path - 15h</t>
  </si>
  <si>
    <t>https://drive.google.com/open?id=1IOahhi0uzNb5LPNb0MoIqHwSV24JhIpX</t>
  </si>
  <si>
    <t>deepshika.allam@gmail.com</t>
  </si>
  <si>
    <t>A.Deepshika</t>
  </si>
  <si>
    <t>ugs22004_it.deepshika@cbit.org.in</t>
  </si>
  <si>
    <t xml:space="preserve">U.Sairam </t>
  </si>
  <si>
    <t xml:space="preserve">72 hr 52min </t>
  </si>
  <si>
    <t>https://drive.google.com/open?id=1Sk_Ui6LzFDm0aml5xsG_ONqEFXiuQj-Y</t>
  </si>
  <si>
    <t xml:space="preserve">This platform helped to gain knowledge and the sessions was excellent </t>
  </si>
  <si>
    <t>gangadharivyshnavi@gmail.com</t>
  </si>
  <si>
    <t>G.Vyshnavi</t>
  </si>
  <si>
    <t>ugs22005_it.vyshnavi@cbit.org.in</t>
  </si>
  <si>
    <t>https://drive.google.com/open?id=1dbugARIJBoKllrBAX8LzPwYgm3fA7e30</t>
  </si>
  <si>
    <t>it increased my domain knowledge.</t>
  </si>
  <si>
    <t>gsaivarshini10@gmail.com</t>
  </si>
  <si>
    <t>G.Sai Varshini</t>
  </si>
  <si>
    <t xml:space="preserve">ugs22006_it.varshini@cbit.org.in </t>
  </si>
  <si>
    <t>U.Sai Ram</t>
  </si>
  <si>
    <t>https://drive.google.com/open?id=1D6JxKcKYxAgGD8Hczr4c01qLA_yTLigh</t>
  </si>
  <si>
    <t xml:space="preserve">It was knowledgeful </t>
  </si>
  <si>
    <t>reddyvinathi3@gmail.com</t>
  </si>
  <si>
    <t>J.Vinathi Reddy</t>
  </si>
  <si>
    <t>ugs22007_it.vinathi@cbit.org.in</t>
  </si>
  <si>
    <t>https://drive.google.com/open?id=1MtcfkH_BhxD9QoSc_F7-z6zgXrXPDdeC</t>
  </si>
  <si>
    <t>juweriahabdulraheem@gmail.com</t>
  </si>
  <si>
    <t xml:space="preserve">Juweriah Abdul Raheem Mohammed </t>
  </si>
  <si>
    <t>ugs22008_it.raheem@cbit.org.in</t>
  </si>
  <si>
    <t>Mr. U. Sairam</t>
  </si>
  <si>
    <t>https://drive.google.com/open?id=1gkmCPe0tTRSaorFRekrh8jn_wd9sN_CJ</t>
  </si>
  <si>
    <t xml:space="preserve">Would have appreciated more details prior the course of winter upskilling. </t>
  </si>
  <si>
    <t>likhithakakarla9@gmail.com</t>
  </si>
  <si>
    <t>Kakarla Likhitha</t>
  </si>
  <si>
    <t>ugs22009_it.likhitha@cbit.org.in</t>
  </si>
  <si>
    <t>Mr.U.Sairam</t>
  </si>
  <si>
    <t>https://drive.google.com/open?id=1yIitUnTIBjUCF_jcKbvME54y6hvmvaWu</t>
  </si>
  <si>
    <t>instead of online platforms like infosys springboard where learning is not efficient please search for other platforms which are helpful in learning to students.</t>
  </si>
  <si>
    <t>harshu.kolli05@gmail.com</t>
  </si>
  <si>
    <t>Kolli Harshitha</t>
  </si>
  <si>
    <t>ugs22010_it.harshitha@cbit.org.in</t>
  </si>
  <si>
    <t>U Sairam</t>
  </si>
  <si>
    <t>https://drive.google.com/open?id=1tN81rr5xqjEpi2TO4E1hdoFzOfITDKNs</t>
  </si>
  <si>
    <t>komakulakavya23@gmail.com</t>
  </si>
  <si>
    <t>komakula kavya</t>
  </si>
  <si>
    <t>ugs22011_it.kavya@cbit.org.in</t>
  </si>
  <si>
    <t>U.sairam</t>
  </si>
  <si>
    <t>https://drive.google.com/open?id=1-OHCpdmL21FEeqhNNN4JjPQPJr3ps0c9, https://drive.google.com/open?id=1gcsifrbxkwWHyCjGAk1RVQxoUeTu3V5i, https://drive.google.com/open?id=1LlEMUsHGz_G4hbqj2j4ozayHzrrV8a6B</t>
  </si>
  <si>
    <t xml:space="preserve">i could able to know the basic concepts of cybersecurity and im efficient in mogodb </t>
  </si>
  <si>
    <t>marrishivani23@gmail.com</t>
  </si>
  <si>
    <t>M Shivani</t>
  </si>
  <si>
    <t>ugs22012_it.shivani@cbit.org.in</t>
  </si>
  <si>
    <t>U. Sai Ram</t>
  </si>
  <si>
    <t>114h 23m</t>
  </si>
  <si>
    <t>https://drive.google.com/open?id=1IeuQeYtX4KlKpwfojzslY-ZvgK8lBOLT</t>
  </si>
  <si>
    <t xml:space="preserve">The course helped me in improving my skills. </t>
  </si>
  <si>
    <t>kavyasrivenkat08@gmail.com</t>
  </si>
  <si>
    <t>M.kavya sri</t>
  </si>
  <si>
    <t>ugs22013_it.kavya@cbit.org.in</t>
  </si>
  <si>
    <t>U.sai ram</t>
  </si>
  <si>
    <t>https://drive.google.com/open?id=1r6SwrZpsMBofp_N8uDcI3cSucMim22Dj</t>
  </si>
  <si>
    <t xml:space="preserve">Winter upskilling program helps me to learn another intresting course and also contribute to understand present sem course </t>
  </si>
  <si>
    <t>mandalapunayana@gmail.com</t>
  </si>
  <si>
    <t>Srinayana Mandalapu</t>
  </si>
  <si>
    <t>ugs22014_it.srinayana@cbit.org.in</t>
  </si>
  <si>
    <t>U.SaiRam</t>
  </si>
  <si>
    <t xml:space="preserve">15h 11 m+18h 7 m+39h 11m = 72 h 29 m </t>
  </si>
  <si>
    <t>https://drive.google.com/open?id=1a_p09GDITU5fG2CW4IUnMoorkX_1cCGz, https://drive.google.com/open?id=1ntKYEzdMUN2UoTdUoYcM8_HElW0Wy3GU, https://drive.google.com/open?id=1w1srHODvl16S0mvqEVfjI6XJP0JzX8F_</t>
  </si>
  <si>
    <t>The concept of upskilling was good.</t>
  </si>
  <si>
    <t>marojuvarshitha28@gmail.com</t>
  </si>
  <si>
    <t xml:space="preserve">M.Sai Varshitha </t>
  </si>
  <si>
    <t>ugs22015_it.varshitha@cbit.org.in</t>
  </si>
  <si>
    <t>U.Sai ram</t>
  </si>
  <si>
    <t>15 hr 11 min + 18 hr 7 min + 39 hr 11 min = 72 hr 29 min</t>
  </si>
  <si>
    <t>https://drive.google.com/open?id=1cRNps2JI4vpi4srxru3DGZOOcXD-Cqbx, https://drive.google.com/open?id=1N8pGTM6YTahRT0CYsXtbD_-D4hoWIJZs, https://drive.google.com/open?id=1W7AQwgRkMoLmshobu85VfmEFh9rcfCsd</t>
  </si>
  <si>
    <t>nandinimullangi19@gmail.com</t>
  </si>
  <si>
    <t xml:space="preserve">Mullangi Nandini </t>
  </si>
  <si>
    <t>ugs22016_it.nandini@cbit.org.in</t>
  </si>
  <si>
    <t>75hrs.52 mins</t>
  </si>
  <si>
    <t>https://drive.google.com/open?id=1e4JkL8ttAGAPDQyayu8GBdck5dH2L0qa</t>
  </si>
  <si>
    <t xml:space="preserve">Really useful </t>
  </si>
  <si>
    <t>nallamanvikareddy@gmail.com</t>
  </si>
  <si>
    <t>Nalla Manvika</t>
  </si>
  <si>
    <t>ugs22017_it.manvika@cbit.org.in</t>
  </si>
  <si>
    <t>Sairam sir</t>
  </si>
  <si>
    <t>https://drive.google.com/open?id=1LXJcOhVshHjISCzc6qya_JdGScuwgVKI</t>
  </si>
  <si>
    <t>it is useful</t>
  </si>
  <si>
    <t>nomulavarshareddy@gmail.com</t>
  </si>
  <si>
    <t>Nomula varsha reddy</t>
  </si>
  <si>
    <t>Ugs22018_it.varsha@cbit.org.in</t>
  </si>
  <si>
    <t>Nomulavarshareddy@gmail.com</t>
  </si>
  <si>
    <t>Nr u sai ram</t>
  </si>
  <si>
    <t>https://drive.google.com/open?id=1qoqHzbuYGCFkzF0j9kAo1mfvHz-3kh0f</t>
  </si>
  <si>
    <t>gnsp.16@gmail.com</t>
  </si>
  <si>
    <t>P.Gayatri Naga Soujanya</t>
  </si>
  <si>
    <t>ugs22019_it.soujanya@cbit.org.in</t>
  </si>
  <si>
    <t>https://drive.google.com/open?id=1dmjTIvUehMnlk643DQKgmbJ9mw4Zy7hK</t>
  </si>
  <si>
    <t>It was a great experience to gain more knowledge.</t>
  </si>
  <si>
    <t>ashwithachinni0602@gmail.com</t>
  </si>
  <si>
    <t>R.Ashwitha</t>
  </si>
  <si>
    <t>ugs22020_it.ashwitha@cbit.org.in</t>
  </si>
  <si>
    <t xml:space="preserve">U.Sai Ram </t>
  </si>
  <si>
    <t>https://drive.google.com/open?id=1Y9rRzp-VSfO8t1NSxhSw_cvjZHM0Aggf</t>
  </si>
  <si>
    <t>sivarathriamrutha@gmail.com</t>
  </si>
  <si>
    <t>Sivarathri Manasa Amrutha Satya</t>
  </si>
  <si>
    <t>ugs22021_it.satya@cbit.org.in</t>
  </si>
  <si>
    <t>U Sairam Sir</t>
  </si>
  <si>
    <t>https://drive.google.com/open?id=1NfqzftEWsFkTPvKmhS_1ONYMUbdDzhE6</t>
  </si>
  <si>
    <t>Doing the Winter Upskilling Course was helpful we could learn new concepts and technologies..</t>
  </si>
  <si>
    <t>Smaranasepur@gmail.com</t>
  </si>
  <si>
    <t xml:space="preserve">Smarana sepur </t>
  </si>
  <si>
    <t>Ugs22022_it.smarana@cbit.org.in</t>
  </si>
  <si>
    <t xml:space="preserve">A.Sirisha </t>
  </si>
  <si>
    <t>+919885266048</t>
  </si>
  <si>
    <t>https://drive.google.com/open?id=1ijqExq0lUPXbJdGVGZ0aYmGDNRaCEofY, https://drive.google.com/open?id=1O0yz25OlhyshgwQOP5acOEsQMUCYCbIz, https://drive.google.com/open?id=1_3c8h_r09NhEYvvuh3WqHNfqh7CzkdZm</t>
  </si>
  <si>
    <t>shreyasirigadha0784@gmail.com</t>
  </si>
  <si>
    <t>Srigadha Shreya</t>
  </si>
  <si>
    <t>ugs22023_it.shreya@cbit.org.in</t>
  </si>
  <si>
    <t>A.Sirisha</t>
  </si>
  <si>
    <t>https://drive.google.com/open?id=1iTroFaxJIfaLWQ0CLrSKFNl14GWNWfff</t>
  </si>
  <si>
    <t>jaanutanuku@gmail.com</t>
  </si>
  <si>
    <t>pratima</t>
  </si>
  <si>
    <t>ugs22024_it.pratima@cbit.org.in</t>
  </si>
  <si>
    <t xml:space="preserve">jaanutanuku@gmail.com </t>
  </si>
  <si>
    <t>sirisha</t>
  </si>
  <si>
    <t>https://drive.google.com/open?id=1xL2KoOoiPekluy7iAzJHNgXgnc7jg_Tk</t>
  </si>
  <si>
    <t>thakurvidhatri45368@gmail.com</t>
  </si>
  <si>
    <t xml:space="preserve">Thakur vidhatri </t>
  </si>
  <si>
    <t xml:space="preserve">Ugs22025_it.vidhatri@cbit.org.in </t>
  </si>
  <si>
    <t xml:space="preserve">thakurvidhatri45368@gmail.com </t>
  </si>
  <si>
    <t>A.sirisha</t>
  </si>
  <si>
    <t>https://drive.google.com/open?id=1QIuaZ9wKiWDJ46qRVBouSQjGQqN5Fpaa</t>
  </si>
  <si>
    <t>It is a good opportunity to learn new techs</t>
  </si>
  <si>
    <t>nikhithatodima3@gmail.com</t>
  </si>
  <si>
    <t>T.Nikhitha</t>
  </si>
  <si>
    <t>ugs22026_it.nikhitha@cbit.org.in</t>
  </si>
  <si>
    <t>Data Science Foundation Certification - ISB - 75h.52m, 18 Courses by CISCO (Any four related courses from 18 courses available) - Li2 - 60h, MongoDB Python Developer Path - 15h, MongoDB Java Developer Path - 15h, MongoDB Node.js Developer Path - 15h, MongoDB PHP Developer Path - 18h</t>
  </si>
  <si>
    <t>https://drive.google.com/open?id=1gk2fMo8p_Ij3gmbxZQKGLXco0jc6xIyJ, https://drive.google.com/open?id=1imoeIuXMxmFaarcf0PgHN3Je2xWXyyYt, https://drive.google.com/open?id=1qQLSEFd40AEZ9Q3IzDS9Ijh9aXYOIyBC, https://drive.google.com/open?id=1-smzjnBZ1BZNc85p4v4RWbXjIntvuqlk</t>
  </si>
  <si>
    <t>It helped me to learn new skills , as it was not offline course in the college , it was not that productive</t>
  </si>
  <si>
    <t>Akshithavanteddu@gmail.com</t>
  </si>
  <si>
    <t xml:space="preserve">Vanteddu Akshitha </t>
  </si>
  <si>
    <t xml:space="preserve">Ugs22027_it.akshitha@cbit.org.in </t>
  </si>
  <si>
    <t>A. Sirisha</t>
  </si>
  <si>
    <t>https://drive.google.com/open?id=1IRpBbudqPx22Ibxzesm5eq-BjAp0l_68, https://drive.google.com/open?id=1Jj8m5rq1nQDMilTs-4fjPWAq_oxHmXOA, https://drive.google.com/open?id=1c5Ikr6SlWN3V-zmViy0InfcOm8UYj0-S, https://drive.google.com/open?id=1t8TH6H74EFjqpfVZV5erN_4hcX9c_S29</t>
  </si>
  <si>
    <t>They didn't inform about the CISCO offline exam before and we just got information about the offline campus exam. We feel like not informing us before hand is inconvenient for us.</t>
  </si>
  <si>
    <t>anushreev114@gmail.com</t>
  </si>
  <si>
    <t xml:space="preserve">Anushree Vupparapalli </t>
  </si>
  <si>
    <t>Anushreev114@gmail.com</t>
  </si>
  <si>
    <t>Dr. A. Sirisha</t>
  </si>
  <si>
    <t>https://drive.google.com/open?id=1kpAC7Fi_Ed5CXleBYCWhiE0VG33LHbJZ</t>
  </si>
  <si>
    <t xml:space="preserve">I have learnt different languages which helped me improve better in coding and helped me in doing some projects which I’m currently working on </t>
  </si>
  <si>
    <t>deepthi.sharanya16@gmail.com</t>
  </si>
  <si>
    <t>Deepthi Sharanya</t>
  </si>
  <si>
    <t>ugs22029_it.sharanya@cbit.org.in</t>
  </si>
  <si>
    <t>https://drive.google.com/open?id=13_4KUv28gwWGO2UMMt6tyGYIafTr6b8P</t>
  </si>
  <si>
    <t>lingababuaithagoni7@gmail.com</t>
  </si>
  <si>
    <t>A.Lingababu</t>
  </si>
  <si>
    <t>ugs22030_it.lingababu@cbit.org.in</t>
  </si>
  <si>
    <t>https://drive.google.com/open?id=1QRqgbAu_jk_w1lnL3DMj_sIsO4lNNcN1</t>
  </si>
  <si>
    <t>It is Productive.</t>
  </si>
  <si>
    <t>amanishsai@gmail.com</t>
  </si>
  <si>
    <t>A.Manish Sai</t>
  </si>
  <si>
    <t>ugs22031_it.manish@cbit.org.in</t>
  </si>
  <si>
    <t xml:space="preserve">Mrs A Sirisha </t>
  </si>
  <si>
    <t>https://drive.google.com/open?id=1pFVAMkVa3v4wdPB5ZGotMC3eOuXHFZds</t>
  </si>
  <si>
    <t>Good and helpful to understand ongoing trends in technology and education.</t>
  </si>
  <si>
    <t>mokshithbalidi@gmail.com</t>
  </si>
  <si>
    <t>Mokshith Balidi</t>
  </si>
  <si>
    <t>ugs22032_it.mokshith@cbit.org.in</t>
  </si>
  <si>
    <t>A Sirisha</t>
  </si>
  <si>
    <t>https://drive.google.com/open?id=19KJagRRpmVlyH5XVLdREpwS61pY78DzZ</t>
  </si>
  <si>
    <t>It was beneficial for our skillset.</t>
  </si>
  <si>
    <t>kireetir2005@gmail.com</t>
  </si>
  <si>
    <t>Siva Kireeti Reddy B</t>
  </si>
  <si>
    <t>ugs22033_it.siva@cbit.org.in</t>
  </si>
  <si>
    <t>https://drive.google.com/open?id=15V3QDuTVSklgKnGbB8yusZGAJl--OIgz, https://drive.google.com/open?id=1qH24N6gEnBWt2VccZAus1xqrfdi3xBAs, https://drive.google.com/open?id=1jzHRGC8Cln-HyC5U-rHfRWiL4PYtqU3r</t>
  </si>
  <si>
    <t>Amazing</t>
  </si>
  <si>
    <t>chaitanyyapratapagarwal@gmail.com</t>
  </si>
  <si>
    <t>CHAITANYYA PRATAP AGARWAL</t>
  </si>
  <si>
    <t>ugs22034_it.pratap@cbit.org.in</t>
  </si>
  <si>
    <t>https://drive.google.com/open?id=1_Rww-QWGK8AOxvElQqsYXHOasE_-ikFN</t>
  </si>
  <si>
    <t>It was fun to learn new topics</t>
  </si>
  <si>
    <t>cruthwikreddy@gmail.com</t>
  </si>
  <si>
    <t>Ruthwik reddy challa</t>
  </si>
  <si>
    <t>ugs22035_it.ruthwik@cbit.org.in</t>
  </si>
  <si>
    <t>Dr.A Sirisha</t>
  </si>
  <si>
    <t>https://drive.google.com/open?id=1OdkH2XERTvF9nBXJODj3ZRv_URudQVGN</t>
  </si>
  <si>
    <t>Its very usefull and make us know the status of our coding skills and make us to learn new topics regarding and subject.</t>
  </si>
  <si>
    <t>dikshants12314@gmail.com</t>
  </si>
  <si>
    <t>Dikshant singh</t>
  </si>
  <si>
    <t>ugs22036_it.dikshant@cbit.org.in</t>
  </si>
  <si>
    <t>A Srisha</t>
  </si>
  <si>
    <t>69.11 hours</t>
  </si>
  <si>
    <t>https://drive.google.com/open?id=1xPb4btLzWWNXo3Jb1aKefCfg0MKcrNP_</t>
  </si>
  <si>
    <t>emmadimithil@gmail.com</t>
  </si>
  <si>
    <t>E Mithil</t>
  </si>
  <si>
    <t>ugs22037_it.mithil@cbit.org.in</t>
  </si>
  <si>
    <t>15.11+18.7+15+15=63hrs 18mins</t>
  </si>
  <si>
    <t>https://drive.google.com/open?id=1PzMg2_D-yWHmO546rcgLMsnlySx1OhUJ</t>
  </si>
  <si>
    <t>it was a great way to give us the time to learn so new stuff...</t>
  </si>
  <si>
    <t>sidharthamahendra@gmail.com</t>
  </si>
  <si>
    <t xml:space="preserve">Sidhartha mahendra </t>
  </si>
  <si>
    <t>ugs22038_it.mahendra@cbit.org.in</t>
  </si>
  <si>
    <t>Sirisha Mam</t>
  </si>
  <si>
    <t>https://drive.google.com/open?id=1UJx2KajEsjWpk-ZUxO5u2k05iHD3WpZc</t>
  </si>
  <si>
    <t>manohargodugu123@gmail.com</t>
  </si>
  <si>
    <t>G.Manohar Sai</t>
  </si>
  <si>
    <t>ugs22039_it.manohar@cbit.org.in</t>
  </si>
  <si>
    <t xml:space="preserve">manohargodugu123@gmail.com </t>
  </si>
  <si>
    <t xml:space="preserve">Dr.A.sirisha </t>
  </si>
  <si>
    <t>https://drive.google.com/open?id=1EaLB-V7uZU7j0L_M50E_cL3uCmX3wGfq</t>
  </si>
  <si>
    <t>srh3052004@gmail.com</t>
  </si>
  <si>
    <t xml:space="preserve">Golla Sriram Yadav </t>
  </si>
  <si>
    <t>Dr. Sirisha</t>
  </si>
  <si>
    <t>https://drive.google.com/open?id=1-nvuyqkKU4Oum9ZyCgjYU_qZT06uimOe</t>
  </si>
  <si>
    <t>Quite useful for who actually want to gain skills</t>
  </si>
  <si>
    <t>gourishettylikith@gmail.com</t>
  </si>
  <si>
    <t>GOURISHETTY LIKITH</t>
  </si>
  <si>
    <t>ugs22041_it.likith@cbit.org.in</t>
  </si>
  <si>
    <t>39+27+15=81</t>
  </si>
  <si>
    <t>https://drive.google.com/open?id=10Gtn5fhnVhrig8KO2YshdS_EQS2znq8s</t>
  </si>
  <si>
    <t>itsmecharan08@gmail.com</t>
  </si>
  <si>
    <t xml:space="preserve">Sai Charan </t>
  </si>
  <si>
    <t>ugs22042_it.saicharan@cbit.org.in</t>
  </si>
  <si>
    <t>Ms.Sirisha</t>
  </si>
  <si>
    <t>https://drive.google.com/open?id=1mmw8fjQYe_95ykxGuAM1XqpaXyjBWPKO</t>
  </si>
  <si>
    <t>shankara.vadhulasa@gmail.com</t>
  </si>
  <si>
    <t xml:space="preserve">I SHANKAR NARAYANA </t>
  </si>
  <si>
    <t>ugs22043_it.narayana@cbit.org.in</t>
  </si>
  <si>
    <t>61 hours</t>
  </si>
  <si>
    <t>https://drive.google.com/open?id=10srA592OoQ0AbDr7T0N9il3S7S_Y7uVp</t>
  </si>
  <si>
    <t>jaginisaiteja99@gmail.com</t>
  </si>
  <si>
    <t>Jagini Saiteja</t>
  </si>
  <si>
    <t>ugs22044_it.saiteja@cbit.org.in</t>
  </si>
  <si>
    <t>https://drive.google.com/open?id=1EZMj6vgh38yA79m2MTuNLH-2aXN_7ZyK</t>
  </si>
  <si>
    <t xml:space="preserve">It was a good decision to give a winter break to students to upgrade themselves
</t>
  </si>
  <si>
    <t>yaswanthsimhaj36@gmail.com</t>
  </si>
  <si>
    <t>J.YASWANTH SIMHA</t>
  </si>
  <si>
    <t>ugs22045_it.yaswanth@cbit.org.in</t>
  </si>
  <si>
    <t>E.Rama Lakshmi</t>
  </si>
  <si>
    <t>https://drive.google.com/open?id=1iqDnKq_E-at3YuDeQrEGa8dGQt6sZsvG</t>
  </si>
  <si>
    <t>good experiance</t>
  </si>
  <si>
    <t>satishsmiley567@gmail.com</t>
  </si>
  <si>
    <t>Ketavu sathish nayak</t>
  </si>
  <si>
    <t>Rama Lakshmi mam</t>
  </si>
  <si>
    <t>https://drive.google.com/open?id=1UU78_NWAveJfGC3QFyhS_fvJHloXOYjD</t>
  </si>
  <si>
    <t>sourabkinnera16@gmail.com</t>
  </si>
  <si>
    <t xml:space="preserve">Kinnera Sourabh </t>
  </si>
  <si>
    <t xml:space="preserve">E Ramalakshmi </t>
  </si>
  <si>
    <t>https://drive.google.com/open?id=1Pe7Gpq5-KAjcdou9oci9lQgbsR4aEw7S</t>
  </si>
  <si>
    <t>vijaysimhakoyyada@gmail.com</t>
  </si>
  <si>
    <t>K.VIJAY SIMHA REDDY</t>
  </si>
  <si>
    <t>ugs22048_it.vijay@cbit.org.in</t>
  </si>
  <si>
    <t>RAMALAKSHMI</t>
  </si>
  <si>
    <t>37+29=65</t>
  </si>
  <si>
    <t>https://drive.google.com/open?id=1bw66KOC1mFEBJvkQDqSaNWxyoBVvMTUZ, https://drive.google.com/open?id=1P4U5e_rWic6JERf1-Nl-aPbUjgmwfXGd</t>
  </si>
  <si>
    <t>vishnu2522004@gmail.com</t>
  </si>
  <si>
    <t>Manikonda Vishnu Vardhan Reddy</t>
  </si>
  <si>
    <t>ugs22049_it.vishnu@cbit.org.in</t>
  </si>
  <si>
    <t>E . RamaLakshmi</t>
  </si>
  <si>
    <t>https://drive.google.com/open?id=1NDZbo5edSrAljozEytPMedRYz3SYQXsS</t>
  </si>
  <si>
    <t>nalimelaanvesh@gmail.com</t>
  </si>
  <si>
    <t>Nalimela Anvesh</t>
  </si>
  <si>
    <t>ugs22050_it.anvesh@cbit.org.in</t>
  </si>
  <si>
    <t>E.RamaLakshmi</t>
  </si>
  <si>
    <t>69 hrs</t>
  </si>
  <si>
    <t>https://drive.google.com/open?id=1e-AyJnl5M8XsKaR72u7VdUWJpqp0zL5W</t>
  </si>
  <si>
    <t>nellikudurutarun1234@gmail.com</t>
  </si>
  <si>
    <t>Tarun Nellikuduru</t>
  </si>
  <si>
    <t>ugs22051_it.tarun@cbit.org.in</t>
  </si>
  <si>
    <t>E Ramalakshmi</t>
  </si>
  <si>
    <t>https://drive.google.com/open?id=1nwrnoFHmYcbU8yszcjPiWFsC2WiqGlqD, https://drive.google.com/open?id=1Kz8cNSfAfxninTV9CsFwInMz5e4x4RTW, https://drive.google.com/open?id=1hYSI2gAIXMoxN3m3mM0h9_3YtufPn0Kd</t>
  </si>
  <si>
    <t>Industrial concepts improved my knowledge in infosys spring board</t>
  </si>
  <si>
    <t>mayoor.ponnapalli@gmail.com</t>
  </si>
  <si>
    <t>Mayoor P</t>
  </si>
  <si>
    <t>ugs22052_it.mayoor@cbit.org.in</t>
  </si>
  <si>
    <t>ramalakshmi mam</t>
  </si>
  <si>
    <t>https://drive.google.com/open?id=1-3vjL4d_6RCbM08RGFq7xmI_QfndRllJ</t>
  </si>
  <si>
    <t>feedback</t>
  </si>
  <si>
    <t>ponugotijoerohan0909@gmail.com</t>
  </si>
  <si>
    <t xml:space="preserve">Ponugoti joe rohan </t>
  </si>
  <si>
    <t>Ugs22053_it.rohan@cbit.org.in</t>
  </si>
  <si>
    <t>E rama laksmi mam</t>
  </si>
  <si>
    <t>15+15+30=60</t>
  </si>
  <si>
    <t>https://drive.google.com/open?id=1CbFviLnQ76x8rhAEtfnYJjA2nfVnmQSF, https://drive.google.com/open?id=1dVVpQLhwFwrSOz7pdrMQ-WNvTory4cc5, https://drive.google.com/open?id=1zGYEgkO52PSUUg17qvXjoSCBmqlNeOat, https://drive.google.com/open?id=1UYu5eIcLhAu6yLpxlB3fbGp0dMCQhLQE</t>
  </si>
  <si>
    <t>The course helped me in better leveling</t>
  </si>
  <si>
    <t>puripratham11@gmail.com</t>
  </si>
  <si>
    <t>Pratham puri</t>
  </si>
  <si>
    <t>ugs22054_it.puri@cbit.org.in</t>
  </si>
  <si>
    <t xml:space="preserve">Mrs Ramalakshmi </t>
  </si>
  <si>
    <t>69.11hours</t>
  </si>
  <si>
    <t>https://drive.google.com/open?id=11j4PgeFx7VFWs8QQBt55YCsMI7jtFfRS, https://drive.google.com/open?id=1DQhkJy0w2BnFpN1XTnFO-1mgSg9Y51yV, https://drive.google.com/open?id=1VapVai8vsiKZheHCaFokqGIgvAXx0YMq</t>
  </si>
  <si>
    <t>Winter upskilling increased my knowledge by doing these courses.</t>
  </si>
  <si>
    <t>anishpulluru13@gmail.com</t>
  </si>
  <si>
    <t>Pulluru Anish</t>
  </si>
  <si>
    <t>ugs22055_it.anish@cbit.org.in</t>
  </si>
  <si>
    <t>Anishpulluru13@gmail.com</t>
  </si>
  <si>
    <t xml:space="preserve">Ramalakshmi ma'am </t>
  </si>
  <si>
    <t>Python Foundation Certification - ISB (Infosys Springboard) - 2h.18m, 18 Courses by CISCO (Any four related courses from 18 courses available) - Li2 - 60h, MongoDB Python Developer Path - 15h</t>
  </si>
  <si>
    <t>https://drive.google.com/open?id=1cBgemimZnpT_nbscvLE9ZpenLVhiqVEy</t>
  </si>
  <si>
    <t>rtomson687@gmail.com</t>
  </si>
  <si>
    <t xml:space="preserve">R. Tomson </t>
  </si>
  <si>
    <t xml:space="preserve">ugs22056_it.tomson@cbit.org.in </t>
  </si>
  <si>
    <t xml:space="preserve">Rama Laxmi </t>
  </si>
  <si>
    <t>https://drive.google.com/open?id=1knVD8wObJeVAcAyRBnJ8HxNDRmkLdcdO</t>
  </si>
  <si>
    <t>It help to learn new skills</t>
  </si>
  <si>
    <t>ramavathsandeep61@gmail.com</t>
  </si>
  <si>
    <t>R Sandeep</t>
  </si>
  <si>
    <t>ramalaxmi medam</t>
  </si>
  <si>
    <t>83412265398341226539</t>
  </si>
  <si>
    <t>https://drive.google.com/open?id=1uIu4-iho7O4dAUFh6NGDcRap-kI_B135</t>
  </si>
  <si>
    <t>rohanjadhavrj3296@gmail.com</t>
  </si>
  <si>
    <t>ROHAN JADHAV</t>
  </si>
  <si>
    <t>ugs22058_it.rohan@cbit.org.in</t>
  </si>
  <si>
    <t>https://drive.google.com/open?id=1xxQw7KQPfwc6rST0zmqegeMqO1foM__l</t>
  </si>
  <si>
    <t>nithinsoma9@gmail.com</t>
  </si>
  <si>
    <t>Soma Nithin</t>
  </si>
  <si>
    <t>ugs22059_it.nithin@cbit.org.in</t>
  </si>
  <si>
    <t>https://drive.google.com/open?id=1mtFkNf52BXaCtXBd-oGNNFOBbCj09oLi, https://drive.google.com/open?id=13OGrNb0ydzSE_uVtTHS0rNLWQqhFMWze, https://drive.google.com/open?id=124mAPnS270P7fWi6OWl1aEQoNMNK47vt</t>
  </si>
  <si>
    <t>svnmurali1@gmail.com</t>
  </si>
  <si>
    <t>SWAMY VENKATA NAGA MURALI</t>
  </si>
  <si>
    <t>ugs22060_it.murali@cbit.org.in</t>
  </si>
  <si>
    <t>E.ramalakshmi</t>
  </si>
  <si>
    <t>https://drive.google.com/open?id=1yCPTW3KofNwhmWKN1yqON3LW5rbqS2u-</t>
  </si>
  <si>
    <t xml:space="preserve">it will be beneficial instead of taking multiple courses to make 60 hours ,perfectly learning any course of 20-30 hours </t>
  </si>
  <si>
    <t>charanpatel004@gmail.com</t>
  </si>
  <si>
    <t>THOTA SAI CHARAN PATEL</t>
  </si>
  <si>
    <t>ugs22061_it.charan@cbit.org.in</t>
  </si>
  <si>
    <t xml:space="preserve">Ramalakshmi </t>
  </si>
  <si>
    <t>https://drive.google.com/open?id=1Sh_tfvdEfAEduZWvMi7spmD4VgI7hDhy</t>
  </si>
  <si>
    <t>chetankumor9@gmail.com</t>
  </si>
  <si>
    <t xml:space="preserve">U CHETAN KUMOR </t>
  </si>
  <si>
    <t>+919866979505</t>
  </si>
  <si>
    <t>https://drive.google.com/open?id=1LGNVMVtcFpSwhPnnWmTSVOS6HmOXT1C8</t>
  </si>
  <si>
    <t>adwaithmadiraju886@gmail.com</t>
  </si>
  <si>
    <t>Venkata Dwaraka Adwaith Madiraju</t>
  </si>
  <si>
    <t>https://drive.google.com/open?id=1S_KJr5TGbBtrvv1wOP8MJOXvYz1qoaT3</t>
  </si>
  <si>
    <t>It Is Good</t>
  </si>
  <si>
    <t>varshithreddy0409@gmail.com</t>
  </si>
  <si>
    <t>Varshith Reddy</t>
  </si>
  <si>
    <t xml:space="preserve">E Ramalakshmi mam </t>
  </si>
  <si>
    <t>15+15+15+15=60hours</t>
  </si>
  <si>
    <t>https://drive.google.com/open?id=1V4-YXms4wU9HHNVeq4zHrGEsmWxisv6G</t>
  </si>
  <si>
    <t>Developing skills</t>
  </si>
  <si>
    <t>hrishikreddy2005@gmail.com</t>
  </si>
  <si>
    <t>V. Hrishik Reddy</t>
  </si>
  <si>
    <t>ugs22065_it.hrishik@cbit.org.in</t>
  </si>
  <si>
    <t>E. Ramalakshmi</t>
  </si>
  <si>
    <t>63hr 18min</t>
  </si>
  <si>
    <t>https://drive.google.com/open?id=1oNxebSBGTcI3jZ6xO2QQD7rFTncC1JHM</t>
  </si>
  <si>
    <t>umesh.yenduru@gmail.com</t>
  </si>
  <si>
    <t>Yenduru Umesh</t>
  </si>
  <si>
    <t xml:space="preserve">ugs22066_it.umesh@cbit.org.in </t>
  </si>
  <si>
    <t xml:space="preserve">E.Ramalakshmi </t>
  </si>
  <si>
    <t xml:space="preserve">15+15+30=60 </t>
  </si>
  <si>
    <t>https://drive.google.com/open?id=1_eRklFitu_miVEVYWk6TLd64lMzG4HRG, https://drive.google.com/open?id=1G8Jc3COeDULJ8RFKSYLYbirkq_GtYClN, https://drive.google.com/open?id=1JtrEqriLYR3JaDUtLQx8REDBi0o4VReF, https://drive.google.com/open?id=1T8G9OqENgHigEi88x3Fj1IBhIswxS2qD, https://drive.google.com/open?id=1tBb_R9fLL0v5j1ByiixgYviTtvUQ7A1g</t>
  </si>
  <si>
    <t>It did help in learning some topics which were unkown to me earlier.</t>
  </si>
  <si>
    <t>allepunithisha@gmail.com</t>
  </si>
  <si>
    <t>A.Nithisha</t>
  </si>
  <si>
    <t>ugs22071_it.nithisha@cbit.org.in</t>
  </si>
  <si>
    <t>S.Rakesh</t>
  </si>
  <si>
    <t>75=75</t>
  </si>
  <si>
    <t>https://drive.google.com/open?id=16cprfNsJwCAgj5-DqMKkGUlGCEzpJWQy</t>
  </si>
  <si>
    <t xml:space="preserve">By this I came to know about data science </t>
  </si>
  <si>
    <t>mahathiamarraju@gmail.com</t>
  </si>
  <si>
    <t>A. Mahathi</t>
  </si>
  <si>
    <t>ugs22072_it.mahathi@cbit.org.in</t>
  </si>
  <si>
    <t>Dr. Rakesh</t>
  </si>
  <si>
    <t>60h 44m</t>
  </si>
  <si>
    <t>https://drive.google.com/open?id=1m4ZukgKxned4qni_6r-wSiXlo-tgnkz5</t>
  </si>
  <si>
    <t>bhumireddybsaigeetha@gmail.com</t>
  </si>
  <si>
    <t xml:space="preserve">Geetha Bhumireddy </t>
  </si>
  <si>
    <t>ugs22073_it.saigeetha@cbit.org.in</t>
  </si>
  <si>
    <t xml:space="preserve">Rakesh sir </t>
  </si>
  <si>
    <t>https://drive.google.com/open?id=1GuLzNBPQ4ZuKPoPFKYCBygEzfB-rqTKr</t>
  </si>
  <si>
    <t xml:space="preserve">This helped me in improving my skills </t>
  </si>
  <si>
    <t>buttivaishnavi19@gmail.com</t>
  </si>
  <si>
    <t xml:space="preserve">Butti Vaishnavi </t>
  </si>
  <si>
    <t>ugs22074_it.vaishnavi@cbit.org.in</t>
  </si>
  <si>
    <t>Buttivaishnavi19@gmail.com</t>
  </si>
  <si>
    <t>Dr. S.Rakesh Assistant Professor</t>
  </si>
  <si>
    <t>+919951397356</t>
  </si>
  <si>
    <t>https://drive.google.com/open?id=1S0pQFwA-p6QTJNXLPJZ7H2mOajAWDg0F</t>
  </si>
  <si>
    <t>akshithareddydoma7@gmail.com</t>
  </si>
  <si>
    <t xml:space="preserve">Doma Akshitha Reddy </t>
  </si>
  <si>
    <t>ugs22075_ it.akshitha@cbit.org.in</t>
  </si>
  <si>
    <t xml:space="preserve">Rakesh </t>
  </si>
  <si>
    <t>50+9+21=</t>
  </si>
  <si>
    <t>https://drive.google.com/open?id=1OmZm7Lwms8_oOAd7fWKwKdPeMSB-Vrj-</t>
  </si>
  <si>
    <t>lahari.reddy629@gmail.com</t>
  </si>
  <si>
    <t>D.Lahari Reddy</t>
  </si>
  <si>
    <t>ugs22076_it.lahari@cbit.org.in</t>
  </si>
  <si>
    <t>https://drive.google.com/open?id=1e0d4QBq95CoCldr3hBJLXQZ4SEs0tLFE</t>
  </si>
  <si>
    <t>better in learning</t>
  </si>
  <si>
    <t>hansikagollen@gmail.com</t>
  </si>
  <si>
    <t>Hansika Gollen</t>
  </si>
  <si>
    <t>ugs22077_it.hansika@cbit.org.in</t>
  </si>
  <si>
    <t>Dr.S.Rakesh</t>
  </si>
  <si>
    <t>https://drive.google.com/open?id=1a059sfaMvWqyBo_BbpOgLAJQjl7dW_2j</t>
  </si>
  <si>
    <t>varshithakorepu1105@gmail.com</t>
  </si>
  <si>
    <t>K.Varshitha</t>
  </si>
  <si>
    <t>ugs22078_it.varshitha@cbit.org.in</t>
  </si>
  <si>
    <t>https://drive.google.com/open?id=1mrykmjGV4jqKN-rqkGZjWvcwn1v0PRRD</t>
  </si>
  <si>
    <t xml:space="preserve">it was good &amp; useful </t>
  </si>
  <si>
    <t>molugarisaideepthi@gmail.com</t>
  </si>
  <si>
    <t xml:space="preserve">Molugari Saideepthi </t>
  </si>
  <si>
    <t xml:space="preserve">ugs22079_it.deepthi@cbit.org.in </t>
  </si>
  <si>
    <t xml:space="preserve">molugarisaideepthi@gmail.com </t>
  </si>
  <si>
    <t xml:space="preserve">Rakesh Salakapuri </t>
  </si>
  <si>
    <t>https://drive.google.com/open?id=18cE2qHG16KshR0JorePnjFwA5dByT_9a</t>
  </si>
  <si>
    <t>We learned many new skills, It was very useful for us..</t>
  </si>
  <si>
    <t>nadia.anjum1103@gmail.com</t>
  </si>
  <si>
    <t>Nadia Anjum</t>
  </si>
  <si>
    <t>ugs22080_it.anjum@cbit.org.in</t>
  </si>
  <si>
    <t>75 h 52 m</t>
  </si>
  <si>
    <t>https://drive.google.com/open?id=1bkEm1MjgfDPB_sQQ7nFLL4h1bJF_b7NA</t>
  </si>
  <si>
    <t xml:space="preserve">This course has given me knowledge about data science, probability and statistics </t>
  </si>
  <si>
    <t>nanavathulamadhulika@gmail.com</t>
  </si>
  <si>
    <t>N.Madhulika</t>
  </si>
  <si>
    <t>ugs22081_it.madhulika@cbit.org.in</t>
  </si>
  <si>
    <t>https://drive.google.com/open?id=1Yx2aC2yoqikgXqyMO6ABgg8bSbG93n6M</t>
  </si>
  <si>
    <t>himaja0805@gmail.com</t>
  </si>
  <si>
    <t xml:space="preserve">Sarvepalli Sai Himaja </t>
  </si>
  <si>
    <t>ugs22083_it.himaja@cbit.org.in</t>
  </si>
  <si>
    <t>https://drive.google.com/open?id=1wej4NubZdS65K_ti9HAFqTpDXHum64gn</t>
  </si>
  <si>
    <t>shaikarshiyaxoxo@gmail.com</t>
  </si>
  <si>
    <t>Shailk Arshiya</t>
  </si>
  <si>
    <t>ugs22084_it.arshiya@cbit.org.in</t>
  </si>
  <si>
    <t>Dr.Rakesh sir</t>
  </si>
  <si>
    <t>https://drive.google.com/open?id=1HZERgNlNhPxR0VUundbKVIKZUlCLx_CW</t>
  </si>
  <si>
    <t xml:space="preserve">Shaik Arshiya </t>
  </si>
  <si>
    <t xml:space="preserve">Dr. Rakesh </t>
  </si>
  <si>
    <t>https://drive.google.com/open?id=1MmmIR0hLKiWgck-s8fqycxcoDzs7Tenk</t>
  </si>
  <si>
    <t>srinitha264@gmail.com</t>
  </si>
  <si>
    <t xml:space="preserve">Srinitha Tirunagari </t>
  </si>
  <si>
    <t>ugs22085_it.srinitha@cbit.org.in</t>
  </si>
  <si>
    <t>https://drive.google.com/open?id=1UeqJ7TbEjP0ekxzdJ8-dHXq0zFM7I6Ty</t>
  </si>
  <si>
    <t>sarayuut91@gmail.com</t>
  </si>
  <si>
    <t>T.Sarayu</t>
  </si>
  <si>
    <t>ugs22086_it.sarayu@cbit.it.org</t>
  </si>
  <si>
    <t>https://drive.google.com/open?id=1BrrAYs02MAFeHizNtTIHcB5jGl8ulX0k</t>
  </si>
  <si>
    <t>sanjanadhruthi@gmail.com</t>
  </si>
  <si>
    <t>T.Sanjanadhruthi</t>
  </si>
  <si>
    <t>ugs22087_it.sanjanadhruthi@cbit.org.in</t>
  </si>
  <si>
    <t>Sanjanadhruthi@gmail.com</t>
  </si>
  <si>
    <t>https://drive.google.com/open?id=1HCH30RVVKZdFH3eBa8RHWxgt6kyUPUKm</t>
  </si>
  <si>
    <t>deekshitareddyvallur@gmail.com</t>
  </si>
  <si>
    <t xml:space="preserve">V . deekshita reddy </t>
  </si>
  <si>
    <t>Ugs22088_it.deekshita@cbit.org.in</t>
  </si>
  <si>
    <t>https://drive.google.com/open?id=1xGmMBgrZ5pnoB8nccBcTnYUIPJAfvdpC</t>
  </si>
  <si>
    <t>Good and usefull</t>
  </si>
  <si>
    <t>vrithikaboggarapu05@gmail.com</t>
  </si>
  <si>
    <t>Vrithika Boggarapu</t>
  </si>
  <si>
    <t>ugs22089_it.vrithika@cbit.org.in</t>
  </si>
  <si>
    <t>https://drive.google.com/open?id=1IRHs3EE6C9u8aTf1fzUfjdpo1scG4P5X</t>
  </si>
  <si>
    <t>akashportblair2@gmail.com</t>
  </si>
  <si>
    <t xml:space="preserve">Akash Mondal </t>
  </si>
  <si>
    <t xml:space="preserve">Ugs22090_it.akash@cbit.org.in to </t>
  </si>
  <si>
    <t>Rakesh Sir</t>
  </si>
  <si>
    <t>https://drive.google.com/open?id=1Zg2gYpjn_WFSwm42ZFCjFDX4QV84UedF</t>
  </si>
  <si>
    <t>Improved my skill</t>
  </si>
  <si>
    <t>anigajrani@gmail.com</t>
  </si>
  <si>
    <t>Aryaman Gajrani</t>
  </si>
  <si>
    <t>ugs22091_it.aryaman@cbit.org.in</t>
  </si>
  <si>
    <t>Dr Salakapuri Rakesh</t>
  </si>
  <si>
    <t>https://drive.google.com/open?id=1RySxkULZ9o4FeDRG78W4a0YQsXF-Uqu2</t>
  </si>
  <si>
    <t>more courses should be offered</t>
  </si>
  <si>
    <t>ugs22092_it.prasad@cbit.org.in</t>
  </si>
  <si>
    <t>Asadi Devi Sri prasad</t>
  </si>
  <si>
    <t>https://drive.google.com/open?id=1bcUeSiDFLz6pUIcItKL4WoUiF2rqEDem</t>
  </si>
  <si>
    <t>It was good for learning new skills</t>
  </si>
  <si>
    <t>atlarakesh004@gmail.com</t>
  </si>
  <si>
    <t>atla rakesh reddy</t>
  </si>
  <si>
    <t>ugs22093_it.rakesh@cbit.org.in</t>
  </si>
  <si>
    <t>Dr.B.Veera Jyothi</t>
  </si>
  <si>
    <t>Artificial Intelligence Foundation Certification - ISB - 15h.11m, Artificial Intelligence Primer Certification - ISB - 27h.31m, Machine Learning Foundation Certification - ISB - 18h.7m, Principles of Generative AI Certification - ISB - 50m</t>
  </si>
  <si>
    <t>https://drive.google.com/open?id=1V7na7-tUse6W9bqeDkL6OW80YtIxmok9</t>
  </si>
  <si>
    <t>surendrab252@gmail.com</t>
  </si>
  <si>
    <t xml:space="preserve">B SURENDRA BABU </t>
  </si>
  <si>
    <t>ugs22094_it.surendra@cbit.org.in</t>
  </si>
  <si>
    <t>Dr B Veera Jyothi</t>
  </si>
  <si>
    <t>https://drive.google.com/open?id=1rCdwAFzg0qPKRn63Q4EPRZFQDV9mN36w</t>
  </si>
  <si>
    <t xml:space="preserve"> It is Usefull </t>
  </si>
  <si>
    <t>saiharshithreddy383@gmail.com</t>
  </si>
  <si>
    <t>B.Sai Harshith Reddy</t>
  </si>
  <si>
    <t>ugs22095_it.harshith@cbit.org.in</t>
  </si>
  <si>
    <t xml:space="preserve">Veera Jyothi </t>
  </si>
  <si>
    <t>https://drive.google.com/open?id=1843dxi3HJtJr9l9mbKx6GQub2pMNIfHz</t>
  </si>
  <si>
    <t>f62galaxy@gmail.com</t>
  </si>
  <si>
    <t>BODAPATLA MANOBHIRAM REDDY</t>
  </si>
  <si>
    <t>ugs22096_it.manobhiram@cbit.org.in</t>
  </si>
  <si>
    <t xml:space="preserve">Dr.B.Veera Jyothi ma'am </t>
  </si>
  <si>
    <t>https://drive.google.com/open?id=1ZEoaWgSB5cGOpjEy7GpvOtjprGYXcTvR</t>
  </si>
  <si>
    <t>Worth it</t>
  </si>
  <si>
    <t>kaushikbunny2005@gmail.com</t>
  </si>
  <si>
    <t>Boddula Kaushik</t>
  </si>
  <si>
    <t>ugs22097_it.kaushik@cbit.org.in</t>
  </si>
  <si>
    <t>Dr. Veera Jyothi</t>
  </si>
  <si>
    <t>https://drive.google.com/open?id=1ta6hTepV5ipmaGFY4IWfhPAlwBmiUpQb</t>
  </si>
  <si>
    <t>saicharanbobby2005@gmail.com</t>
  </si>
  <si>
    <t xml:space="preserve">C Sai Charan </t>
  </si>
  <si>
    <t xml:space="preserve">Ugs22098_it.charan@cbit.org.in </t>
  </si>
  <si>
    <t xml:space="preserve">Saicharanbobby2005@gmail.com </t>
  </si>
  <si>
    <t xml:space="preserve">Dr B Veera Jyothi </t>
  </si>
  <si>
    <t>60.7 hrs</t>
  </si>
  <si>
    <t>https://drive.google.com/open?id=1LDdleUiFeWK06AdD7K9gCWvaBSQBILue</t>
  </si>
  <si>
    <t>challasujanreddy@gmail.com</t>
  </si>
  <si>
    <t>CHALLA SUJAN</t>
  </si>
  <si>
    <t>ugs22099_it.sujan@cbit.org.in</t>
  </si>
  <si>
    <t>Dr B Veera jyothi</t>
  </si>
  <si>
    <t>https://drive.google.com/open?id=1TZ16I-zC3hhp38gFZ7JYRuEknPN-hHo-</t>
  </si>
  <si>
    <t>Good opportunity for students</t>
  </si>
  <si>
    <t>cheedallarushikesh@gmail.com</t>
  </si>
  <si>
    <t xml:space="preserve">Rushikesh Cheedalla </t>
  </si>
  <si>
    <t>ugs22100_it.rushikesh@cbit.org.in</t>
  </si>
  <si>
    <t>https://drive.google.com/open?id=1CvF1yYmg3Cv8ciGTAJL0mp4s4Tdaiz3v</t>
  </si>
  <si>
    <t>chillaranaresh88@gmail.com</t>
  </si>
  <si>
    <t xml:space="preserve">Chillara Naresh </t>
  </si>
  <si>
    <t>ugs22101_it.naresh@cbit.org.in</t>
  </si>
  <si>
    <t>B Veera jyothi</t>
  </si>
  <si>
    <t>https://drive.google.com/open?id=1ooj9Kj3vuNHmeFCpQENRe9peMv6bIQqP</t>
  </si>
  <si>
    <t>dhanavathakhil2004@gmail.com</t>
  </si>
  <si>
    <t>Dhanavath Akhil</t>
  </si>
  <si>
    <t>ugs22102_it.akhil@cbit.org.in</t>
  </si>
  <si>
    <t>Veera jyothi</t>
  </si>
  <si>
    <t>27.31+39.11=66.42 hours</t>
  </si>
  <si>
    <t>https://drive.google.com/open?id=1lvrjPS2f_b7bKXBMVKjvz9aJGO-PURAl</t>
  </si>
  <si>
    <t>Useful to us</t>
  </si>
  <si>
    <t>g.nachiketh1781324@gmail.com</t>
  </si>
  <si>
    <t>Nachiketh</t>
  </si>
  <si>
    <t>ugs22103_it.nachiketh@cbit.org.in</t>
  </si>
  <si>
    <t>https://drive.google.com/open?id=1234iof6vo4Lxh087pVheZ0ihpOBj1spq</t>
  </si>
  <si>
    <t>NOTHING</t>
  </si>
  <si>
    <t>gvshivashashank@gmail.com</t>
  </si>
  <si>
    <t>gvs shashank</t>
  </si>
  <si>
    <t>ugs22104_it.shashank@cbit.org.in</t>
  </si>
  <si>
    <t>B veerajyothi</t>
  </si>
  <si>
    <t>https://drive.google.com/open?id=1mvpbGHB3kyQhRHmOb6T0eOa32cafvm5B</t>
  </si>
  <si>
    <t>saikethanjogu@gmail.com</t>
  </si>
  <si>
    <t xml:space="preserve">Jogu Sai Kethan </t>
  </si>
  <si>
    <t>Ugs22105_it.saikethan@cbit.org.in</t>
  </si>
  <si>
    <t>Saikethanjogu@gmail.com</t>
  </si>
  <si>
    <t>Veera joythi</t>
  </si>
  <si>
    <t>https://drive.google.com/open?id=1Ii7dEtlRKI3L5HV39PlUjS845IQ2dOCa</t>
  </si>
  <si>
    <t>praveenjumma23@gmail.com</t>
  </si>
  <si>
    <t xml:space="preserve">Praveen </t>
  </si>
  <si>
    <t>ugs22106_it.praveen@cbit.org.in</t>
  </si>
  <si>
    <t xml:space="preserve">Dr B Veera Jyoti </t>
  </si>
  <si>
    <t>https://drive.google.com/open?id=1HaZ3nfRAC0edODDxXxAfROkPUaUZfOuI</t>
  </si>
  <si>
    <t>abhinav.kalva@gmail.com</t>
  </si>
  <si>
    <t xml:space="preserve">K.nitish abhinav reddy </t>
  </si>
  <si>
    <t>ugs22107_it.nitish@cbit.org.in</t>
  </si>
  <si>
    <t>Abhinav.kalva@gmail.com</t>
  </si>
  <si>
    <t xml:space="preserve">Dr Veera Jyothi </t>
  </si>
  <si>
    <t>https://drive.google.com/open?id=1tLuQ45OuHVIrXvK6iWDAoj5CwpV9T686</t>
  </si>
  <si>
    <t>kanukuntladheeraj@gmail.com</t>
  </si>
  <si>
    <t>KANUKUNTLA DHEERAJ</t>
  </si>
  <si>
    <t>ugs22108_it.dheeraj@cbit.org.in</t>
  </si>
  <si>
    <t>https://drive.google.com/open?id=1QfVDaqWA85JH5qCeuIDS7VMlh5POv12w</t>
  </si>
  <si>
    <t>arunkolluru100@gmail.com</t>
  </si>
  <si>
    <t xml:space="preserve">Kolluru Arun Kaushik </t>
  </si>
  <si>
    <t>ugs22109_it.kaushik@cbit.org.in</t>
  </si>
  <si>
    <t>https://drive.google.com/open?id=1FGeUuD7Dha1gn4Y2R2exKZK0AxAOdNGO</t>
  </si>
  <si>
    <t xml:space="preserve">It was a bit of a burden to give it in holidays where many people may go their hometowns and not have proper internet connection. </t>
  </si>
  <si>
    <t>shivanand1807961@gmail.com</t>
  </si>
  <si>
    <t>K.shivanand</t>
  </si>
  <si>
    <t>B.Veera jyoti</t>
  </si>
  <si>
    <t>https://drive.google.com/open?id=19bAFPiaMoMWlo-nw-rF-4-WsWRjUcykv</t>
  </si>
  <si>
    <t>abhiramkonda2004@gmail.com</t>
  </si>
  <si>
    <t>K. Abhiram</t>
  </si>
  <si>
    <t>ugs22111_it.abhiram@cbit.org.in</t>
  </si>
  <si>
    <t>Dr B Veerajyothi</t>
  </si>
  <si>
    <t>https://drive.google.com/open?id=1UQTcGmUPYjp8y1NwPEr_yJUQZzODTVeC</t>
  </si>
  <si>
    <t>koushikkonderu@gmail.com</t>
  </si>
  <si>
    <t>Konderu Koushik</t>
  </si>
  <si>
    <t>ugs22112_it.koushik@cbit.org.in</t>
  </si>
  <si>
    <t>https://drive.google.com/open?id=19vsQktGmirIF0lZoZkIQOVwGt-viTxKL</t>
  </si>
  <si>
    <t xml:space="preserve">Gained knowledge on the course data science </t>
  </si>
  <si>
    <t>vijju152005@gmail.com</t>
  </si>
  <si>
    <t>L Pavan Raj Kamal</t>
  </si>
  <si>
    <t>ugs22113_it.kamal@cbit.org.in</t>
  </si>
  <si>
    <t>Dr Veera Jyothi mam</t>
  </si>
  <si>
    <t>95hrs</t>
  </si>
  <si>
    <t>https://drive.google.com/open?id=194n9v-1ClkSGf93tEkElfqk_88EI6ajH</t>
  </si>
  <si>
    <t>moorthydev3904@gmail.com</t>
  </si>
  <si>
    <t xml:space="preserve">M Dev </t>
  </si>
  <si>
    <t>ugs22114_it.dev@cbit.org.in</t>
  </si>
  <si>
    <t>75.52hr</t>
  </si>
  <si>
    <t>https://drive.google.com/open?id=14BygbAQ03n0t1UBH0pUIQjDzRwat39-D</t>
  </si>
  <si>
    <t>ssksanirudh@gmail.com</t>
  </si>
  <si>
    <t xml:space="preserve">M S S K S ANIRUDH </t>
  </si>
  <si>
    <t>ugs22115_it.anirudh@cbit.org.in</t>
  </si>
  <si>
    <t>Dr T Prathima</t>
  </si>
  <si>
    <t>60hrs 49min</t>
  </si>
  <si>
    <t>https://drive.google.com/open?id=1GKBOn4ga5BnhgL516eeW74lTTDhD0QYX</t>
  </si>
  <si>
    <t xml:space="preserve">Very much useful </t>
  </si>
  <si>
    <t>nishreddy2207@gmail.com</t>
  </si>
  <si>
    <t>M.Nishant Reddy</t>
  </si>
  <si>
    <t>ugs22116_it.nishant@cbit.org.in</t>
  </si>
  <si>
    <t>nishantreddym@gmail.com</t>
  </si>
  <si>
    <t>Prathima mam</t>
  </si>
  <si>
    <t>https://drive.google.com/open?id=1gEIxMBGjAIRu31eY_uv0j2m6Tc34iDrC</t>
  </si>
  <si>
    <t>anreddymandala@gmail.com</t>
  </si>
  <si>
    <t>Anirudh Reddy</t>
  </si>
  <si>
    <t>ugs22117_it.anirudh@cbit.org.in</t>
  </si>
  <si>
    <t>Anreddymandala@gmail.com</t>
  </si>
  <si>
    <t>Prathima</t>
  </si>
  <si>
    <t>https://drive.google.com/open?id=16iEhJLS47JzuY4WGSM26erPqQKR0xoaZ</t>
  </si>
  <si>
    <t>Good program</t>
  </si>
  <si>
    <t>farooquifaizan650@gmail.com</t>
  </si>
  <si>
    <t>Faizan Farooqui</t>
  </si>
  <si>
    <t>ugs22118_it.farooqui.org.in</t>
  </si>
  <si>
    <t>T.Prathima</t>
  </si>
  <si>
    <t>https://drive.google.com/open?id=1vEIR-P4d9K6T_BgtqWAjB5GHWkb6nbbN</t>
  </si>
  <si>
    <t>manobhireddy0@gmail.com</t>
  </si>
  <si>
    <t xml:space="preserve">M.Manobhi Rami Reddy </t>
  </si>
  <si>
    <t>ugs22120_it.rami@cbit.org.in</t>
  </si>
  <si>
    <t>50.19+9.35+0.50</t>
  </si>
  <si>
    <t>https://drive.google.com/open?id=1JQ2YPTchkKe7L8PmvY-LtLfW-U_-IboD</t>
  </si>
  <si>
    <t xml:space="preserve">Very happy to complete the certifications </t>
  </si>
  <si>
    <t>venumadhav.nagulapalli@gmail.com</t>
  </si>
  <si>
    <t>N.Venu Madhav</t>
  </si>
  <si>
    <t>ugs22121_it.madhav@cbit.org.in</t>
  </si>
  <si>
    <t>https://drive.google.com/open?id=16BJfllzhPN98QDgqEyzKXYPxVj1Fh2bR</t>
  </si>
  <si>
    <t>yatinvarma22@gmail.com</t>
  </si>
  <si>
    <t xml:space="preserve">Yatin varma pandeti </t>
  </si>
  <si>
    <t>ugs22122_it.varma@cbit.org.in</t>
  </si>
  <si>
    <t xml:space="preserve">T prathima </t>
  </si>
  <si>
    <t>https://drive.google.com/open?id=1jyG_s2KtsAY1tRwXRRlMXi59jpFEUGDn</t>
  </si>
  <si>
    <t>komal.papadas09@gmail.com</t>
  </si>
  <si>
    <t>P.Komal</t>
  </si>
  <si>
    <t>ugs22123_it.komal@cbit.org.in</t>
  </si>
  <si>
    <t>50.35+50+9.35=60.35</t>
  </si>
  <si>
    <t>https://drive.google.com/open?id=1f4LcO_7m_jYCEtqPHTCQBrMn3duNgzYL</t>
  </si>
  <si>
    <t>rahulmiryala2@gmail.com</t>
  </si>
  <si>
    <t xml:space="preserve">Rahul miryala </t>
  </si>
  <si>
    <t>ugs22124_it.rahul@cbit.org.in</t>
  </si>
  <si>
    <t>Dr.Tprathima</t>
  </si>
  <si>
    <t>https://drive.google.com/open?id=1XefZFf90ebUDm-FTtKXwYRTSVk3qYoxr</t>
  </si>
  <si>
    <t>saitejaravipati4@gmail.com</t>
  </si>
  <si>
    <t>R.saiteja</t>
  </si>
  <si>
    <t>ugs22125_it.teja@cbit.org.in</t>
  </si>
  <si>
    <t xml:space="preserve">prathima </t>
  </si>
  <si>
    <t>https://drive.google.com/open?id=15zq_Iz405735rCmFB5RYHbscF1q6TnL4</t>
  </si>
  <si>
    <t>rithviksrinivas234@gmail.com</t>
  </si>
  <si>
    <t xml:space="preserve">Rithvik Voruganti </t>
  </si>
  <si>
    <t>ugs22126_it.rithvik@cbit.org.in</t>
  </si>
  <si>
    <t xml:space="preserve">Dr. T. Prathima </t>
  </si>
  <si>
    <t>114 hours 24 min</t>
  </si>
  <si>
    <t>https://drive.google.com/open?id=1xzae3FBXlRhoVLrsu_DjExXRR3ixYOaH</t>
  </si>
  <si>
    <t>itsme.srujanreddy@gmail.com</t>
  </si>
  <si>
    <t>Sama Sai Srujan Reddt</t>
  </si>
  <si>
    <t>ugs22127_it.srujan@cbit.org.in</t>
  </si>
  <si>
    <t>https://drive.google.com/open?id=1HHs5u5TFBaipiH9pTlSkJhnj4fQ1fUYa</t>
  </si>
  <si>
    <t>sathvikbhaskar2003@gmail.com</t>
  </si>
  <si>
    <t xml:space="preserve">sathvik bhaskar </t>
  </si>
  <si>
    <t>ugs22128_it.bhaskar@cbit.org.in</t>
  </si>
  <si>
    <t xml:space="preserve">Dr.pratima mam </t>
  </si>
  <si>
    <t>https://drive.google.com/open?id=1BXwuKnqBKr-c3Sj47PIDYWESRA8LRzzO, https://drive.google.com/open?id=1hgkgyrypLJD48QSfHPGmETTmEt3BRApS, https://drive.google.com/open?id=1KH6Jsk1AZq3kppVNVI__RUAT1_80sNCv</t>
  </si>
  <si>
    <t>shaikabraarahmed@gmail.com</t>
  </si>
  <si>
    <t>Shaik abraar ahmed</t>
  </si>
  <si>
    <t>Ugs22129_it.ahmed@cbit.ac.in</t>
  </si>
  <si>
    <t>Shaikabraarahmed@gmail.com</t>
  </si>
  <si>
    <t>Dr.T.Prathima</t>
  </si>
  <si>
    <t>https://drive.google.com/open?id=1q4bNHPWoXnu_I07DL2sESzhD8dqCba5t</t>
  </si>
  <si>
    <t>vinodkumarthatipamula@gmail.com</t>
  </si>
  <si>
    <t>Thatipamula vinod kumar</t>
  </si>
  <si>
    <t>ugs22130_it.vinod@cbit.org.in</t>
  </si>
  <si>
    <t>T.prathima</t>
  </si>
  <si>
    <t>https://drive.google.com/open?id=1y60VIYEKJXBfoZ-geMKiie9YxMnxzTn9</t>
  </si>
  <si>
    <t xml:space="preserve">It is very useful to learn new technologies </t>
  </si>
  <si>
    <t>sricharan9283@gmail.com</t>
  </si>
  <si>
    <t>Varala Sri Charan</t>
  </si>
  <si>
    <t>ugs22131_it.charan@cbit.org.in</t>
  </si>
  <si>
    <t xml:space="preserve">T.Prathima Reddy </t>
  </si>
  <si>
    <t>Artificial Intelligence Foundation Certification - ISB - 15h.11m, Machine Learning Foundation Certification - ISB - 18h.7m, Cyber Security Foundation Certification - ISB - 39h.11m, Applied Generative AI Certification - ISB - 50m, Principles of Generative AI Certification - ISB - 50m</t>
  </si>
  <si>
    <t>90 Hours</t>
  </si>
  <si>
    <t>https://drive.google.com/open?id=1ewg7qBGnJzlT9ggQv6nUOV6HiO2f_EdR</t>
  </si>
  <si>
    <t>ashish07243@gmail.com</t>
  </si>
  <si>
    <t>Vasam Ashish</t>
  </si>
  <si>
    <t>ugs22132_it.ashish@cbit.org.in</t>
  </si>
  <si>
    <t xml:space="preserve">Dr T Prathima </t>
  </si>
  <si>
    <t>https://drive.google.com/open?id=1w4b5tbXmTgII8rL2Iyz8lrGu23nle91r</t>
  </si>
  <si>
    <t>karthikreddyvippakuntla@gmail.com</t>
  </si>
  <si>
    <t xml:space="preserve">Karthik Reddy Vippakuntla </t>
  </si>
  <si>
    <t>ugs22133_it.karthik@cbit.org.in</t>
  </si>
  <si>
    <t>https://drive.google.com/open?id=1NE5Cs1-9M4mc1at2bBMCZsVIP-07u55Y</t>
  </si>
  <si>
    <t>Walihareshwar30@gmail.com</t>
  </si>
  <si>
    <t xml:space="preserve">Wali Venkata Sri Hareshwar </t>
  </si>
  <si>
    <t xml:space="preserve">Ugs22134_it.venkata@cbit.org.in </t>
  </si>
  <si>
    <t xml:space="preserve">Walihareshwar30@gmail.com </t>
  </si>
  <si>
    <t xml:space="preserve">Dr Prathima </t>
  </si>
  <si>
    <t>https://drive.google.com/open?id=1bIyG65CjqE7MK4JHj5-yTiGyi2fhK8tN</t>
  </si>
  <si>
    <t>arunreddyyalala@gmail.com</t>
  </si>
  <si>
    <t>Y.Arun Reddy</t>
  </si>
  <si>
    <t>ugs22135_it.arun@cbit.org.in</t>
  </si>
  <si>
    <t>Dr. T. Prathima</t>
  </si>
  <si>
    <t xml:space="preserve">72.29 hours </t>
  </si>
  <si>
    <t>https://drive.google.com/open?id=1AQtZVKwUM5HNY2buMnmLgYnotRfz6Z-A</t>
  </si>
  <si>
    <t>yennamrohith1772304@gmail.com</t>
  </si>
  <si>
    <t xml:space="preserve">Yennam Rohith </t>
  </si>
  <si>
    <t xml:space="preserve">ugs22136_it.rohith@cbit.org.in </t>
  </si>
  <si>
    <t xml:space="preserve">yennamrohith1772304@gmail.com </t>
  </si>
  <si>
    <t>https://drive.google.com/open?id=1dwW0kzLgDGN4g_12-D7dzHMfwUgriX6I</t>
  </si>
  <si>
    <t>rh666510@gmail.com</t>
  </si>
  <si>
    <t>R Harsh</t>
  </si>
  <si>
    <t>ugs22137_it.harsh@cbit.org.in</t>
  </si>
  <si>
    <t>50.19 + 0.50 + 9.35 = 60.44</t>
  </si>
  <si>
    <t>https://drive.google.com/open?id=1gTgjdVkb1jvop98Le3cl1BOsUDsYuqnT</t>
  </si>
  <si>
    <t>vidiyalaakshita@gmail.com</t>
  </si>
  <si>
    <t>Akshita vidiyala</t>
  </si>
  <si>
    <t>Akshita.vidiyala@gmail.com</t>
  </si>
  <si>
    <t>Vijayakumari</t>
  </si>
  <si>
    <t>https://drive.google.com/open?id=1ImJm_-TNQq5vUMdqYgr85PrA3LmlKnwj</t>
  </si>
  <si>
    <t>bhukyarishitha5@gmail.com</t>
  </si>
  <si>
    <t>B.Rishitha</t>
  </si>
  <si>
    <t>ugs22142_it.rishitha@cbit.org.in</t>
  </si>
  <si>
    <t>bhukyarishitha5@ gmail.com</t>
  </si>
  <si>
    <t>Mrs. Vijaya Kotari</t>
  </si>
  <si>
    <t>40+15+18=73</t>
  </si>
  <si>
    <t>https://drive.google.com/open?id=1gEcD1NJCZ_q1-a-bnXhT_YjvA9JGOIO4, https://drive.google.com/open?id=12RiJ408qxokb9pyNHwAw3Ey32OS62ePp, https://drive.google.com/open?id=1EGEfzBHn1cW3r6miCztRmxh76AI27hNE</t>
  </si>
  <si>
    <t>it was skillful and helpful</t>
  </si>
  <si>
    <t>dr722755@gmail.com</t>
  </si>
  <si>
    <t>Divya Reddy Chitteti</t>
  </si>
  <si>
    <t>ugs22143_it.divya@cbit.org.in</t>
  </si>
  <si>
    <t>Dr Vijaya Kumari</t>
  </si>
  <si>
    <t>https://drive.google.com/open?id=16b4GWuUub1asTKvjVJvcljWijKblC-Zg</t>
  </si>
  <si>
    <t>deepthidornala@gmail.com</t>
  </si>
  <si>
    <t xml:space="preserve">Dornala Deepthi sri </t>
  </si>
  <si>
    <t>ugs22144_it.deepthi@cbit.org.in</t>
  </si>
  <si>
    <t>Vijaya kotari</t>
  </si>
  <si>
    <t>https://drive.google.com/open?id=1DRCkWyAI_BW58KqOoccoUJ8xl75AO5Pc</t>
  </si>
  <si>
    <t>ekrishnaveni2005@gmail.com</t>
  </si>
  <si>
    <t>vishnupriya</t>
  </si>
  <si>
    <t>ugs22145_it.priya@cbit.org.in</t>
  </si>
  <si>
    <t>K.Vijayakumari</t>
  </si>
  <si>
    <t>Python Foundation Certification - ISB (Infosys Springboard) - 2h.18m, Data Science Foundation Certification - ISB - 75h.52m, Internet of Things Foundation Certification - ISB - 33h</t>
  </si>
  <si>
    <t>108hours</t>
  </si>
  <si>
    <t>https://drive.google.com/open?id=1Nh7f15ik7HCf2HraX_49BA32WLLr-g15, https://drive.google.com/open?id=1p44oIlMtWvXScv9wrTrZ9_l6VLaqnxbo</t>
  </si>
  <si>
    <t>abhinayagaddampally@gmail.com</t>
  </si>
  <si>
    <t>Gaddampally Abhinaya</t>
  </si>
  <si>
    <t>ugs22146_it.abhinaya@cbit.org.in</t>
  </si>
  <si>
    <t>Vijaya Kumari</t>
  </si>
  <si>
    <t>https://drive.google.com/open?id=1QY0lCIg9ctVSRBjpyTkmUexswGVaF-O5</t>
  </si>
  <si>
    <t>Helped me in enhancing  skills in Datascience</t>
  </si>
  <si>
    <t>guntisamhitha16@gmail.com</t>
  </si>
  <si>
    <t xml:space="preserve">Gunti Samhitha </t>
  </si>
  <si>
    <t>ugs22147_it.samhitha@cbit.org.in</t>
  </si>
  <si>
    <t xml:space="preserve">Dr Vijaya Kotari </t>
  </si>
  <si>
    <t>https://drive.google.com/open?id=1qaAyNEOlNWLY7fn_2ppqhIRQYtp5ONq_</t>
  </si>
  <si>
    <t>juturuchinmayee123@gmail.com</t>
  </si>
  <si>
    <t xml:space="preserve">Juturu Chinmayee </t>
  </si>
  <si>
    <t>ugs22148_it.chinmayee@cbit.org.in</t>
  </si>
  <si>
    <t>+919703922078</t>
  </si>
  <si>
    <t>Artificial Intelligence Foundation Certification - ISB - 15h.11m, Machine Learning Foundation Certification - ISB - 18h.7m, Cyber Security Foundation Certification - ISB - 39h.11m, Applied Generative AI Certification - ISB - 50m</t>
  </si>
  <si>
    <t>74hours</t>
  </si>
  <si>
    <t>https://drive.google.com/open?id=1A6VZ8E1ykteegR7wr523YLQy88iD7Qz-</t>
  </si>
  <si>
    <t>yaminisaraswathi72@gmail.com</t>
  </si>
  <si>
    <t>M YAMNI SARASWATHI</t>
  </si>
  <si>
    <t>ugs22149_it.saraswathi@cbit.org.in</t>
  </si>
  <si>
    <t>Data Science Foundation Certification - ISB - 75h.52m, MongoDB Python Developer Path - 15h</t>
  </si>
  <si>
    <t>https://drive.google.com/open?id=168-Lcfd6TIJneAFt_B3hds3gR8TWvCyP, https://drive.google.com/open?id=1XNTyUg-HJuXxYVy3qnHkMqIfebuBPoqo</t>
  </si>
  <si>
    <t>The range of courses offered during the winter upskilling program was commendable. The topics covered were highly relevant to our individual career paths.</t>
  </si>
  <si>
    <t>jennifer.vinod136@gmail.com</t>
  </si>
  <si>
    <t>M. Sudha Jennifer</t>
  </si>
  <si>
    <t>ugs22150_it.jennifer@cbit.org.in</t>
  </si>
  <si>
    <t>Vijaya Kotari</t>
  </si>
  <si>
    <t>Artificial Intelligence Foundation Certification - ISB - 15h.11m, Cyber Security Foundation Certification - ISB - 39h.11m, TechA Cloud Computing using Microsoft Azure Certification - ISB - 95h.35m</t>
  </si>
  <si>
    <t>15.11+39.11+9.35=63.57</t>
  </si>
  <si>
    <t>https://drive.google.com/open?id=1ZbrYa7Xh8aUm0w3Ej-jfNod4WuFUK1Zk</t>
  </si>
  <si>
    <t>sowmyanainala7@gmail.com</t>
  </si>
  <si>
    <t>NAINALA SOWMYA SRI</t>
  </si>
  <si>
    <t>ugs22151_it.sowmya@cbit.org.in</t>
  </si>
  <si>
    <t>MRS.K.H. VIJAYA KUMARI</t>
  </si>
  <si>
    <t>33+39.11=72.11</t>
  </si>
  <si>
    <t>https://drive.google.com/open?id=1WxrtQjF7kNhcc23UHzcF9L766Z_zytKd</t>
  </si>
  <si>
    <t>laxmipriyanalam1212@gmail.com</t>
  </si>
  <si>
    <t xml:space="preserve">Nalam Laxmi Priya </t>
  </si>
  <si>
    <t>ugs22152_it.laxmi@cbit.org.in</t>
  </si>
  <si>
    <t>Vijaya Kumari Kotari</t>
  </si>
  <si>
    <t>https://drive.google.com/open?id=1s-qLQ9-hiNfn1Sb1cUsqNiD4nCkk-ryU, https://drive.google.com/open?id=1mvRziH3yR4AA_s4xebZwT-POFsvUaLDe, https://drive.google.com/open?id=1AZdktRkblLnCWroRP21vssU4z0UhoVVi</t>
  </si>
  <si>
    <t>From Cyber security foundation certificate course,I have learnt about types of securities and about information security. I have also learnt about fundamentals of cryptography.
From Machine learning foundation certificate,I have learnt different machine learning models. I have also learnt regression and it's types.
From Artificial intelligence foundation certificate,I have came to know the role of AI in various fields. I have come across some fundamentals of deep learning and natural language processing.</t>
  </si>
  <si>
    <t>sahithyanavuru@gmail.com</t>
  </si>
  <si>
    <t xml:space="preserve">Navuru Sahithya </t>
  </si>
  <si>
    <t>ugs22153_it.sahithya@cbit.org.in</t>
  </si>
  <si>
    <t xml:space="preserve">Vijaya Kumari </t>
  </si>
  <si>
    <t xml:space="preserve">72 hours and 29 minutes </t>
  </si>
  <si>
    <t>https://drive.google.com/open?id=1_-YRnFGDzygSm6J0eB7EK0p95Z53EBO-</t>
  </si>
  <si>
    <t xml:space="preserve">Offline would better </t>
  </si>
  <si>
    <t>varshithanuli22@gmail.com</t>
  </si>
  <si>
    <t xml:space="preserve">Nuligonda Varshitha </t>
  </si>
  <si>
    <t>Ugs22154_it.varshitha@cbit.org.in</t>
  </si>
  <si>
    <t>Varshithanuli22@gmail.com</t>
  </si>
  <si>
    <t>K H Vijaya Kumari</t>
  </si>
  <si>
    <t>https://drive.google.com/open?id=1AN7WQ9RCFDD7vPC75kvDpt_p8Z4cMIsJ, https://drive.google.com/open?id=19RlXHCZiZAbAJyMfwp2odybC_zoE2nHE</t>
  </si>
  <si>
    <t xml:space="preserve">       </t>
  </si>
  <si>
    <t>sahithishettypendyala01@gmail.com</t>
  </si>
  <si>
    <t>Sahithi Shetty Pendyala</t>
  </si>
  <si>
    <t>ugs22155_it.sahithi@cbit.org.in</t>
  </si>
  <si>
    <t>https://drive.google.com/open?id=1gZ11aeC5soR6BPeZKRIbVYOI9evmfGcj, https://drive.google.com/open?id=1qCuIeVCpZVAi62Gvb5-zZMW7vq5f9EcZ, https://drive.google.com/open?id=1eyIhg1RnV8W4EbZVLeCgrUgRbwxA0N7o</t>
  </si>
  <si>
    <t>reethupulliahgari@gmail.com</t>
  </si>
  <si>
    <t xml:space="preserve">Reethu reddy pullayagari </t>
  </si>
  <si>
    <t>ugs22156_it.reethu@cbit.org.in</t>
  </si>
  <si>
    <t>Ms.K.H.Vijaya Kumari</t>
  </si>
  <si>
    <t>https://drive.google.com/open?id=12VnLMvad01XcYMwWeo_3WvbQA-YC2ACA, https://drive.google.com/open?id=1hq_nNEdWX2BwIc75vmaYCH-7Hg8GfSpr, https://drive.google.com/open?id=1y-TPQ135KX8NNZWdbXd9HkaaAAVBWO0x</t>
  </si>
  <si>
    <t xml:space="preserve">It was helpful to improve my knowledge </t>
  </si>
  <si>
    <t>krishnavenirouthu5@gmail.com</t>
  </si>
  <si>
    <t>ROUTHU. KRISHNAVENI</t>
  </si>
  <si>
    <t>ugs22157_it.krishnaveni@cbit.org.in</t>
  </si>
  <si>
    <t>Mrs.Vijaya Kotari</t>
  </si>
  <si>
    <t>74 hours</t>
  </si>
  <si>
    <t>https://drive.google.com/open?id=1VMQr1m9bspsUhY-Npv-zZkAG2Rac-jgH</t>
  </si>
  <si>
    <t>USEFUL</t>
  </si>
  <si>
    <t>sindhuchowhan437@gmail.com</t>
  </si>
  <si>
    <t>S.Sindhu</t>
  </si>
  <si>
    <t>ugs22158_it.sindhu@cbit.org.in</t>
  </si>
  <si>
    <t>Dr .K .H .Vijaya kotari</t>
  </si>
  <si>
    <t>15.11+27.31+39.11=81.53</t>
  </si>
  <si>
    <t>https://drive.google.com/open?id=1rJd5Rl-FtWPCGKwpEvch3iRMTayeUt9N, https://drive.google.com/open?id=1rJzd-_N6oojCofolP3O8ZvUI5H0Q4-YC, https://drive.google.com/open?id=1ugw7kLXhFP4W7oYuW2GQgIWhVBoXEgAW</t>
  </si>
  <si>
    <t>Winter upskilling is a smart initiative, as it allows individuals to invest their time in enhancing their skills and knowledge.</t>
  </si>
  <si>
    <t>saitejaswi.e04@gmail.com</t>
  </si>
  <si>
    <t>Sai Tejaswi Edara</t>
  </si>
  <si>
    <t>ugs22159_it.tejaswi@cbit.org.in</t>
  </si>
  <si>
    <t>vijaya kumari maam</t>
  </si>
  <si>
    <t>https://drive.google.com/open?id=175irddbmCpPyBftU92qjwlw1-1RhU9Ud</t>
  </si>
  <si>
    <t>it was really helpful</t>
  </si>
  <si>
    <t>ugs22160_it.samiksha@cbit.org.in</t>
  </si>
  <si>
    <t xml:space="preserve">Samiksha Mudunuri </t>
  </si>
  <si>
    <t xml:space="preserve">Samikshamudunuri@gmail.com </t>
  </si>
  <si>
    <t xml:space="preserve">Vijaya Kumari Kothari </t>
  </si>
  <si>
    <t>https://drive.google.com/open?id=1HYVTvswYLvbwqrUGCz7XvZEN2EHitwJi</t>
  </si>
  <si>
    <t xml:space="preserve">It was helpful as we had enough time to learn and completely understand any courses that we did.
</t>
  </si>
  <si>
    <t>snikithagovindu@gmail.com</t>
  </si>
  <si>
    <t>Snikitha Govindu</t>
  </si>
  <si>
    <t>ugs22161_it.snikitha@cbit.org.in</t>
  </si>
  <si>
    <t>P.Ramesh Babu</t>
  </si>
  <si>
    <t>https://drive.google.com/open?id=1-9phMUi9ZwfKkzILdPxhdugE2CfhHLjN</t>
  </si>
  <si>
    <t>yukthasrigiri@gmail.com</t>
  </si>
  <si>
    <t xml:space="preserve">SRIGIRI YUKTHA </t>
  </si>
  <si>
    <t>ugs22162_it.yuktha@cbit.org.in</t>
  </si>
  <si>
    <t>Dr.P.Ramesh Babu</t>
  </si>
  <si>
    <t>https://drive.google.com/open?id=1iCIhp9OHrs90Mu6lhta-5FFm4e2UMtEv</t>
  </si>
  <si>
    <t>Winter upskilling allows individuals to invest their time in enhancing their skills</t>
  </si>
  <si>
    <t>thummasreeja@gmail.com</t>
  </si>
  <si>
    <t>Thumma Sreeja</t>
  </si>
  <si>
    <t>ugs22163_it.sreeja@cbit.org.in</t>
  </si>
  <si>
    <t>72 Hours 29 Minutes</t>
  </si>
  <si>
    <t>https://drive.google.com/open?id=1ZkIAgtQBx4gFAEg-9-Q5xs8A9a8_kpAk</t>
  </si>
  <si>
    <t>It is very useful to us in building up our skills</t>
  </si>
  <si>
    <t>thunamjyothika@gmail.com</t>
  </si>
  <si>
    <t xml:space="preserve">Thunam Jyothika </t>
  </si>
  <si>
    <t>ugs22164_it.jyothika@cbit.org.in</t>
  </si>
  <si>
    <t xml:space="preserve">Ramesh babu </t>
  </si>
  <si>
    <t>Artificial Intelligence Foundation Certification - ISB - 15h.11m, Cyber Security Foundation Certification - ISB - 39h.11m, Java Foundation Certification - ISB - 114h.24m</t>
  </si>
  <si>
    <t>https://drive.google.com/open?id=1ICnU2gyd6KNU2fhkVVs8Nz4rCZhZAbiT</t>
  </si>
  <si>
    <t>teddyvaishu123@gmail.com</t>
  </si>
  <si>
    <t>VANAM VAISHNAVI DEVI</t>
  </si>
  <si>
    <t>ugs22165_it.vaishnavi@cbit.org.in</t>
  </si>
  <si>
    <t>Python Foundation Certification - ISB (Infosys Springboard) - 2h.18m, Artificial Intelligence Foundation Certification - ISB - 15h.11m, Artificial Intelligence Primer Certification - ISB - 27h.31m, Cyber Security Foundation Certification - ISB - 39h.11m</t>
  </si>
  <si>
    <t>https://drive.google.com/open?id=12lUTi4Rjm_OohP56REr8LM4OMuQahGdR</t>
  </si>
  <si>
    <t>The cybersecurity certificate is not beeing generated though the exam is completed and status is completed so provided the precontents certificate of it</t>
  </si>
  <si>
    <t>nayinivennela12@gmail.com</t>
  </si>
  <si>
    <t>NainiVennela</t>
  </si>
  <si>
    <t>ugs22166_it.vennela@cbit.org.in</t>
  </si>
  <si>
    <t xml:space="preserve">P.RameshBabu </t>
  </si>
  <si>
    <t>https://drive.google.com/open?id=10LZz3dKcGwfhbnZQEVjhNmbsIOI_9Uho</t>
  </si>
  <si>
    <t>Hope it will be usefull to the placements .</t>
  </si>
  <si>
    <t>22167_it.visishta@cbit.org.in</t>
  </si>
  <si>
    <t>Visishta</t>
  </si>
  <si>
    <t>visishtapvr@gmail.com</t>
  </si>
  <si>
    <t>Dr.Ramesh Babu</t>
  </si>
  <si>
    <t>https://drive.google.com/open?id=1vW8dvu5duYuQv1QokxhGCOxCCNBLmRS0</t>
  </si>
  <si>
    <t>pravalikavollala08@gmail.com</t>
  </si>
  <si>
    <t>Pravalika vollala</t>
  </si>
  <si>
    <t>ugs22168_it.pravalika@cbit.org.in</t>
  </si>
  <si>
    <t>P.Ramesh babu</t>
  </si>
  <si>
    <t>https://drive.google.com/open?id=1xkvDggwA2vLRdvCBLhGxR7RvgZdKAa7P</t>
  </si>
  <si>
    <t>its very helpful for increasing the skills</t>
  </si>
  <si>
    <t>rajuvarmaache@gmail.com</t>
  </si>
  <si>
    <t xml:space="preserve">ACHE RAJU </t>
  </si>
  <si>
    <t>ugs22169_it.raju@cbit.org.in</t>
  </si>
  <si>
    <t xml:space="preserve">Ramesh Babu </t>
  </si>
  <si>
    <t>https://drive.google.com/open?id=1Yjydk1G25WwUYJ2eIIcOCzYiJWwXdzPN</t>
  </si>
  <si>
    <t>kunalking544@gmail.com</t>
  </si>
  <si>
    <t>A.kunal</t>
  </si>
  <si>
    <t>Ugs22170_it.kunal@cbit.org.in</t>
  </si>
  <si>
    <t>Ramesh babu</t>
  </si>
  <si>
    <t>https://drive.google.com/open?id=1vQQUXJE-nAwZMrvhjS_XHpgXZHGXqlNw</t>
  </si>
  <si>
    <t>gowthambangaru0912@gmail.com</t>
  </si>
  <si>
    <t>B Gowtham eshwar</t>
  </si>
  <si>
    <t>https://drive.google.com/open?id=1yheov9GJ3a036Y1qCuhGqdkBr84DqWPH</t>
  </si>
  <si>
    <t xml:space="preserve">I have good knowledge of data science </t>
  </si>
  <si>
    <t>bulususrikar@gmail.com</t>
  </si>
  <si>
    <t>B.Srikar</t>
  </si>
  <si>
    <t>Ugs22172_it.srikar@cbit.org.in</t>
  </si>
  <si>
    <t>Bulususrikar@gmail.com</t>
  </si>
  <si>
    <t>https://drive.google.com/open?id=12TfhgAz0iLUfA-QH6fh4KDTWFAXPyw1B</t>
  </si>
  <si>
    <t>Very helpful,  learned new skills and topics !</t>
  </si>
  <si>
    <t>shivakrishna.cherala7@gmail.com</t>
  </si>
  <si>
    <t>CHERALA SHIVA KRISHNA</t>
  </si>
  <si>
    <t>Ugs22173_it.krishna@cbit.org.in</t>
  </si>
  <si>
    <t>Shivakrishna.cherala7@gmail.com</t>
  </si>
  <si>
    <t>+919293750019</t>
  </si>
  <si>
    <t>https://drive.google.com/open?id=1Slmhk6qHDxiHDQpzGn8an-QPLp3A1Fi4</t>
  </si>
  <si>
    <t>sidkr725@gmail.com</t>
  </si>
  <si>
    <t>D.SIDHARTH KUMAR REDDY</t>
  </si>
  <si>
    <t>ugs22174_it.sidharth@cbit.org.in</t>
  </si>
  <si>
    <t>Sidkr725@gmail.com</t>
  </si>
  <si>
    <t>https://drive.google.com/open?id=1dBImzMs2p06xfgVW3BTbrzkmZm3PNdDc</t>
  </si>
  <si>
    <t>saiashray01@gmail.com</t>
  </si>
  <si>
    <t>Ashray Reddy</t>
  </si>
  <si>
    <t>ugs22175_it.sai@cbit.org.in</t>
  </si>
  <si>
    <t>https://drive.google.com/open?id=11g0RJ5YtZooxe06SiPgALyhmMa59qNTg</t>
  </si>
  <si>
    <t>ganesh1126kurapati@gmail.com</t>
  </si>
  <si>
    <t>Ganesh.K</t>
  </si>
  <si>
    <t>ugs22176_it.ganesh@cbit.org.in</t>
  </si>
  <si>
    <t>https://drive.google.com/open?id=14dIOMPLwsxfDeY78fNRuiV7_dvMte30L</t>
  </si>
  <si>
    <t>It was nice but restricting students to a certain set of courses which they might not have been interested was a poor decision. The idea is great!</t>
  </si>
  <si>
    <t>goodellysushrut@gmail.com</t>
  </si>
  <si>
    <t>G.Sushrut Reddy</t>
  </si>
  <si>
    <t>ugs22177_it.sushrut@cbit.org.in</t>
  </si>
  <si>
    <t>Machine Learning Foundation Certification - ISB - 18h.7m, TechA Blockchain Developer Certification - ISB - 16h.15m, Cyber Security Foundation Certification - ISB - 39h.11m</t>
  </si>
  <si>
    <t>73 hrs</t>
  </si>
  <si>
    <t>https://drive.google.com/open?id=1QO4RZ-azUEQ149TbCGZL3ppxQEh_WpbJ</t>
  </si>
  <si>
    <t>manideepnetha75@gmail.com</t>
  </si>
  <si>
    <t xml:space="preserve">Gurram manideep </t>
  </si>
  <si>
    <t>ugs22178_it.manideep@cbit.org.in</t>
  </si>
  <si>
    <t>Ramesh sir</t>
  </si>
  <si>
    <t>Artificial Intelligence Primer Certification - ISB - 27h.31m, Machine Learning Foundation Certification - ISB - 18h.7m, Applied Generative AI Certification - ISB - 50m</t>
  </si>
  <si>
    <t>60+</t>
  </si>
  <si>
    <t>https://drive.google.com/open?id=11V8dRFtJ7qHMT44gaX99ncqQD7ZMpVMh</t>
  </si>
  <si>
    <t>jatothharicharan@gmail.com</t>
  </si>
  <si>
    <t xml:space="preserve">J HARICHARAN </t>
  </si>
  <si>
    <t>ugs22179_it.haricharan@cbit.org.in</t>
  </si>
  <si>
    <t>https://drive.google.com/open?id=1dmBzB8IPfSH2HKdryP0afTEPCODKh9ZA</t>
  </si>
  <si>
    <t>johnbasipaka2003@gmail.com</t>
  </si>
  <si>
    <t>John.B</t>
  </si>
  <si>
    <t>ugs22180_it.john@cbit.org.in</t>
  </si>
  <si>
    <t xml:space="preserve">Dr.P.Ramesh Babu </t>
  </si>
  <si>
    <t>Data Science Foundation Certification - ISB - 75h.52m, Exam-DP-900 Microsoft Azure Data Fundamentals</t>
  </si>
  <si>
    <t xml:space="preserve">0.37+3.30+14.31+16+15.56+24.18 +1=75h52m </t>
  </si>
  <si>
    <t>https://drive.google.com/open?id=1fclwu-l3tb_20GHogYKptFR2LvD4mNDu</t>
  </si>
  <si>
    <t xml:space="preserve">It was good to have known data science concepts through the upskilling program,improvements can be done on taking assignment questions,overall it was a nice learning experience </t>
  </si>
  <si>
    <t>shafaat.champ@gmail.com</t>
  </si>
  <si>
    <t>Shafaat Siddiqui</t>
  </si>
  <si>
    <t>ugs22181_it.siddiqui@cbit.org.in</t>
  </si>
  <si>
    <t>Dr. Pragati Priyadarshinee</t>
  </si>
  <si>
    <t>https://drive.google.com/open?id=1UZaa51O3OhTzIoPkhUh_KE-kvQIC2o3l</t>
  </si>
  <si>
    <t>karamtothsaibaba@gmail.com</t>
  </si>
  <si>
    <t>K. SAIBABA</t>
  </si>
  <si>
    <t>ugs22182_it.baba@cbit.org.in</t>
  </si>
  <si>
    <t>Pragathi mam</t>
  </si>
  <si>
    <t>https://drive.google.com/open?id=1jbOY0burI3VGxCNowXMpwYdUpFqV1waq, https://drive.google.com/open?id=1vMcGtoUmX5HxSHZaNjmSbE711Z5J4ddc, https://drive.google.com/open?id=1jdClol-1e1N2U_5dZJjaoPpyaXWywzMY</t>
  </si>
  <si>
    <t>Srivatsa1526@gmail.com</t>
  </si>
  <si>
    <t>Srivatsa</t>
  </si>
  <si>
    <t>ugs22183_it.srivatsa@cbit.org.in</t>
  </si>
  <si>
    <t>Dr. Pragati Priyadarshine</t>
  </si>
  <si>
    <t>Python Foundation Certification - ISB (Infosys Springboard) - 2h.18m, Artificial Intelligence Primer Certification - ISB - 27h.31m, Machine Learning Foundation Certification - ISB - 18h.7m, Principles of Generative AI Certification - ISB - 50m</t>
  </si>
  <si>
    <t>2+27+18+20+2.15 = 69.15</t>
  </si>
  <si>
    <t>https://drive.google.com/open?id=10P5XSRCBTqH19XAsMDM4_01tuGXE7s2H</t>
  </si>
  <si>
    <t>kodavathchintu@gmail.com</t>
  </si>
  <si>
    <t>KODAVATH CHINTU</t>
  </si>
  <si>
    <t>ugs22184_it.chintu@cbit.org.in</t>
  </si>
  <si>
    <t>Dr. Pragathi Priyadarshine</t>
  </si>
  <si>
    <t>https://drive.google.com/open?id=1lfZ4iSjeh9gGRZWhJzHqlk5a_v_L7cvY</t>
  </si>
  <si>
    <t>mrinalreddy3691@gmail.com</t>
  </si>
  <si>
    <t>KODUR MRINAL REDDY</t>
  </si>
  <si>
    <t>ugs22185_it.mrinal@cbit.org.in</t>
  </si>
  <si>
    <t xml:space="preserve">Dr.Pragati Priyadarshinee </t>
  </si>
  <si>
    <t>https://drive.google.com/open?id=1BILDDXGNnUiPJXLeTGgxGYWJYa8USA9t</t>
  </si>
  <si>
    <t>udvik9999@gmail.com</t>
  </si>
  <si>
    <t>Udvik</t>
  </si>
  <si>
    <t>ugs22186_it.udvik@cbit.org.in</t>
  </si>
  <si>
    <t>udvik4321@gmail.com</t>
  </si>
  <si>
    <t>Pragati priyadarshinee</t>
  </si>
  <si>
    <t>https://drive.google.com/open?id=1Dh6SgVlDRBCld1YkCkxzckx-YWigZ3ob</t>
  </si>
  <si>
    <t>pravardhannamani539@gmail.com</t>
  </si>
  <si>
    <t>N.Pravardhan</t>
  </si>
  <si>
    <t>ugs22188_it.pravardhan@cbit.in.org</t>
  </si>
  <si>
    <t xml:space="preserve">Pragathi Priyadarshini madam </t>
  </si>
  <si>
    <t>https://drive.google.com/open?id=1oZhIGezJ-Fn_7oJXPgyruS2wRzCUpVyF</t>
  </si>
  <si>
    <t>sherwinduttnayakanti@gmail.com</t>
  </si>
  <si>
    <t>Sherwin Dutt</t>
  </si>
  <si>
    <t>ugs22189_it.sherwin@cbit.org.in</t>
  </si>
  <si>
    <t>Pragathi Priyadarshini</t>
  </si>
  <si>
    <t>Artificial Intelligence Primer Certification - ISB - 27h.31m, Machine Learning Foundation Certification - ISB - 18h.7m, Principles of Generative AI Certification - ISB - 50m</t>
  </si>
  <si>
    <t>https://drive.google.com/open?id=1Os1oAAOPqCQSYU1bbwmFm1aqwHAG6Xh3, https://drive.google.com/open?id=1-Hkcv-w5z_mdYimbmTS-xcY_HTPps_gg, https://drive.google.com/open?id=1g4ZBQdOP22zGlBocs3-KWaaWZSmmGFG5</t>
  </si>
  <si>
    <t>siddharth5001m@gmail.com</t>
  </si>
  <si>
    <t>P.Siddharth</t>
  </si>
  <si>
    <t>ugs22190_it.siddharth@cbit.org.in</t>
  </si>
  <si>
    <t>Dr Vijaya Kotari</t>
  </si>
  <si>
    <t>https://drive.google.com/open?id=1TBUYkdD5Ex07T-QdAXSjIcvi3ObmlYpk</t>
  </si>
  <si>
    <t>it was a good use of time</t>
  </si>
  <si>
    <t>jayadir102005@gmail.com</t>
  </si>
  <si>
    <t xml:space="preserve">JAYADIR PALLERLA </t>
  </si>
  <si>
    <t>ugs22191_it.jayadir@cbit.org.in</t>
  </si>
  <si>
    <t>75 hourse 52 minutes</t>
  </si>
  <si>
    <t>https://drive.google.com/open?id=1KRZbiREgusomGV9ZlN2GJHEK9Y1Wet-_</t>
  </si>
  <si>
    <t>varunreddy1127@gmail.com</t>
  </si>
  <si>
    <t>PALLERLA VARUN REDDY</t>
  </si>
  <si>
    <t>ugs22192_it.varun@cbit.org.in</t>
  </si>
  <si>
    <t>Dr Pragati Priyadarshinee</t>
  </si>
  <si>
    <t>https://drive.google.com/open?id=1zwHB1_KOnjGuvQaTH3D6XDVAfOgiERqd</t>
  </si>
  <si>
    <t>atchut1278@gmail.com</t>
  </si>
  <si>
    <t>Atchut Varma</t>
  </si>
  <si>
    <t>https://drive.google.com/open?id=1_jFUNrG6GVoMzGhq66M2C2l4Mw-SA9NS</t>
  </si>
  <si>
    <t>Nyc</t>
  </si>
  <si>
    <t>ugs22194_it.siddhartha@cbit.org.in</t>
  </si>
  <si>
    <t>Rallabandi Siddhartha</t>
  </si>
  <si>
    <t>rallabandisiddhartha4@gmail.com</t>
  </si>
  <si>
    <t>https://drive.google.com/open?id=1M2q-DyMkR8dK7Fmvs5vjWOQVm0ZZaKi_</t>
  </si>
  <si>
    <t>It was really helpful for me to develop my skills.</t>
  </si>
  <si>
    <t>eegasai67@gmail.com</t>
  </si>
  <si>
    <t>EEGA SAIKUMAR</t>
  </si>
  <si>
    <t>ugs22196_it.saikumar@cbit.org.in</t>
  </si>
  <si>
    <t>Dr.Pragathi Priyadarshine</t>
  </si>
  <si>
    <t>https://drive.google.com/open?id=1_CRUb-as7vNRN4iX38uGY-SqGZpxTzWD, https://drive.google.com/open?id=1eCe5-HrYDDk-5ulV_PBBOas6fJKTNvjB</t>
  </si>
  <si>
    <t xml:space="preserve">Its a very good platform to upskill ourselves
</t>
  </si>
  <si>
    <t>sangammagariaravind123@gmail.com</t>
  </si>
  <si>
    <t>SANGAMMAGARI ARAVIND CHANDRA</t>
  </si>
  <si>
    <t>ugs22197_it.chandra@cbit.org.in</t>
  </si>
  <si>
    <t>https://drive.google.com/open?id=1Bji-upVOykNYniEwr_vRrVLUa4WYxrhH</t>
  </si>
  <si>
    <t>wider range of choice expected</t>
  </si>
  <si>
    <t>shlok.agarwal0604@gmail.com</t>
  </si>
  <si>
    <t xml:space="preserve">Shlok Agarwal </t>
  </si>
  <si>
    <t>Ugs22198_it.agarwal@cbit.org.in</t>
  </si>
  <si>
    <t xml:space="preserve">Dr Priyadarshnee </t>
  </si>
  <si>
    <t>https://drive.google.com/open?id=1Bigm3_E3G2pggWrxaKeyouAANNTHeIjQ</t>
  </si>
  <si>
    <t>jitesh8008@gmail.com</t>
  </si>
  <si>
    <t xml:space="preserve">Valiveti Jitesh Kumar </t>
  </si>
  <si>
    <t>Ugs22199_it.jitesh@cbit.org.in</t>
  </si>
  <si>
    <t xml:space="preserve">Pragati priyadarshini </t>
  </si>
  <si>
    <t>75+40</t>
  </si>
  <si>
    <t>https://drive.google.com/open?id=1IwUswuY8uecw1NqyM6bfSx3HMyB1ZTlQ, https://drive.google.com/open?id=1GnTBW3vxX8bXsTp0KIAo6Tqok_KbHOZd</t>
  </si>
  <si>
    <t xml:space="preserve">It is really helpful to students.
I finished both Infosys springboard Data science foundation course (proctored exam) and Google Cloud course+ labs .
Certificates attached </t>
  </si>
  <si>
    <t>shivavallapu18@gmail.com</t>
  </si>
  <si>
    <t xml:space="preserve">V.Shiva Kumar </t>
  </si>
  <si>
    <t>ugs22200_it.shiva@cbit.org.in</t>
  </si>
  <si>
    <t xml:space="preserve">Dr.Pragathi priyadarshini </t>
  </si>
  <si>
    <t>2.18+15.11+18.7+39.11=74hours.47minutes</t>
  </si>
  <si>
    <t>https://drive.google.com/open?id=1AH2lxF3QQdQ09omxGrJfBzIi_47M-zAC</t>
  </si>
  <si>
    <t>saivardhanvemulamncl@gmail.com</t>
  </si>
  <si>
    <t>Sai vardhan vemula</t>
  </si>
  <si>
    <t>ugs22201_it.saivardhan@cbit.org.in</t>
  </si>
  <si>
    <t>https://drive.google.com/open?id=1e_FhpIOI0wtBAoV9YqbNSn6UPi2E_Meo</t>
  </si>
  <si>
    <t>v.abhishekreddy1289@gmail.com</t>
  </si>
  <si>
    <t>Abhishek reddy</t>
  </si>
  <si>
    <t>v.abhishek1289654@gmail.com</t>
  </si>
  <si>
    <t>Dr. Pragathi priyadarshnee</t>
  </si>
  <si>
    <t>https://drive.google.com/open?id=1zN_DmdTX0tXIN1z-mSk5vFJ5fmzpkCjQ</t>
  </si>
  <si>
    <t>adhiharika1234@gmail.com</t>
  </si>
  <si>
    <t xml:space="preserve">Adhi Harika </t>
  </si>
  <si>
    <t>ugs22301_it.harika@cbit.org.in</t>
  </si>
  <si>
    <t>U.Sairam Sir</t>
  </si>
  <si>
    <t>https://drive.google.com/open?id=1hEE4LFUPYNBiNbI5O0sRxykioAt6hauF</t>
  </si>
  <si>
    <t>Learned Something New Technology by Winter upskillng.</t>
  </si>
  <si>
    <t>koppulanavyasri77@gmail.com</t>
  </si>
  <si>
    <t>Koppula Navyasri</t>
  </si>
  <si>
    <t>ugs22302_it.navya@cbit.org.in</t>
  </si>
  <si>
    <t>koppulanavyasri77@gamail.com</t>
  </si>
  <si>
    <t>Sairam</t>
  </si>
  <si>
    <t>75  hounrs</t>
  </si>
  <si>
    <t>https://drive.google.com/open?id=1GvIhxViru6NZlDiHKANcu5TOGMT4qtpU</t>
  </si>
  <si>
    <t>Its provided to  learn more</t>
  </si>
  <si>
    <t>srivardhancm@gmail.com</t>
  </si>
  <si>
    <t xml:space="preserve">POTHURAJULA SRIVARDHAN </t>
  </si>
  <si>
    <t>srivardhan.pothurajula@gmail.com</t>
  </si>
  <si>
    <t>https://drive.google.com/open?id=1Bkhm1IVaupM6446Rw1ZX9qPEEhyOocqP</t>
  </si>
  <si>
    <t>sreejaippala@gmail.com</t>
  </si>
  <si>
    <t>IPPALA SREEJA</t>
  </si>
  <si>
    <t>ugs22304_it.sreeja@cbit.org.in</t>
  </si>
  <si>
    <t>Dr.A. Sirisha</t>
  </si>
  <si>
    <t>https://drive.google.com/open?id=1DVOs5NL8FsId8CmVwjA3Y8N8_wJUbp9G</t>
  </si>
  <si>
    <t>sanjaysanjay06568@gmail.com</t>
  </si>
  <si>
    <t>SHEELOJU SANJAY</t>
  </si>
  <si>
    <t>ugs22305_it.sanjay@cbit.org.in</t>
  </si>
  <si>
    <t xml:space="preserve"> 15+15+15+15 = 60 hours</t>
  </si>
  <si>
    <t>https://drive.google.com/open?id=18-O4ao3KT-vjfUn7VW9_4L1_GllFUCti</t>
  </si>
  <si>
    <t>arsafwan2005@gmail.com</t>
  </si>
  <si>
    <t>Abdul Rasheed Safwan</t>
  </si>
  <si>
    <t>ugs22306_it.rasheed@cbit.org.in</t>
  </si>
  <si>
    <t xml:space="preserve">Mrs. Ramalakshmi ma'am </t>
  </si>
  <si>
    <t>15h.11m + 27h.31m + 18h.7m = 60h.49m</t>
  </si>
  <si>
    <t>https://drive.google.com/open?id=1dJFdsG1QQTT0rbqoQW-tOlAPqbmolO9j, https://drive.google.com/open?id=1AJLVSkdCItg_nLhfqtq7W24Ya3A6avDj, https://drive.google.com/open?id=1YXoSM0gYpi9VaKb7miz62AYuM72Mr6no</t>
  </si>
  <si>
    <t>shreshtanaini1213@gmail.com</t>
  </si>
  <si>
    <t>Shresta naini</t>
  </si>
  <si>
    <t>ugs22307_it.shresta@cbit.org.in</t>
  </si>
  <si>
    <t>Shreshtanaini1213@gmail.com</t>
  </si>
  <si>
    <t>76hrs</t>
  </si>
  <si>
    <t>https://drive.google.com/open?id=15bhNGC-ar2WZd8k3JuxzntuD2vkBHKZl</t>
  </si>
  <si>
    <t>I improved my skills</t>
  </si>
  <si>
    <t>vineeshagandhe25@gmail.com</t>
  </si>
  <si>
    <t>Gandhe Vineesha</t>
  </si>
  <si>
    <t>ugs22308_it.vineesha@cbit.org.in</t>
  </si>
  <si>
    <t>https://drive.google.com/open?id=1VZ0OmjVGD5dbHUuaIJlVgivgMk8rF3Oo</t>
  </si>
  <si>
    <t xml:space="preserve">                                                </t>
  </si>
  <si>
    <t>pendamsahruday@gmail.com</t>
  </si>
  <si>
    <t xml:space="preserve">Sahruday </t>
  </si>
  <si>
    <t>ugs22309_it.sahruday@cbit.org.in</t>
  </si>
  <si>
    <t>Rakesh sir</t>
  </si>
  <si>
    <t>Python Foundation Certification - ISB (Infosys Springboard) - 2h.18m, Artificial Intelligence Foundation Certification - ISB - 15h.11m, Machine Learning Foundation Certification - ISB - 18h.7m, Data Science Foundation Certification - ISB - 75h.52m</t>
  </si>
  <si>
    <t>https://drive.google.com/open?id=1TPCAMMzMSffBhCZ1yIaL2jCSZT84SJF9</t>
  </si>
  <si>
    <t xml:space="preserve">Useful for future </t>
  </si>
  <si>
    <t>ugs22310_it.harika@cbit.org.in</t>
  </si>
  <si>
    <t>G.Harika</t>
  </si>
  <si>
    <t>harikagadagotti@gmail.com</t>
  </si>
  <si>
    <t>39.11-33=72.11hours</t>
  </si>
  <si>
    <t>https://drive.google.com/open?id=1UkB80okoXOHUJU0NIS6knJJtMRJvxW26</t>
  </si>
  <si>
    <t>anichitha2004@gmail.com</t>
  </si>
  <si>
    <t xml:space="preserve">A.Nichitha </t>
  </si>
  <si>
    <t xml:space="preserve">ugs22311_it.nichitha@cbit.org.in </t>
  </si>
  <si>
    <t xml:space="preserve">anichitha2004@gmail.com </t>
  </si>
  <si>
    <t>https://drive.google.com/open?id=1il8g7tIZUWO-Rt3dpbC-XGxDyPFYCzvv</t>
  </si>
  <si>
    <t>It is very useful to us</t>
  </si>
  <si>
    <t>vaishnavimerugu2005@gmail.com</t>
  </si>
  <si>
    <t xml:space="preserve">Merugu Vaishnavi </t>
  </si>
  <si>
    <t>ugs22312_it.vaishnavi@cbit.org.in</t>
  </si>
  <si>
    <t>meruguvaishnavi78@gmail.com@gmail.com</t>
  </si>
  <si>
    <t xml:space="preserve">Veera jyothi </t>
  </si>
  <si>
    <t>https://drive.google.com/open?id=18BDLkovTvDTLZZ5VDzwRURyck4-Dy-QP</t>
  </si>
  <si>
    <t>vinodbanoth808@gmail.com</t>
  </si>
  <si>
    <t>B.vinod kumar</t>
  </si>
  <si>
    <t>Venodbanoth@gmail.com</t>
  </si>
  <si>
    <t xml:space="preserve">Pratima </t>
  </si>
  <si>
    <t>17+75=92</t>
  </si>
  <si>
    <t>https://drive.google.com/open?id=1Wp8Etz2kY2QLySuHkmHtDpkDXs7hh9L_</t>
  </si>
  <si>
    <t>rakshithaailla26@gmail.com</t>
  </si>
  <si>
    <t xml:space="preserve">A Rakshitha </t>
  </si>
  <si>
    <t xml:space="preserve">rakshitha0263@gmail.com </t>
  </si>
  <si>
    <t xml:space="preserve">rakshithaailla26@gmail.com </t>
  </si>
  <si>
    <t>T prathima madam</t>
  </si>
  <si>
    <t>https://drive.google.com/open?id=1_I6y-3eTyqLnUblBkhMoko4YNUf_uLjV, https://drive.google.com/open?id=191l2e1xWkHjO4syKDpqQBvkNAezzJbwx, https://drive.google.com/open?id=1X9jyV3OrHAd7ksDu53CwgjeKW4XnKSNp</t>
  </si>
  <si>
    <t xml:space="preserve">It good for learning candidates </t>
  </si>
  <si>
    <t>vijayreddygoli630@gmail.com</t>
  </si>
  <si>
    <t>GOLI VIJAY REDDY</t>
  </si>
  <si>
    <t>ugs22315_it.vijay@cbit.org.in</t>
  </si>
  <si>
    <t>K. VIJAYA</t>
  </si>
  <si>
    <t>https://drive.google.com/open?id=1zBllwrLRh3MG4Hd8MQWAPhDRDcLQhKAm</t>
  </si>
  <si>
    <t>vinithreddy08.123@gmail.com</t>
  </si>
  <si>
    <t>Vinith Reddy Banda</t>
  </si>
  <si>
    <t>ugs22316_it.vinith@cbit.org.in</t>
  </si>
  <si>
    <t>Dr. K. H. Vijaya Kumari</t>
  </si>
  <si>
    <t>https://drive.google.com/open?id=1VSaBt9HaJ0VTDYNLdOCM5lSs7kZlaq01</t>
  </si>
  <si>
    <t>fabulous</t>
  </si>
  <si>
    <t>ugs22317_it.laxmidevi@cbit.org.in</t>
  </si>
  <si>
    <t xml:space="preserve">Laxmidevi Chitrala </t>
  </si>
  <si>
    <t>chitralalaxmidevicm@gmail.com</t>
  </si>
  <si>
    <t>https://drive.google.com/open?id=1h9WGAa7RE0EozLOcTghbIu-JU9AYMs1J</t>
  </si>
  <si>
    <t>Nice opportunity for the me to develop software skills</t>
  </si>
  <si>
    <t>chenuvaishuangel@gmail.com</t>
  </si>
  <si>
    <t>chenu vaishnavi</t>
  </si>
  <si>
    <t>ugs22318_it.vaishnavi@cbit.org.in</t>
  </si>
  <si>
    <t>ramesh babu</t>
  </si>
  <si>
    <t>https://drive.google.com/open?id=1Rjz0aDs4qD5WQ2thzliomK4e40OQtGgV</t>
  </si>
  <si>
    <t>vigneshgone043@gmail.com</t>
  </si>
  <si>
    <t>G.Vignesh</t>
  </si>
  <si>
    <t>ugs22319_it.vignesh@cbit.org.in</t>
  </si>
  <si>
    <t>Vigneshgone043@gmail.com</t>
  </si>
  <si>
    <t>Dr.pragati priyadarshini</t>
  </si>
  <si>
    <t>https://drive.google.com/open?id=1ep1YMkkkim0NB69koNKglYKWburZsIwo</t>
  </si>
  <si>
    <t>Very useful to students to improve their skills other than college syllabus skulls</t>
  </si>
  <si>
    <t>ugs22320_it.sushanth@cbit.org.in</t>
  </si>
  <si>
    <t xml:space="preserve">ALLURKAR SUSHANTH </t>
  </si>
  <si>
    <t>sushanth9524@gmail.com</t>
  </si>
  <si>
    <t xml:space="preserve">Dr. PRAGATI PRIYADARSHINEE </t>
  </si>
  <si>
    <t>https://drive.google.com/open?id=1NH24ThGCaF0SxQ4uTVmCQePrOxJpNWtw, https://drive.google.com/open?id=1iV0IBQSud31TPdrw90h2qmxel6MyhK-m, https://drive.google.com/open?id=1CAayydjpsp5m7d7LKG15DYU3IjkrBKuW</t>
  </si>
  <si>
    <t xml:space="preserve">It was helpful and a nice learning opportunity. </t>
  </si>
  <si>
    <t>alluanushka90@gmail.com</t>
  </si>
  <si>
    <t xml:space="preserve">Anushka Allu </t>
  </si>
  <si>
    <t>ugs22001_csm.anushka@cbit.org.in</t>
  </si>
  <si>
    <t xml:space="preserve">Dr.Garlapati Narayana </t>
  </si>
  <si>
    <t>https://drive.google.com/open?id=1CBrj8DG0OIw2CBMJzKbTG3RwqwV44vzC, https://drive.google.com/open?id=1wDiv4OkcfoX5gA0ya-DjatjI_wwINAUz</t>
  </si>
  <si>
    <t>rishithaappikonda@gmail.com</t>
  </si>
  <si>
    <t xml:space="preserve">Appikonda Rishitha </t>
  </si>
  <si>
    <t>ugs22002_csm.rishitha@cbit.org.in</t>
  </si>
  <si>
    <t>19+39=58</t>
  </si>
  <si>
    <t>https://drive.google.com/open?id=1DeK-jUxtzCpNbRoYcPGs33uVahhaUfOY, https://drive.google.com/open?id=1WWhugC-gj1tYmg83bp2D-cdOimWrrOs9</t>
  </si>
  <si>
    <t>Winter upskilling helped me to gain a new skill</t>
  </si>
  <si>
    <t>sreejabanoth47@gmail.com</t>
  </si>
  <si>
    <t xml:space="preserve">B.Sreeja Devi </t>
  </si>
  <si>
    <t>ugs22003_csm.sreeja@cbit.org.in</t>
  </si>
  <si>
    <t>Dr. Garlapati Narayana</t>
  </si>
  <si>
    <t>https://drive.google.com/open?id=1bZniOdwneyzpf69LxPTEFEDa9PtkYO5e, https://drive.google.com/open?id=1IwYrzVdXo6dNGn_QLwPJnE0HmbceLqBB</t>
  </si>
  <si>
    <t>There should be an addition of priority order in the list of certifications</t>
  </si>
  <si>
    <t>dhanalabhavya1555@gmail.com</t>
  </si>
  <si>
    <t>Danala Bhavya</t>
  </si>
  <si>
    <t>ugs22004_csm.bhavya@cbit.org.in</t>
  </si>
  <si>
    <t xml:space="preserve">0.22+113.2+1=114h.24m </t>
  </si>
  <si>
    <t>https://drive.google.com/open?id=1-fWIbWp-JTaZM8dkip97Ls-nDULtTXLB</t>
  </si>
  <si>
    <t>It was good , helpful and the material provided and the assignments were effective and useful</t>
  </si>
  <si>
    <t>nandini.reddyg36@gmail.com</t>
  </si>
  <si>
    <t>G.NANDINI REDDY</t>
  </si>
  <si>
    <t>ugs22005_csm.nandini@cbit.org.in</t>
  </si>
  <si>
    <t>narayana sir</t>
  </si>
  <si>
    <t>https://drive.google.com/open?id=1DEzcQPFmk79YDo3pk_-NvGWYvkHT-f5Q, https://drive.google.com/open?id=1vh3TvkEcmvrx9dDyPu3vpdDkjTOveXqv</t>
  </si>
  <si>
    <t>a good experience for me and i earned more technical skills</t>
  </si>
  <si>
    <t>gatikamanaswinivarma@gmail.com</t>
  </si>
  <si>
    <t>Manaswini Gatika</t>
  </si>
  <si>
    <t>ugs22006_csm.manaswini@cbit.org.in</t>
  </si>
  <si>
    <t>37min+3hrs30min+14hrs13min+16hrs+15hrs56min+24hrs18min+1hr exam =  75 hours and 52 minutes.</t>
  </si>
  <si>
    <t>https://drive.google.com/open?id=1K6p8P90c2jFjsD9eIFB53D9wiJFVz2SO</t>
  </si>
  <si>
    <t>Thank you for your assistance and for offering such an interesting and helpful course.</t>
  </si>
  <si>
    <t>nandithavarmag@gmail.com</t>
  </si>
  <si>
    <t>Nanditha varma</t>
  </si>
  <si>
    <t>ugs22007_csm.nanditha@cbit.org.in</t>
  </si>
  <si>
    <t>0.37+3.30+14.31+16+15+56+24.18+1=75.52 hours</t>
  </si>
  <si>
    <t>https://drive.google.com/open?id=1dgpvEglCVUTNfV8OdQY-jifI0ajs2aSP</t>
  </si>
  <si>
    <t>gayatris.karingula@gmail.com</t>
  </si>
  <si>
    <t>gayatri sai karingula</t>
  </si>
  <si>
    <t>ugs22008_csm.gayatri@cbit.org.in</t>
  </si>
  <si>
    <t xml:space="preserve">G.Narayana </t>
  </si>
  <si>
    <t>https://drive.google.com/open?id=1QaixhT0Zv6UVWSQzjXptV1bE_0iJf6pQ</t>
  </si>
  <si>
    <t>ljahnavi92@gmail.com</t>
  </si>
  <si>
    <t xml:space="preserve">G.Lakshmi Jahnavi </t>
  </si>
  <si>
    <t>ugs22009_csm.jahnavi@cbit.org.in</t>
  </si>
  <si>
    <t>Ljahnavi92@gmail.com</t>
  </si>
  <si>
    <t>https://drive.google.com/open?id=10B3HumA3OCxloRiCK7jv8UmhlyF7-IAU, https://drive.google.com/open?id=1F7JEdC20OEU2gK_ika0qBhMtlWM2WIFp</t>
  </si>
  <si>
    <t>areddy3075@gmail.com</t>
  </si>
  <si>
    <t xml:space="preserve">J.Akshitha Reddy </t>
  </si>
  <si>
    <t>ugs22010_csm.akshitha@cbit.org.in</t>
  </si>
  <si>
    <t>https://drive.google.com/open?id=1ywgM29nrVr6Cl7NKcQ8EGqPnMFN3XV0T</t>
  </si>
  <si>
    <t>The content given in this course was very useful for one to understand the concept clearly. Quizzes conducted helped me to clear the doubts in basic concept. Since the exam was under surveillance, the one with real knowledge qualifies this exam and that was a good thing happening in the course. Even beginners can learn perfectly through the content provided in the course. Thank you.</t>
  </si>
  <si>
    <t>srinijakr@gmail.com</t>
  </si>
  <si>
    <t>K.Srinija</t>
  </si>
  <si>
    <t>ugs22011_csm.srinija@cbit.org.in</t>
  </si>
  <si>
    <t>https://drive.google.com/open?id=1e7nKSlKLDGBWGRslHqo1gEI_tuqb5mYR, https://drive.google.com/open?id=13TajaIBCokZRTA8ZD522Arq-zbprHSaw</t>
  </si>
  <si>
    <t xml:space="preserve">There could be an addition of priority order in the list of certifications </t>
  </si>
  <si>
    <t>harshinimamidi09@gmail.com</t>
  </si>
  <si>
    <t>Harshini Mamidi</t>
  </si>
  <si>
    <t>ugs22012_csm.harshini@cbit.org.in</t>
  </si>
  <si>
    <t>Dr Garlapati Narayana</t>
  </si>
  <si>
    <t>https://drive.google.com/open?id=1kldy5jqJmBwjOYmfNNbjJvEBAzNee11a, https://drive.google.com/open?id=1ts-Yp20RTTpG-85gJaR_7YRhZn85g-QX</t>
  </si>
  <si>
    <t xml:space="preserve">There should be an addition of priority order in the list of certification </t>
  </si>
  <si>
    <t>rishika.2684@gmail.com</t>
  </si>
  <si>
    <t xml:space="preserve">Murarishetty Rishika </t>
  </si>
  <si>
    <t>ugs22013_csm.rishika@cbit.org.in</t>
  </si>
  <si>
    <t>Dr. G Narayana</t>
  </si>
  <si>
    <t>https://drive.google.com/open?id=1tYoShuuJRvbBb-n-dV_pCqYGdEjYQo8O, https://drive.google.com/open?id=1D09kFG3Y9FdOxRKfz-L4wOMOtgIAVfKz</t>
  </si>
  <si>
    <t>It was really helpful as we got to learn new courses</t>
  </si>
  <si>
    <t>saanvireddy2004@gmail.com</t>
  </si>
  <si>
    <t>Nagavelly Saanvi Reddy</t>
  </si>
  <si>
    <t>ugs22014_csm.nagavelly@cbit.org.in</t>
  </si>
  <si>
    <t>Dr. G. Narayana</t>
  </si>
  <si>
    <t>https://drive.google.com/open?id=1lE5msGX9VwLKsfxj8n-5kvQ3yByzyHia</t>
  </si>
  <si>
    <t>nakkavaishnavi2@gmail.com</t>
  </si>
  <si>
    <t>Nakka Vaishnavi</t>
  </si>
  <si>
    <t>ugs22015_csm.vaishnavi@cbit.org.in</t>
  </si>
  <si>
    <t>https://drive.google.com/open?id=1ZYi_UqYnKiagGrqRugdk4reH6Vc44FHG</t>
  </si>
  <si>
    <t>The time given for winter upskilling is very valuable as we learnt many new things which are very important for our college placements.Cisco provided me with lot good content in webdevelopment</t>
  </si>
  <si>
    <t>parimi.sathvika@gmail.com</t>
  </si>
  <si>
    <t>Parimi Sathvika</t>
  </si>
  <si>
    <t>ugs22016_csm.sathvika@cbit.org.in</t>
  </si>
  <si>
    <t>15+39+9=63 hours</t>
  </si>
  <si>
    <t>https://drive.google.com/open?id=1wlbSsli9SYjOuY8HuLWT8aW-Ze1YPCEY, https://drive.google.com/open?id=1zsvUex3ZfRbYe_3a9GEyDPtw6V3p_aPS, https://drive.google.com/open?id=1fD-B8BecU7OEKPaZ1W8w4CdG6Rn5TfSh</t>
  </si>
  <si>
    <t>It provided knowledge.</t>
  </si>
  <si>
    <t>connect2tarini@gmail.com</t>
  </si>
  <si>
    <t>RUDRASHETTY TARINI</t>
  </si>
  <si>
    <t>ugs22017_csm.tarini@cbit.org.in</t>
  </si>
  <si>
    <t>tarini.rudrashetty@gmail.com</t>
  </si>
  <si>
    <t>Garlapati Narayana</t>
  </si>
  <si>
    <t>60hr 49min</t>
  </si>
  <si>
    <t>https://drive.google.com/open?id=15Csk5eeIcsirgItyU6R0OrtSi2LNVs4J</t>
  </si>
  <si>
    <t>Ridayasmeen26@gmail.com</t>
  </si>
  <si>
    <t xml:space="preserve">Yasmeen </t>
  </si>
  <si>
    <t xml:space="preserve">Dr. Garlapati Narayana </t>
  </si>
  <si>
    <t>https://drive.google.com/open?id=1yzmYkhQ7dhASPdmLQYH_8670Vi_hDEj3, https://drive.google.com/open?id=1TYqSJUE_yRlxGiLjq6SduwkNrTtOmqGP</t>
  </si>
  <si>
    <t>abdurraufaamir@gmail.com</t>
  </si>
  <si>
    <t xml:space="preserve">Abdur Rauf Aamir </t>
  </si>
  <si>
    <t>abdur3auf@gmail.com</t>
  </si>
  <si>
    <t>Dr.G.NARAYANA</t>
  </si>
  <si>
    <t>27.31+18.7+15 = 61.01 hours</t>
  </si>
  <si>
    <t>https://drive.google.com/open?id=1iTbs-xcyk1dCdQ-hC5kPUrT8JQWkpB17, https://drive.google.com/open?id=1tWdtOhiotfIN3I5dE-zFSWk-yiJ1O1OT, https://drive.google.com/open?id=18ZNLLpRYXVYIqC24IIQq2gAxaYeunZWD</t>
  </si>
  <si>
    <t>Good experience 👍</t>
  </si>
  <si>
    <t>hariharanaddoju@gmail.com</t>
  </si>
  <si>
    <t>Hariharan Addoju</t>
  </si>
  <si>
    <t>grvposeidon23@gmail.com</t>
  </si>
  <si>
    <t>Prof. G Narayana</t>
  </si>
  <si>
    <t>39h.11m+33h=72h+11m</t>
  </si>
  <si>
    <t>https://drive.google.com/open?id=16k6gMKj4YimnKAuD5kDeAnUBs9tontzo, https://drive.google.com/open?id=1I51cQ--SIPvWaBnpenYf8SK9mNju0rXU</t>
  </si>
  <si>
    <t>reddycd308@gmail.com</t>
  </si>
  <si>
    <t>C.D.Jaswanth kumar reddy</t>
  </si>
  <si>
    <t>ugs22022_csm.jaswanth@cbit.org.in</t>
  </si>
  <si>
    <t>redycd308@gmail.com</t>
  </si>
  <si>
    <t>0.37+3.30+14.31+16+15.56+24.18=73.72</t>
  </si>
  <si>
    <t>https://drive.google.com/open?id=1yZGADCfpxOsv8RVYua5cHcz496fDJVag</t>
  </si>
  <si>
    <t>it is good 
and learn easily</t>
  </si>
  <si>
    <t>iiampraneeth@gmail.com</t>
  </si>
  <si>
    <t>CH.PRANEETH</t>
  </si>
  <si>
    <t>ugs22023_csm.praneeth@cbit.org.in</t>
  </si>
  <si>
    <t>Dr Narayana Garlapati</t>
  </si>
  <si>
    <t>https://drive.google.com/open?id=19rzGKcdsI3xYXuB7iyEw3vjCxSTpyL6R, https://drive.google.com/open?id=10OYO4az9McA_PBtNRp5z_Xda4M36gbcA</t>
  </si>
  <si>
    <t>harshgalba@gmail.com</t>
  </si>
  <si>
    <t xml:space="preserve">G Harshvardhan </t>
  </si>
  <si>
    <t xml:space="preserve">harshgalba@gmail.com </t>
  </si>
  <si>
    <t xml:space="preserve">Mr. Asha Kiran </t>
  </si>
  <si>
    <t>https://drive.google.com/open?id=1CQZrW1d_q90Qj6f9Wla6s3-rSQoAu6bM</t>
  </si>
  <si>
    <t>gramireddy786@gmail.com</t>
  </si>
  <si>
    <t xml:space="preserve">G RAMI REDDY </t>
  </si>
  <si>
    <t>ugs22025_csm.rami@cbit.org.in</t>
  </si>
  <si>
    <t xml:space="preserve">100+15+15+15+15=160 hours </t>
  </si>
  <si>
    <t>https://drive.google.com/open?id=1OmUDkfX6welw2t_dWxGdQYNsDHRmqUFi, https://drive.google.com/open?id=10LWgqsZiW73PqTgLVqJl-bzT0G036-MT, https://drive.google.com/open?id=1hYe-CioTtKwtXVrppkGclDzZJZGL79rN, https://drive.google.com/open?id=1KkhJ41n69X1ZY2KP20ktaGAd0qwyPmjj, https://drive.google.com/open?id=1hhVexYtEwhvTFWdwiB83v1Tf_wbQjOXx</t>
  </si>
  <si>
    <t>It is a great opportunity to improve our skills , I want to thank my faculty and mentor for providing me with this opportunity</t>
  </si>
  <si>
    <t>kurvarajesh437@gmail.com</t>
  </si>
  <si>
    <t xml:space="preserve">K Rajesh </t>
  </si>
  <si>
    <t>YCA padmanabha reddy</t>
  </si>
  <si>
    <t>https://drive.google.com/open?id=15D70ukuIyyori_k8T8Qr6pCzRsk_5nNA</t>
  </si>
  <si>
    <t xml:space="preserve">It was really very helpful, though iam not perfect in java I was able to learn a lot through the course and it would have been better if it had video lectures </t>
  </si>
  <si>
    <t>tharunkumar5297@gmail.com</t>
  </si>
  <si>
    <t>K Tharun kumar reddy</t>
  </si>
  <si>
    <t>S Pallavi</t>
  </si>
  <si>
    <t>https://drive.google.com/open?id=1QleziCMxiG3sij-eBuAHLRbkMeBkGkfx</t>
  </si>
  <si>
    <t>I learned java programming and I have done a project based on this</t>
  </si>
  <si>
    <t>kadiyala0255@gmail.com</t>
  </si>
  <si>
    <t>KADIYALA V S R D SAI PAVAN KUMAR</t>
  </si>
  <si>
    <t>ugs22028_csm.pavan@cbit.org.in</t>
  </si>
  <si>
    <t>https://drive.google.com/open?id=1aIC4DVq9_lGUPwWBfgdHGyl6WVfo-VzD</t>
  </si>
  <si>
    <t>ujwalsaikanugovi@gmail.com</t>
  </si>
  <si>
    <t xml:space="preserve">kanugovi ujwal sai </t>
  </si>
  <si>
    <t>ujwalsaikanugovi@Gmail.com</t>
  </si>
  <si>
    <t>https://drive.google.com/open?id=15KXsGBLB-iFr22x8oKAOMTR8f65A99MA</t>
  </si>
  <si>
    <t xml:space="preserve">very useful </t>
  </si>
  <si>
    <t>kattaabhiramchandra@gmail.com</t>
  </si>
  <si>
    <t>K.Abhiram Chandra</t>
  </si>
  <si>
    <t>https://drive.google.com/open?id=1si0QWuNyI6UqtwKQBQ6zBHcTmUcfRMIo</t>
  </si>
  <si>
    <t>I have learnt Data science foundation.This couse helped me to understand mathematical foundation which is required for Data science</t>
  </si>
  <si>
    <t>kemidikarthik2004@gmail.com</t>
  </si>
  <si>
    <t xml:space="preserve">Karthik Kemidi </t>
  </si>
  <si>
    <t>ugs22031_csm.karthik@cbit.org.in</t>
  </si>
  <si>
    <t>https://drive.google.com/open?id=1ax_emGGfw6RVhWkfYURGl3r85BVXKnua, https://drive.google.com/open?id=1fn3wMXlSATC6IVAKmYUlja10Y_ScyBvj, https://drive.google.com/open?id=1EqfliXiuj0hfAvRKFaQSLO4DLeiFBGXV, https://drive.google.com/open?id=141ThUTzGkzNUManW5tMefHA2FKdyntX9, https://drive.google.com/open?id=1nN_s2hyWtos-yY7ddwm-ztwP5earJ6l7</t>
  </si>
  <si>
    <t>Great Opportunity to improve skills</t>
  </si>
  <si>
    <t>manohar1231k@gmail.com</t>
  </si>
  <si>
    <t>Keshamgari Manohar</t>
  </si>
  <si>
    <t>manohar2004.k@gmail.com</t>
  </si>
  <si>
    <t>https://drive.google.com/open?id=1A7EHo2lWbFWeGP4_iRrTbYQEUCt5qyDh, https://drive.google.com/open?id=1037mRAZLTPzROLz2qejdpD-36ZGAq2tb, https://drive.google.com/open?id=1Tt8ZWoAY1lAbhkrwpj02FVW3GjYmXtYA</t>
  </si>
  <si>
    <t>sainaik499@gmail.com</t>
  </si>
  <si>
    <t>Kethavath Sai Naik</t>
  </si>
  <si>
    <t>ugs22033_csm.naik@cbit.org.in</t>
  </si>
  <si>
    <t>https://drive.google.com/open?id=1kjnFRpLG_aHL0_6KMSNG2WSbfYJMmY9r</t>
  </si>
  <si>
    <t>Very Helpful</t>
  </si>
  <si>
    <t>kolliritwik@gmail.com</t>
  </si>
  <si>
    <t xml:space="preserve">Kolli Ritwik </t>
  </si>
  <si>
    <t>Kolliritwik@gmail.com</t>
  </si>
  <si>
    <t>Mr Garlapati Narayana</t>
  </si>
  <si>
    <t>https://drive.google.com/open?id=1mhGFNQF9WrXplDsMuwadVDBRDM12F8bz, https://drive.google.com/open?id=1Fez1Ai78bScsLAsUZxgyiqOxQztQshzc, https://drive.google.com/open?id=1WdHsImGdenpArFSIZau9SDLRJxdW8VyA, https://drive.google.com/open?id=1FSoR3_m9C9dbJuc6-sZs97gmZC-wrPTw</t>
  </si>
  <si>
    <t>It was a good opportunity to increase the scope of my skills</t>
  </si>
  <si>
    <t>saikomaram7@gmail.com</t>
  </si>
  <si>
    <t>Komaram.sai</t>
  </si>
  <si>
    <t>ugs22035_csm.sai@cbit.org.in</t>
  </si>
  <si>
    <t>Dr.narayana</t>
  </si>
  <si>
    <t>https://drive.google.com/open?id=1eNgVxLoTV86LPgeuhORdbhp0TmN1wf7y</t>
  </si>
  <si>
    <t>sahithraolingampally@gmail.com</t>
  </si>
  <si>
    <t>L Sahith Rao</t>
  </si>
  <si>
    <t>ugs22036_csm.sahith@cbit.org.in</t>
  </si>
  <si>
    <t>Sri A.Mohan</t>
  </si>
  <si>
    <t>https://drive.google.com/open?id=1SJxxIU5Abdvx4jNmcAAheQ1egkWTnq6x</t>
  </si>
  <si>
    <t>It was productive</t>
  </si>
  <si>
    <t>mallepakulankith7744@gmail.com</t>
  </si>
  <si>
    <t>M ANKITH KUMAR</t>
  </si>
  <si>
    <t>ugs22037_csm.ankith@cbit.org.in</t>
  </si>
  <si>
    <t xml:space="preserve">G NARAYANA </t>
  </si>
  <si>
    <t>https://drive.google.com/open?id=1Dq9gairs-skIj1F_U9ZQEOPO6BOc9iqd, https://drive.google.com/open?id=1LaCPn1nwPzWTrbMruTG58GMWdMPf-Fh8, https://drive.google.com/open?id=1NivUMYtDuCcT1_dvYmgFAugjL-sj2rQ9, https://drive.google.com/open?id=1mFxuEU6NIVK1gzFyxEwId8G5vCVSgcLL, https://drive.google.com/open?id=1gHBaUpwYwNxA1E0_41i8alljT52VAcF6</t>
  </si>
  <si>
    <t xml:space="preserve">It was good
</t>
  </si>
  <si>
    <t>mvprasad2708@gmail.com</t>
  </si>
  <si>
    <t>Mamidishetti Varaprasad</t>
  </si>
  <si>
    <t>ugs22038_csm.varaprasad@cbit.org.in</t>
  </si>
  <si>
    <t>Smt.S.Pallavi</t>
  </si>
  <si>
    <t>https://drive.google.com/open?id=1pKf9WKvqEpfeuf8Pje5Qe4uQ_8itWhVX</t>
  </si>
  <si>
    <t>manthriparthiv08@gmail.com</t>
  </si>
  <si>
    <t>Manthri Parthiv</t>
  </si>
  <si>
    <t>Pallavi</t>
  </si>
  <si>
    <t>https://drive.google.com/open?id=1uOeP3uh8YjTbvDTBE5XbpPMk1oHfGaaH</t>
  </si>
  <si>
    <t>Overall it was good moreover it was self paced,helped me strengthen my basics.</t>
  </si>
  <si>
    <t>ugs22040_csm.muzaffar@cbit.org.in</t>
  </si>
  <si>
    <t>Md Muzaffar</t>
  </si>
  <si>
    <t>mdmuxaffar@gmail.com</t>
  </si>
  <si>
    <t>muzxaffar@gmail.comm</t>
  </si>
  <si>
    <t>S. Pallavi</t>
  </si>
  <si>
    <t>https://drive.google.com/open?id=1fse4WJbX40HTTpfYulzSiHvjAN1QN_uX</t>
  </si>
  <si>
    <t>Great for students, I liked it, but the range of courses should be expanded, like including university courses like mit.ocw, and harvard cs50 etc...</t>
  </si>
  <si>
    <t>muzxmmilkhxn@gmail.com</t>
  </si>
  <si>
    <t>Mohammed Muzammil Khan</t>
  </si>
  <si>
    <t>ugs22041_csm.khan@cbit.org.in</t>
  </si>
  <si>
    <t>Sri. Asha Kiran</t>
  </si>
  <si>
    <t>15+18+27=60</t>
  </si>
  <si>
    <t>https://drive.google.com/open?id=1uJqjV2209CkOuQ1eRF_JFJNUykTagITE, https://drive.google.com/open?id=109qABRKuPe9_WSJsARAwfr_VSsgnbn3c, https://drive.google.com/open?id=1G6sbTOvbV-w-suZ7uL8233Yy16k-eZJD</t>
  </si>
  <si>
    <t>nihalmonthri17@gmail.com</t>
  </si>
  <si>
    <t>Nihal Monthri</t>
  </si>
  <si>
    <t>ugs22042_csm.nihal@cbit.org.in</t>
  </si>
  <si>
    <t>Dr.G.Narayana</t>
  </si>
  <si>
    <t>https://drive.google.com/open?id=1j8K4BaobtNXYzMe3aTlqOmOi3wbm2-LW, https://drive.google.com/open?id=1kfIylEKiG_3lfjCFBgjZ4ZzwuSsvzvju, https://drive.google.com/open?id=13DxDKjoRDlDngMhPLpfHaa0Qne7rl_Zw, https://drive.google.com/open?id=1DIv9yyHZ4rQ6D-y_i8OjnmeuKSjmCXTG</t>
  </si>
  <si>
    <t>Communication about internship needs to be more frequent and more clear.</t>
  </si>
  <si>
    <t>oddulab@gmail.com</t>
  </si>
  <si>
    <t>O.V.Bharath Reddy</t>
  </si>
  <si>
    <t>https://drive.google.com/open?id=1tzz4X5gKZrKaUbagcVZgKcaeVll7iEWE</t>
  </si>
  <si>
    <t xml:space="preserve">It was good to learn </t>
  </si>
  <si>
    <t>johnashrith6@gmail.com</t>
  </si>
  <si>
    <t>P John Ashrith Reddy</t>
  </si>
  <si>
    <t>ugs22044_csm.ashrith@cbit.org.in</t>
  </si>
  <si>
    <t>https://drive.google.com/open?id=1fpOl687j9ggdtVm-TTILnEBLNapqMLmc</t>
  </si>
  <si>
    <t>reddyakhil845@gmail.com</t>
  </si>
  <si>
    <t>Akhilesh Reddy Patlolla</t>
  </si>
  <si>
    <t>ugs22045_csm.akhilesh@cbit.org.in</t>
  </si>
  <si>
    <t>Dr. Narayana G</t>
  </si>
  <si>
    <t>https://drive.google.com/open?id=1rvBpVRADuI4YcjWALhR5_zfUjRhaPrNM</t>
  </si>
  <si>
    <t>haricharanpentamalla2004@gmail.com</t>
  </si>
  <si>
    <t>Haricharan pentamalla</t>
  </si>
  <si>
    <t>ugs22046_csm.haricharan@cbit.org.in</t>
  </si>
  <si>
    <t>https://drive.google.com/open?id=1pnHJ1HZ0c_AQizBtImqplBoonoqKJoy6</t>
  </si>
  <si>
    <t>this winter upskilling course has been usefull for me to get basic knowledge about the data science foundation certification</t>
  </si>
  <si>
    <t>bhawdeeppenukula@gmail.com</t>
  </si>
  <si>
    <t>Penukula Bhawdeep</t>
  </si>
  <si>
    <t>ugs22047_csm.bhawdeep@cbit.org.in</t>
  </si>
  <si>
    <t>https://drive.google.com/open?id=1oBjk8dU1Pu1W8goidpCxnWmF8UNZ-TA_</t>
  </si>
  <si>
    <t>The course was very informative. I was able to gain knowledge about machine learning and develop my mathematical foundation in Data Science.</t>
  </si>
  <si>
    <t>sanjaypinagani@gmail.com</t>
  </si>
  <si>
    <t>P.Sanjay</t>
  </si>
  <si>
    <t>ugs22048_csm.sanjay@cbit.org.in</t>
  </si>
  <si>
    <t>https://drive.google.com/open?id=1_advFaxGbEXNCvdi5hP3adl7cnMfUSvn</t>
  </si>
  <si>
    <t>It was very useful for me. I understood the concepts very clearly.</t>
  </si>
  <si>
    <t>ramaganithirupathirao@gmail.com</t>
  </si>
  <si>
    <t>RamaganiThirupathirao</t>
  </si>
  <si>
    <t>ugs22049_csm.thirupathi@cbit.org.in</t>
  </si>
  <si>
    <t xml:space="preserve">narayana </t>
  </si>
  <si>
    <t>https://drive.google.com/open?id=1LAoEFqqZwiLEDggjhOBMs9A7QyEcDwTy</t>
  </si>
  <si>
    <t>It is very important and good for placements.</t>
  </si>
  <si>
    <t>sakethmintu6@gmail.com</t>
  </si>
  <si>
    <t>Ravula Sai Saketh Reddy</t>
  </si>
  <si>
    <t xml:space="preserve">Sakethmintu6@gmail.com </t>
  </si>
  <si>
    <t xml:space="preserve">Sakethmintu6@gmail </t>
  </si>
  <si>
    <t>Sri A .mohan</t>
  </si>
  <si>
    <t>0.37+3.30+14.31+16+15.56+24.18</t>
  </si>
  <si>
    <t>https://drive.google.com/open?id=1Ngh9GAdvYvxZ0ErC95sgTPf-NQC7ykxn</t>
  </si>
  <si>
    <t>komalkumar992004@gmail.com</t>
  </si>
  <si>
    <t>Ravuri Komal Kumar</t>
  </si>
  <si>
    <t>100 Hours</t>
  </si>
  <si>
    <t>https://drive.google.com/open?id=1DKYrqFsssPPVXxJ4cimAal7ENWVz0QXR, https://drive.google.com/open?id=1z590F-r4ZGlQXx2n2godDfCgBzR7ZciX</t>
  </si>
  <si>
    <t xml:space="preserve">I could enhance my knowledge in the field of Artificial intelligence </t>
  </si>
  <si>
    <t>karthiksamala33@gmail.com</t>
  </si>
  <si>
    <t xml:space="preserve">Samala Karthik </t>
  </si>
  <si>
    <t>ugs22052_csm.karthik@cbit.org.in</t>
  </si>
  <si>
    <t>https://drive.google.com/open?id=17tO6K0-AkEKrNVoQjQatWYZikbnhnrZm</t>
  </si>
  <si>
    <t>akash2004sv@gmail.com</t>
  </si>
  <si>
    <t>akash</t>
  </si>
  <si>
    <t>https://drive.google.com/open?id=1gFIIq7yVTfZGMsLE1LQQQHrAPObE4_GN</t>
  </si>
  <si>
    <t>it was ok!!!</t>
  </si>
  <si>
    <t>sanjaysayam99@gmail.com</t>
  </si>
  <si>
    <t xml:space="preserve">Sanjay Sayam </t>
  </si>
  <si>
    <t>https://drive.google.com/open?id=1GUIDhIRlc8MfQqRhwKv1nJuz72nRTxFp, https://drive.google.com/open?id=1vHBcrzuGb5_gfhCC5xTvfgdQ6U5vmUtQ</t>
  </si>
  <si>
    <t xml:space="preserve">It was very useful
</t>
  </si>
  <si>
    <t>bhullar1609@gmail.com</t>
  </si>
  <si>
    <t>Shehbaz Singh Bhullar</t>
  </si>
  <si>
    <t>ugs22055_csm.shehbaz@cbit.org.in</t>
  </si>
  <si>
    <t>https://drive.google.com/open?id=1jFF5TsCj2A__A54DnjCeCx2mflZaiB7J, https://drive.google.com/open?id=1GIfhKppoDmv9SO-H5SJKwB9L7md_8IR1</t>
  </si>
  <si>
    <t>Challenges: Superficial exploration, insufficient time for mastering tech, limited choices, sacrificed vacation, poor course quality.
Solutions: Offer course freedom for tailored learning, extend study periods, assess with practical projects.</t>
  </si>
  <si>
    <t>grandmaster1093@gmail.com</t>
  </si>
  <si>
    <t xml:space="preserve">SaiTeja Solleti </t>
  </si>
  <si>
    <t>ugs22056_csm.teja@cbit.org.in</t>
  </si>
  <si>
    <t>https://drive.google.com/open?id=1BaYkEIjwOfLwqb3wsoSY8XKw-roPaNgn, https://drive.google.com/open?id=1jHRgKJg49zLvK2OdV90DFK5-XYC0AXG0</t>
  </si>
  <si>
    <t>hassaaan1010@gmail.com</t>
  </si>
  <si>
    <t>Syed Wajihuddin Hassaan</t>
  </si>
  <si>
    <t xml:space="preserve">ugs22057_csm.hassaan@cbit.org.in </t>
  </si>
  <si>
    <t>https://drive.google.com/open?id=1KXHjIEOY-H246bxURZlm7Nk12mY812Iz, https://drive.google.com/open?id=1WDcIrANExkhgb9O22288jto1ztcXu-cg, https://drive.google.com/open?id=1rgcbEiCqgxZLpClLN7sJeMnVcXo0PzPQ, https://drive.google.com/open?id=1GF8aFwsiIh8mQZ5vQ8c-HV5Uah2ZFtnW, https://drive.google.com/open?id=1bkSre-J0R-uEOuBqyoC45-ubj3FBYet7</t>
  </si>
  <si>
    <t>Problems: 
Very shallow exploration of topics. 
Any given technology takes a lot more than just 60-80hr courses. 
Extremely limited choices. 
Occupied the first proper vacation after 3 semesters.
Course content and material was extremely poor quality. 
Solutions:  Freedom to choose domain and course gives better tailored experience of learning.
Replacing negligibly related course work with courses instead of taking vacation.
giving longer time period for in depth learning.
Evaluating based on practical out put like projects instead of reports and number of certificates.</t>
  </si>
  <si>
    <t>srinivasulutallapalli951@gmail.com</t>
  </si>
  <si>
    <t>T.E.N.SRINIVASULU</t>
  </si>
  <si>
    <t>Dr.GARLAPATI NARAYANA</t>
  </si>
  <si>
    <t>https://drive.google.com/open?id=1wXs-lKopDUqxCkarjFGZAEfR5GsAgXqV</t>
  </si>
  <si>
    <t>I learned java concept</t>
  </si>
  <si>
    <t>trahultej@gmail.com</t>
  </si>
  <si>
    <t>Rahul  Tej Tatipaka</t>
  </si>
  <si>
    <t>rahultej3969@gmail.com</t>
  </si>
  <si>
    <t>Mr. Garlapati Narayana</t>
  </si>
  <si>
    <t>https://drive.google.com/open?id=15gTc-09pykSgG1NS12m_GbSOiAtKAvGh</t>
  </si>
  <si>
    <t xml:space="preserve">Its been very useful to upgrade my skills and knowledge in the field of Artificial Intelligence </t>
  </si>
  <si>
    <t>kannysrinivas@gmail.com</t>
  </si>
  <si>
    <t xml:space="preserve">T Lakshmi Srinivas </t>
  </si>
  <si>
    <t>ugs22060_csm.srinivas@cbit.org.in</t>
  </si>
  <si>
    <t>https://drive.google.com/open?id=1R3K0jrPPF6J6QNWiIgpX7qq2BSsgzOG_</t>
  </si>
  <si>
    <t>m93933723@gmail.com</t>
  </si>
  <si>
    <t>U.MALLIKARJUN</t>
  </si>
  <si>
    <t>ugs22061_csm.mallikarjun@cbit.org.in</t>
  </si>
  <si>
    <t>Narayana sir</t>
  </si>
  <si>
    <t>https://drive.google.com/open?id=1S0y3xUYKB6jaIatOLvj5bgzBBZ2oYz8G, https://drive.google.com/open?id=1ajtX5BF5RrxPmzBytZQ7qjCRqXFCHg1y</t>
  </si>
  <si>
    <t xml:space="preserve">It's a good and use ful experience </t>
  </si>
  <si>
    <t>yvishwas40@gmail.com</t>
  </si>
  <si>
    <t xml:space="preserve">Yeleshwaram Vishwas </t>
  </si>
  <si>
    <t>ugs22062_csm.vishwas@cbit.org.in</t>
  </si>
  <si>
    <t xml:space="preserve">Smt. Pallavi </t>
  </si>
  <si>
    <t>https://drive.google.com/open?id=1rWmUqqulIZNlT2f9Ek18-j8Ebut1B9jR</t>
  </si>
  <si>
    <t>srinivasayenisetty@gmail.com</t>
  </si>
  <si>
    <t>Y.S.SUPREETH</t>
  </si>
  <si>
    <t>Srinivasayenisetty@gmail.com</t>
  </si>
  <si>
    <t>https://drive.google.com/open?id=1Pe3JpdsY2FTDcdTds_951C1mw50I1EhY, https://drive.google.com/open?id=1FFqcuc4DUyYNeOA_zkwGoSl5c9l304VZ</t>
  </si>
  <si>
    <t>rajeshbairisetti234@gmail.com</t>
  </si>
  <si>
    <t>B.Rajesh</t>
  </si>
  <si>
    <t>Ugs22301_csm.rajesh@cbit.org.in</t>
  </si>
  <si>
    <t>https://drive.google.com/open?id=16_tXCD0GnbBb1EOOVHW5qrNtQT8GmwEQ, https://drive.google.com/open?id=1-14SjD4m8kP38GDjIajGtdSsaee5lfGH, https://drive.google.com/open?id=19YD9aJN4Ef7tHou7hK7y2PNTaw6tDBC9, https://drive.google.com/open?id=1dSaGzgjZAygZFG5XujgRUzr1jrbPm4AK</t>
  </si>
  <si>
    <t>satisfied</t>
  </si>
  <si>
    <t>anupriyapilli333000@gmail.com</t>
  </si>
  <si>
    <t>P.Anu Priya</t>
  </si>
  <si>
    <t>Ugs22302_csm.priya@cbit.org.in</t>
  </si>
  <si>
    <t>https://drive.google.com/open?id=1cnvpX9u3Ipy6Gt8VM8GgUneTphQ4aZw9, https://drive.google.com/open?id=1xuacVOiLD2TDlunQ7h0hSSb1yt80avN8</t>
  </si>
  <si>
    <t>prakarshakodunuri@gmail.com</t>
  </si>
  <si>
    <t>Kodunuri Prakarsha</t>
  </si>
  <si>
    <t>ugs22303_csm.prakarsha@cbit.userid.org.in</t>
  </si>
  <si>
    <t>39h+33h=72h</t>
  </si>
  <si>
    <t>https://drive.google.com/open?id=1rWM1bjTygwp_t9ElVp38-0PkWaH4ktpo, https://drive.google.com/open?id=1xxQQp_yQ0zU6oKJ9lmgwaoJnsiSsekDV</t>
  </si>
  <si>
    <t>Good Content and nice experience in learning</t>
  </si>
  <si>
    <t>abhirampagilla378@gmail.com</t>
  </si>
  <si>
    <t xml:space="preserve">Abhiram pagilla </t>
  </si>
  <si>
    <t>A.mohan</t>
  </si>
  <si>
    <t>https://drive.google.com/open?id=1XunomdYUKieWNoVEHKNPojX4HWb7Hhfm</t>
  </si>
  <si>
    <t>It's a very good opportunity to learn</t>
  </si>
  <si>
    <t>junjipellishyamala005@gmail.com</t>
  </si>
  <si>
    <t xml:space="preserve">Shyamala Junjipally </t>
  </si>
  <si>
    <t>ugs22305_csm.shyamala@cbit.org.in</t>
  </si>
  <si>
    <t>33+75108 hours</t>
  </si>
  <si>
    <t>https://drive.google.com/open?id=1X6IgIeLPZEWwiiYwnuJEplCoGuq4mFmh, https://drive.google.com/open?id=1P9NHmvBfQruN62i8TxzCAwD-3CNdvh3k, https://drive.google.com/open?id=1jTHAkSemcz0nCJ3mZsXEGw1dDHT6K8nC, https://drive.google.com/open?id=1s3zHPUpc-xE0l1RCc_Kqgv-anTaPTzzy, https://drive.google.com/open?id=11ALjj_CnBGU9oHB-T1_o2xRYZ9RfaIqO</t>
  </si>
  <si>
    <t>It was really help me to improve my Technical skills and also I enjoyed a lot with the content provided by Infosys Springboard..they provided complete material and videos to understand the content very clearly....this Winter upskilling was very nice...It was really nice to utilise the time to improve skills....</t>
  </si>
  <si>
    <t>vrakesh206552@gmail.com</t>
  </si>
  <si>
    <t>V.Rakesh</t>
  </si>
  <si>
    <t>ugs22306_csm.rakesh@cbit.org.in</t>
  </si>
  <si>
    <t>15.11+27.31+18.7=60h.49m</t>
  </si>
  <si>
    <t>https://drive.google.com/open?id=1szRka6BfTKy6kw2SZS6KMNlF-O4it2p5, https://drive.google.com/open?id=1EonNFr259k8dZpjMfMAtkJAt4-BPXupk, https://drive.google.com/open?id=1mdxf4hPFTkUz-3LX9UFgpQQqerPiXYaA</t>
  </si>
  <si>
    <t xml:space="preserve">It's a good opportunity for gaining more knowledge to me and also helpful for my career </t>
  </si>
  <si>
    <t>manichandanaadire@gmail.com</t>
  </si>
  <si>
    <t>Adira Mani chandana</t>
  </si>
  <si>
    <t>ugs22001_cic.adira@cbit.org.in</t>
  </si>
  <si>
    <t>Kranthi kumar sir</t>
  </si>
  <si>
    <t>33+39.11=72.11hours</t>
  </si>
  <si>
    <t>https://drive.google.com/open?id=1cC7_KwWRJLnGJqle0hjw2nDk9RYXlkN1, https://drive.google.com/open?id=1jp39vQAYOGTlIphEKw_bJMs87X76aQA8</t>
  </si>
  <si>
    <t>It is a valuable learning experience and helped alot in gaining knowledge.</t>
  </si>
  <si>
    <t>varshithachowdary21@gmail.com</t>
  </si>
  <si>
    <t>Alapati Varshitha Chowdary</t>
  </si>
  <si>
    <t>ugs22003_cic.varshitha@cbit.org.in</t>
  </si>
  <si>
    <t>Dr.Kranti Kumar</t>
  </si>
  <si>
    <t>https://drive.google.com/open?id=1D4PbWLKPUhbiOt3W6yh2oK7Lyai88qcP</t>
  </si>
  <si>
    <t>yaminiamrutham@gmail.com</t>
  </si>
  <si>
    <t>A.Laxmi Yamini</t>
  </si>
  <si>
    <t>ugs22017_cic.laxmi@cbit.org.in</t>
  </si>
  <si>
    <t>Sujata Gupta</t>
  </si>
  <si>
    <t>https://drive.google.com/open?id=1wkTlASN7Z1KkmCsgHb16cXLBZdKtdlTI</t>
  </si>
  <si>
    <t xml:space="preserve">I  had learnt Programming in Java.
Thank you </t>
  </si>
  <si>
    <t>shradhareddy78@gmail.com</t>
  </si>
  <si>
    <t>Shradha Reddy</t>
  </si>
  <si>
    <t>Kranthi Kumar</t>
  </si>
  <si>
    <t>https://drive.google.com/open?id=1aF11nhNiji-lHrQmKLTvYljmuZq-nq1V</t>
  </si>
  <si>
    <t>This program helped me learn a new skill.</t>
  </si>
  <si>
    <t>sreejabavandla@gmail.com</t>
  </si>
  <si>
    <t>Sreeja B</t>
  </si>
  <si>
    <t>S Kranthi Kumar</t>
  </si>
  <si>
    <t>114 hours 24 minutes</t>
  </si>
  <si>
    <t>https://drive.google.com/open?id=1rFpn8eNii6cIidXUmjYVcll3TSPgQ0kz, https://drive.google.com/open?id=1xjfH6xupBEIqTnVu6GOdAz7YwaCTVGYd</t>
  </si>
  <si>
    <t xml:space="preserve">It is helpful as all of us are learning and gaining skills </t>
  </si>
  <si>
    <t>cbrindha326@gmail.com</t>
  </si>
  <si>
    <t>C.BRINDHA</t>
  </si>
  <si>
    <t>ugs22026_cic.brindha@cbit.org.in</t>
  </si>
  <si>
    <t>Dr.S.Kranthi kumar</t>
  </si>
  <si>
    <t>114h 24min</t>
  </si>
  <si>
    <t>https://drive.google.com/open?id=1FhLYjaldcDqeUk4YZVnST1e_AHmGaHPf</t>
  </si>
  <si>
    <t>Helpful and made me improve my skills</t>
  </si>
  <si>
    <t>shreyachennuri@gmail.com</t>
  </si>
  <si>
    <t xml:space="preserve">Shreya Chennuri </t>
  </si>
  <si>
    <t>ugs22008_cic.shreya@cbit.org.in</t>
  </si>
  <si>
    <t>Kranti sir</t>
  </si>
  <si>
    <t>https://drive.google.com/open?id=1KWS6U5cvCPqRKTgQvp7V_fTyegmYyF9O</t>
  </si>
  <si>
    <t>prasunagummadi@gmail.com</t>
  </si>
  <si>
    <t>prasuna</t>
  </si>
  <si>
    <t>ugs22009_cic.prasuna@cbit.org.in</t>
  </si>
  <si>
    <t>Dr.Kranthi</t>
  </si>
  <si>
    <t>https://drive.google.com/open?id=1OlCeMD7c19gzQ4NhjGrr6XwpaMIAL1sN</t>
  </si>
  <si>
    <t>I was great</t>
  </si>
  <si>
    <t>kavya.poojari2527@gmail.com</t>
  </si>
  <si>
    <t>Kavyashree Poojari</t>
  </si>
  <si>
    <t>ugs22011_cic.kavyashree@cbit.org.in</t>
  </si>
  <si>
    <t>Dr. S Kranthi Kumar</t>
  </si>
  <si>
    <t>Exam- SC 900 Microsoft Security, Compliance, and identity fundamentals</t>
  </si>
  <si>
    <t>20+20+20+20= 80</t>
  </si>
  <si>
    <t>https://drive.google.com/open?id=1BU0XZK-cDFC3bEpw9wibbMIiTk24eiZ_, https://drive.google.com/open?id=1aIC-VbUmBRMerCOwkfqLTr__elGClE0v, https://drive.google.com/open?id=12bgwj5IgERj5anIkHmHEdU7w1afbEtyK, https://drive.google.com/open?id=1Fw3G8g8Len7jL9UKU4RRF7UkiGNKfndQ, https://drive.google.com/open?id=1MLpMMLEGJCyXG48f9fl_qfosKK7dtnVo</t>
  </si>
  <si>
    <t>The winter upskilling was a great opportunity for me to learn new technologies which expanded my capabilities to develop projects and also to study the subjects I'm interested in more depth.</t>
  </si>
  <si>
    <t>kogila23904@gmail.com</t>
  </si>
  <si>
    <t xml:space="preserve">Kogila Jaahnavi </t>
  </si>
  <si>
    <t>ugs22012_cic.jaahnavi@cbit.org.in</t>
  </si>
  <si>
    <t xml:space="preserve">Dr Kranthi Kumar </t>
  </si>
  <si>
    <t>https://drive.google.com/open?id=1Ve2P0W_8zoYjVkPSOvE5mqrlMNSJRfCd, https://drive.google.com/open?id=1s-7rYr6tnJvVdsjmGaMqj6U1n_7znnbB</t>
  </si>
  <si>
    <t xml:space="preserve">The Winter Upskilling programme really gave the time and opportunity to learn skills related to our domain </t>
  </si>
  <si>
    <t>juliamaddu05@gmail.com</t>
  </si>
  <si>
    <t>Maddu Julia Joyce</t>
  </si>
  <si>
    <t>ugs22013_cic.julia@cbit.org.in</t>
  </si>
  <si>
    <t>Dr S Kranthi Kumar</t>
  </si>
  <si>
    <t>20+20+20+20=80</t>
  </si>
  <si>
    <t>https://drive.google.com/open?id=1XkK8W_-7GSNUpkTsS7MRU11UyOJIrFu6, https://drive.google.com/open?id=1HmWe-8JIP5TnH1XhzI7PwMmxF-WWxycD, https://drive.google.com/open?id=1Dkp7lzua1hBCkniOSrd91QAyrQFcUx5U, https://drive.google.com/open?id=1drlB4FrDoWOLl3BE6xDev21_jGDZ35qE</t>
  </si>
  <si>
    <t>meghana.sancheti@gmail.com</t>
  </si>
  <si>
    <t>Meghana Sancheti</t>
  </si>
  <si>
    <t>ugs22014_cic.meghana@cbit.org.in</t>
  </si>
  <si>
    <t>Dr Kranthi Sir</t>
  </si>
  <si>
    <t>18 Courses by CISCO (Any four related courses from 18 courses available) - Li2 - 60h, Exam-AI-900 Microsoft Azure AI Fundamentals</t>
  </si>
  <si>
    <t>https://drive.google.com/open?id=1NmEFQJRXxk3DmG-RQE7i5DjYdn2zzqMP, https://drive.google.com/open?id=1uejjIEXLxiB-rnMGl1ZQzvEG7lDLcfE0, https://drive.google.com/open?id=1cPvS8_oF_Ohv9OFCdtXCnwuPLJvX5iTw, https://drive.google.com/open?id=1zFhm9NSgVNpDnyPcS36r9rYXNlcnowNF, https://drive.google.com/open?id=1k8jdONKGFLC_oNvHkJKf02Qj5WfXpbug</t>
  </si>
  <si>
    <t>mokshithakolli@gmail.com</t>
  </si>
  <si>
    <t>Mokshitha Kolli</t>
  </si>
  <si>
    <t>ugs22015_cic.mokshitha@cbit.org.in</t>
  </si>
  <si>
    <t>Exam-DP-900 Microsoft Azure Data Fundamentals</t>
  </si>
  <si>
    <t>https://drive.google.com/open?id=1JAI-CoSQK91os8kdvKISTa1vZkoecr-w</t>
  </si>
  <si>
    <t>/</t>
  </si>
  <si>
    <t>vaishnavinandamuri13@gmail.com</t>
  </si>
  <si>
    <t>N.Vaishnavi</t>
  </si>
  <si>
    <t>https://drive.google.com/open?id=16rVYFLbQMOfKfpyQ69z7V8mLgw7zVaf_</t>
  </si>
  <si>
    <t>No constructive feedback from my side because everything was well planned.</t>
  </si>
  <si>
    <t>yaminineradi@gmail.com</t>
  </si>
  <si>
    <t>NERADI YAMINI</t>
  </si>
  <si>
    <t>ugs22017_cic.yamini@cbit.org.in</t>
  </si>
  <si>
    <t>https://drive.google.com/open?id=1nNsXuPits0h6SeGbm2n-fE7cWti3B8aI</t>
  </si>
  <si>
    <t>I had learnt Programming in Java on Infosys springboard-114h.24m.And Thankyou for introducing such a nice platform to the Students.
Thankyou:)</t>
  </si>
  <si>
    <t>srijapabba03@gmail.com</t>
  </si>
  <si>
    <t>Pabba Srija</t>
  </si>
  <si>
    <t>ugs22018_cic.srija@cbit.org.in</t>
  </si>
  <si>
    <t>Dr. Kranthi</t>
  </si>
  <si>
    <t>114 h 24 min</t>
  </si>
  <si>
    <t>https://drive.google.com/open?id=1fsbVTkFBEV-Rcc9ARzSwPxtSu20mkrLl</t>
  </si>
  <si>
    <t>It was good learning experience.</t>
  </si>
  <si>
    <t>paladi.krithika@gmail.com</t>
  </si>
  <si>
    <t xml:space="preserve">Krithika </t>
  </si>
  <si>
    <t>ugs22019_cic.krithika@cbit.org.in</t>
  </si>
  <si>
    <t>https://drive.google.com/open?id=1GN2guDsQrz7y7-slRquonk5JjEJ7wgYl</t>
  </si>
  <si>
    <t>p.sriharisriya@gmail.com</t>
  </si>
  <si>
    <t>Srihari Sriya.P</t>
  </si>
  <si>
    <t>ugs22020_cic.sriya@cbit.org.in</t>
  </si>
  <si>
    <t>https://drive.google.com/open?id=1xUDOLMLbHWphOce9hJg8Z4IJwxbGugab, https://drive.google.com/open?id=1FDvXvXw5iI3VCEmAZOL88b1j56K_d6Lx, https://drive.google.com/open?id=1NkJICdvei48voIYtqZFvCGaxXaFwTZDO, https://drive.google.com/open?id=1PDWv-TY7YY_qnrwyeOPrhwS4kaOgqBtf, https://drive.google.com/open?id=1G_O2eE09KnHJ1HR0BpujEDOwLBrv-3f6</t>
  </si>
  <si>
    <t xml:space="preserve">Ver useful for skill development </t>
  </si>
  <si>
    <t>smpoct2@gmail.com</t>
  </si>
  <si>
    <t>p sree medha</t>
  </si>
  <si>
    <t>medhapeechara@gmail.com</t>
  </si>
  <si>
    <t>S.kranthi kumar</t>
  </si>
  <si>
    <t>https://drive.google.com/open?id=1Im8loyuIQgyBk3BZmQn53Ye_zLK5XFxv</t>
  </si>
  <si>
    <t>This program helped me learn a new skill and there is no constructive feedback that i can give because i think it was well planned.</t>
  </si>
  <si>
    <t>sree medha peechara</t>
  </si>
  <si>
    <t>kranti kumar</t>
  </si>
  <si>
    <t>https://drive.google.com/open?id=1ojz6ambC8C2tv2oHL-8pG4Nb6JGP3Lzm</t>
  </si>
  <si>
    <t>ssamhruta@gmail.com</t>
  </si>
  <si>
    <t>K.SESHA SAMHRUTA</t>
  </si>
  <si>
    <t>ugs22022_cic.samhruta@cbit.org.in</t>
  </si>
  <si>
    <t>Sujata gupta</t>
  </si>
  <si>
    <t>https://drive.google.com/open?id=1lJQPsKOU5L2TO5MKPbrKDoLMRp_1YKC-</t>
  </si>
  <si>
    <t>Learnt to code in Java programming</t>
  </si>
  <si>
    <t>samhrutacbit@gmail.com</t>
  </si>
  <si>
    <t>SUJATA GUPTA</t>
  </si>
  <si>
    <t>114 HRS</t>
  </si>
  <si>
    <t>https://drive.google.com/open?id=1Eis2X6j22MlACCNbAPhePBGgVzCmH6OJ</t>
  </si>
  <si>
    <t>learnt coding in java programming</t>
  </si>
  <si>
    <t>jittesowmyateja@gmail.com</t>
  </si>
  <si>
    <t xml:space="preserve">SOWMYA TEJA JITTE </t>
  </si>
  <si>
    <t xml:space="preserve">Dr.Kranthi </t>
  </si>
  <si>
    <t>114h24min</t>
  </si>
  <si>
    <t>https://drive.google.com/open?id=1I936LLpTjZTtDZSIbZ1ZNyEk15oqjXWB</t>
  </si>
  <si>
    <t xml:space="preserve">it’s a great experience </t>
  </si>
  <si>
    <t>sridhanaankathi@gmail.com</t>
  </si>
  <si>
    <t xml:space="preserve">Sridhana Ankathi </t>
  </si>
  <si>
    <t>ugs22024_cic.sridhana@cbit.orgin</t>
  </si>
  <si>
    <t>Kranthi kumar</t>
  </si>
  <si>
    <t>https://drive.google.com/open?id=1uIGbzrA9QPPoNuW3ZyGEu4s86SN30zKr</t>
  </si>
  <si>
    <t>chaithu1808@gmail.com</t>
  </si>
  <si>
    <t>T.CHAITHRA YADAV</t>
  </si>
  <si>
    <t>ugs22025_cic.chaithra@cbit.org.in</t>
  </si>
  <si>
    <t>Smt.P.Vimala Manohara Ruth</t>
  </si>
  <si>
    <t>114 hr 24 min</t>
  </si>
  <si>
    <t>https://drive.google.com/open?id=1T57xqIc1_P9TzK6E3aNZW7ff6wG6OWS9</t>
  </si>
  <si>
    <t>It was helpfull for us learning other course other than our academic courses.</t>
  </si>
  <si>
    <t>manuchandv2005@gmail.com</t>
  </si>
  <si>
    <t xml:space="preserve">V. Manuchandana </t>
  </si>
  <si>
    <t>ugs22026_cic.manuchandana@cbit.org.in</t>
  </si>
  <si>
    <t xml:space="preserve">N. Sujata Gupta </t>
  </si>
  <si>
    <t>114h-24min</t>
  </si>
  <si>
    <t>https://drive.google.com/open?id=1sPB63hjQmCqwaFTqnMdKzwL3Ky0a-AI_, https://drive.google.com/open?id=1rfKbO3_patKqVMgBLyXICAuaNQaouwK_, https://drive.google.com/open?id=1iO7vzlBcxTZu1SUhk7KTnVysfhV8dqCn</t>
  </si>
  <si>
    <t>This particular winter upskilling period of time give to us helped me alot in developing my programming skills , though did not get on hands on perfect and expertise in it I learnt the subject to some extent.</t>
  </si>
  <si>
    <t>abdulwasae734@gmail.com</t>
  </si>
  <si>
    <t xml:space="preserve">Abdul Wasae </t>
  </si>
  <si>
    <t>Ugs22027_cic.abdul@cbit.org.in</t>
  </si>
  <si>
    <t>Abdulwasae734@gmail.com</t>
  </si>
  <si>
    <t>N. Sujata Gupta</t>
  </si>
  <si>
    <t>https://drive.google.com/open?id=19_uQdeU8BeKOzQpabQ4hhBZLdPblmCVQ</t>
  </si>
  <si>
    <t>I have successfully completed a Java course in this upskilling program.</t>
  </si>
  <si>
    <t>anukaganesh@gmail.com</t>
  </si>
  <si>
    <t>A.Ganesh</t>
  </si>
  <si>
    <t>anukaganesh@outlook.com</t>
  </si>
  <si>
    <t>Mrs. N Sujatha guptha</t>
  </si>
  <si>
    <t>https://drive.google.com/open?id=1BeCm3ZGndLSJ6QPBjDebisP3rhV-uPq7</t>
  </si>
  <si>
    <t xml:space="preserve">Very good and helpful </t>
  </si>
  <si>
    <t>ashishvbb@gmail.com</t>
  </si>
  <si>
    <t>ashish veerabomma</t>
  </si>
  <si>
    <t>ugs22030_cic.ashish@cbit.org.in</t>
  </si>
  <si>
    <t>mrs. ruth</t>
  </si>
  <si>
    <t>15+60= 75 hours</t>
  </si>
  <si>
    <t>https://drive.google.com/open?id=1kA9sefqSlf0iq1c1Co-yTSod-2yjefs3, https://drive.google.com/open?id=1GkVhKNXnHaggL-8abz0J9-3fKX1Euek5</t>
  </si>
  <si>
    <t>very helpful!!</t>
  </si>
  <si>
    <t>bsanirudh04@gmail.com</t>
  </si>
  <si>
    <t>B.Surya Anirudh</t>
  </si>
  <si>
    <t>ugs22031_cic.anirudh@cbit.org.in</t>
  </si>
  <si>
    <t>Programming with java</t>
  </si>
  <si>
    <t>113 Hours</t>
  </si>
  <si>
    <t>https://drive.google.com/open?id=1AzF5ftLAQyqG5DoHN8apXm0uxat2i58j</t>
  </si>
  <si>
    <t>krishnachalla118a@gmail.com</t>
  </si>
  <si>
    <t xml:space="preserve">Krishna Tarun Challa </t>
  </si>
  <si>
    <t>ugs22032_cic.tarun@cbit.org.in</t>
  </si>
  <si>
    <t>Krishnachalla118a@gmail.com</t>
  </si>
  <si>
    <t>https://drive.google.com/open?id=1oZx8cUNoTTm5lBbPDjg9dehhQE9Y9X7_</t>
  </si>
  <si>
    <t>The winter upskilling program was really useful as we got to a chance to upskill ourselves in various fields.</t>
  </si>
  <si>
    <t>ch.ajithsai@gmail.com</t>
  </si>
  <si>
    <t>Ajith Sai</t>
  </si>
  <si>
    <t>ugs22033_cic.sai@cbit.org.in</t>
  </si>
  <si>
    <t>Sujatha Gupta N</t>
  </si>
  <si>
    <t>Foundations of Modern Machine Learning - IIIT Hyderabad</t>
  </si>
  <si>
    <t>https://drive.google.com/open?id=1v1varyTcLIaYo52ypDDIoXpADKcIaHe1</t>
  </si>
  <si>
    <t>I learnt Machine Learning.</t>
  </si>
  <si>
    <t>chinta.saipraveen14@gmail.com</t>
  </si>
  <si>
    <t>CHINTA SAI PRAVEEN</t>
  </si>
  <si>
    <t>ugs22034_cic.praveen@cbit.org.in</t>
  </si>
  <si>
    <t>N Sujata Gupta Mam</t>
  </si>
  <si>
    <t>72.29 hours</t>
  </si>
  <si>
    <t>https://drive.google.com/open?id=1yf9kfrwRagzQdSx-f3ylWxuBt6X0H6Uw</t>
  </si>
  <si>
    <t>Winter Upskilling provided us a very good time to maximize our learning potential and achieve our professional development goals effectively.</t>
  </si>
  <si>
    <t>abhiramreddyabc@gmail.com</t>
  </si>
  <si>
    <t>Chittapu Abhiram Reddy</t>
  </si>
  <si>
    <t>ugs22035_cic.abhiram@cbit.org.in</t>
  </si>
  <si>
    <t>https://drive.google.com/open?id=156xJ36AALgoO7a3II64IbjbAO0Aeh2oG, https://drive.google.com/open?id=1xo8WBPU_50x9zjbkeMohpSPjO8d0Ku8q, https://drive.google.com/open?id=10Jnu6azvsIsaLDo4dwqe-6H3jx0FyoCh</t>
  </si>
  <si>
    <t xml:space="preserve">I did not like the quality of the content on the infosys springboard platform when compared to courses like machine learning specialization by Andrew Ng . I think we should have more option in choosing the platform and course. </t>
  </si>
  <si>
    <t>dasarathahemavardhan@gmail.com</t>
  </si>
  <si>
    <t xml:space="preserve">D.Hema Vardhan </t>
  </si>
  <si>
    <t>https://drive.google.com/open?id=1kJFDfGr6cScUA8uIdt8DzImXfv974rvH, https://drive.google.com/open?id=1A6pGXLUnyUPobVAyxw-d4_5gnK6MzH5w, https://drive.google.com/open?id=1uj0IqVnL0GJ_mOQRSpUZiUZbulyeuNMZ</t>
  </si>
  <si>
    <t xml:space="preserve">It was good learning </t>
  </si>
  <si>
    <t>yuvakiran396@gmail.com</t>
  </si>
  <si>
    <t>G.Yuvakiran</t>
  </si>
  <si>
    <t>ugs22040_cic.kiran@cbit.org.in</t>
  </si>
  <si>
    <t>yuvakiran234@gmail.com</t>
  </si>
  <si>
    <t>Sujatha gupta</t>
  </si>
  <si>
    <t>https://drive.google.com/open?id=1VN-0K0p1pmaU4_l8J5fzEhkMp8VsxrRL</t>
  </si>
  <si>
    <t>indrakantidivyateja@gmail.com</t>
  </si>
  <si>
    <t xml:space="preserve">Divyateja Indrakanti </t>
  </si>
  <si>
    <t>ugs22041_cic.teja@cbit.org.in</t>
  </si>
  <si>
    <t xml:space="preserve">indrakantidivyateja@gmail.com </t>
  </si>
  <si>
    <t>https://drive.google.com/open?id=1jE6vDNGlOflN88_TWyqJYssoKiIEFOu6</t>
  </si>
  <si>
    <t>yuvalani12345@gmail.com</t>
  </si>
  <si>
    <t>JSS Yuvalanand</t>
  </si>
  <si>
    <t>https://drive.google.com/open?id=1PV-1_6-vG9mm0SItMPtezm3LgXEl5ssL</t>
  </si>
  <si>
    <t>Data science extracts insights and knowledge from data using statistical, computational, and machine learning techniques to solve complex problems and make data-driven decisions across various domains.</t>
  </si>
  <si>
    <t>mokshithkanagala6@gmail.com</t>
  </si>
  <si>
    <t>Kanagala Mokshith</t>
  </si>
  <si>
    <t>ugs22043_cic.mokshith@cbit.org.in</t>
  </si>
  <si>
    <t>N Sujatha Guptha</t>
  </si>
  <si>
    <t>https://drive.google.com/open?id=1LI2evgtXwSvwWDmpj37lQW7e37vSgUqF</t>
  </si>
  <si>
    <t>siddharthakasireddy8@gmail.com</t>
  </si>
  <si>
    <t xml:space="preserve">K.Siddhartha </t>
  </si>
  <si>
    <t>ugs22044_cic.siddhartha@cbit.org.in</t>
  </si>
  <si>
    <t xml:space="preserve">siddharthakasireddy8@gmail.com </t>
  </si>
  <si>
    <t>https://drive.google.com/open?id=1BF57EW_IZyKIIDZ-W4xgLPjR1MIiMgY1</t>
  </si>
  <si>
    <t>aditya3062005@gmail.com</t>
  </si>
  <si>
    <t>K.Aditya</t>
  </si>
  <si>
    <t>ugs22045_cic.aditya@cbit.org.in</t>
  </si>
  <si>
    <t>Mrs N sujatha gupta</t>
  </si>
  <si>
    <t>https://drive.google.com/open?id=1xnVl37Zel-x1v5Y1A2op_RxRGflUqvke</t>
  </si>
  <si>
    <t xml:space="preserve">Usefull for upskilling </t>
  </si>
  <si>
    <t>raheesharman11@gmail.com</t>
  </si>
  <si>
    <t xml:space="preserve">MAHAMMAD RAHEESH ARMAN </t>
  </si>
  <si>
    <t>raheesharman48@gmail.com</t>
  </si>
  <si>
    <t xml:space="preserve">Sujatha gupta </t>
  </si>
  <si>
    <t>https://drive.google.com/open?id=16EuADqiXfQYHU4PoC5rLo74t2WRIallv</t>
  </si>
  <si>
    <t>bhatmahesh0401@gmail.com</t>
  </si>
  <si>
    <t>Mahesh Bhat</t>
  </si>
  <si>
    <t>ugs22049_cic.mahesh@cbit.org.in</t>
  </si>
  <si>
    <t>114 Hours 24 Minutes</t>
  </si>
  <si>
    <t>https://drive.google.com/open?id=1AnUXfhanmfRDOoZmu7A8_8bq446p79kw, https://drive.google.com/open?id=1xEgDdxSf3CRUFVQsp9fbGDr84NlXRFyd</t>
  </si>
  <si>
    <t xml:space="preserve">Initiative is good but more importance is being given to theoretical knowledge rather than practical experience. </t>
  </si>
  <si>
    <t>nikhilkumarmakam2004@gmail.com</t>
  </si>
  <si>
    <t>M NIKHIL KUMAR</t>
  </si>
  <si>
    <t>15+70</t>
  </si>
  <si>
    <t>https://drive.google.com/open?id=1rK_0zSrmVTFB4vbzAEpLxK-jXteYx-0S, https://drive.google.com/open?id=189ZMfS3hWwZCxvtvnaeUt_Ygvox7uRgw</t>
  </si>
  <si>
    <t>I have gained valuable experiences by completing the challenging tasks provided in this program, which have helped me to improve my skills.</t>
  </si>
  <si>
    <t>bharathnani867@gmail.com</t>
  </si>
  <si>
    <t xml:space="preserve">M.BHARATH </t>
  </si>
  <si>
    <t>ugs22052_cic.bharath@cbit.org.in</t>
  </si>
  <si>
    <t xml:space="preserve">bharathnani867@gmail.com </t>
  </si>
  <si>
    <t>Kavitha Agarwal</t>
  </si>
  <si>
    <t>https://drive.google.com/open?id=1HKrLCKIMkRD9KY2uMZi4mOC7g3auoaJS</t>
  </si>
  <si>
    <t>It was helpful for learning new skills</t>
  </si>
  <si>
    <t>mdimad005@gmail.com</t>
  </si>
  <si>
    <t>Mohammed Imaduddin</t>
  </si>
  <si>
    <t>ugs22053_cic.imaduddin@cbit.org.in</t>
  </si>
  <si>
    <t>Mrs. Kavita Agarwal</t>
  </si>
  <si>
    <t>https://drive.google.com/open?id=1w94wMwNFII1jfgXkHQA6okBfkxV1ehxu, https://drive.google.com/open?id=1gSDHDOoopwmYeOxIZMgAzqDFjfJuuLPn</t>
  </si>
  <si>
    <t>It was awesome! Really helped me level up my skills and feel more confident in my career</t>
  </si>
  <si>
    <t>mvanirudhreddy@gmail.com</t>
  </si>
  <si>
    <t>M.V.Anirudh Reddy</t>
  </si>
  <si>
    <t>ugs22054_cic.venkat@cbit.org.in</t>
  </si>
  <si>
    <t>Mrs.Kavita Agarwal</t>
  </si>
  <si>
    <t>Machine learning-Aww skill builder</t>
  </si>
  <si>
    <t>https://drive.google.com/open?id=1VSkEumpv9Aq6kcIUk_v6H5Rt0FcAB4yd</t>
  </si>
  <si>
    <t>ramnandamuri55@gmail.com</t>
  </si>
  <si>
    <t>N. Taraka Ramarao</t>
  </si>
  <si>
    <t>ugs22055_cic.ramarao@cbit.org.in</t>
  </si>
  <si>
    <t>Kavita Agarwal</t>
  </si>
  <si>
    <t>https://drive.google.com/open?id=1Q5FgM_hva6M91OU9Io5pb-IM4o4T--Dn</t>
  </si>
  <si>
    <t xml:space="preserve">I got an opportunity to learn something important </t>
  </si>
  <si>
    <t>nihith.tallapalli@gmail.com</t>
  </si>
  <si>
    <t>Nihith Tallapalli</t>
  </si>
  <si>
    <t>ugs22056_cic.nihith@cbit.org.in</t>
  </si>
  <si>
    <t>FMML by IIITH, Full Stack Web development by NxtWave (Approved by our SPOC)</t>
  </si>
  <si>
    <t>72+120=192</t>
  </si>
  <si>
    <t>https://drive.google.com/open?id=1nNChGateRsV4hrgCxkSa_hXbmSf0B3qP, https://drive.google.com/open?id=1kGBfH0ZPhvxklzjuaSgk8D94hDNYHiRg</t>
  </si>
  <si>
    <t>Its obviously a great program but most of the courses provided to us don't have enough assignments or coding practice sheets that would give a student the hands-on experience to implement what they have learned.</t>
  </si>
  <si>
    <t>omkarkabde@gmail.com</t>
  </si>
  <si>
    <t>Omkar Kabde</t>
  </si>
  <si>
    <t>uga22058_cic.omkar@cbit.org.in</t>
  </si>
  <si>
    <t>Associate Cloud Engineer - Google free course - 40h</t>
  </si>
  <si>
    <t>https://drive.google.com/open?id=1tiUwkAHFdix8oHrPkzPuQRns4EBKcATY</t>
  </si>
  <si>
    <t>nitishnaik2022@gmail.com</t>
  </si>
  <si>
    <t>P NITISH</t>
  </si>
  <si>
    <t>ugs22059_cic.nitish@cbit.org.in</t>
  </si>
  <si>
    <t>Dr. Kavita Agarwal</t>
  </si>
  <si>
    <t>https://drive.google.com/open?id=1e3DeUar9DwfQaclMw8lUzoSgzEXs6ptz</t>
  </si>
  <si>
    <t>I have gained a lot of knowledge.</t>
  </si>
  <si>
    <t>vinay107558@gmail.com</t>
  </si>
  <si>
    <t>P.Vinay</t>
  </si>
  <si>
    <t>Vinay107558@gmail.com</t>
  </si>
  <si>
    <t>Pallati Narsimhulu Netha</t>
  </si>
  <si>
    <t>https://drive.google.com/open?id=1HjRLSDXUcsyAhWnntztoesaDM2oszPGU</t>
  </si>
  <si>
    <t>Mastering Java was essential for me to excel in interviews and participate in placement drives. Despite it not being included in our curriculum, learning it through Springboard has illuminated my understanding of Java. Now, I am proficient in solving fundamental concepts and problems in Java.</t>
  </si>
  <si>
    <t>periketiviveksai04@gmail.com</t>
  </si>
  <si>
    <t xml:space="preserve">PERIKETI VIVEK SAI </t>
  </si>
  <si>
    <t>ugs22061_cic.vivek@cbit.org.in</t>
  </si>
  <si>
    <t>Kavitha Agarwal mam</t>
  </si>
  <si>
    <t>15.8+18.11+39.11=72.30</t>
  </si>
  <si>
    <t>https://drive.google.com/open?id=1pdRCyXwSknheQP3Oft45OpbDzoHIy6r1, https://drive.google.com/open?id=1BFVVyFJreN7h3uo8fUkyjxd010lOoEs9, https://drive.google.com/open?id=1yPLCpNFyfGNa1wRJ1x40nfIKzgdDKwZD, https://drive.google.com/open?id=1_Og_rV2Jtl2Yix9Vde5wE4FPcRCc70P5, https://drive.google.com/open?id=1ngu53wYHMvTfjZwu_YXKIwOONxGa_nBN</t>
  </si>
  <si>
    <t>I have gained a lots of knowledge.</t>
  </si>
  <si>
    <t>dhilluaryan7@gmail.com</t>
  </si>
  <si>
    <t>P. Aryan</t>
  </si>
  <si>
    <t>dhilluaryan@gmail.com</t>
  </si>
  <si>
    <t>P. Narsimhulu</t>
  </si>
  <si>
    <t>https://drive.google.com/open?id=1HysMPMSFTYJ1-YdBadXpDdxRP5QgEYxd, https://drive.google.com/open?id=1gZZrOEa4B3Ia0SHZDwiblXjisnAZYzmM, https://drive.google.com/open?id=1jC8FIOkx5brWr0C2gqN4IsWvrrTshx_4, https://drive.google.com/open?id=1-UenbhAk_XwNbgdZzi1MsMGLXVFbD-JZ</t>
  </si>
  <si>
    <t>bendepraneeth14@gmail.com</t>
  </si>
  <si>
    <t>Praneeth Bende</t>
  </si>
  <si>
    <t>ugs22063_cic.praneeth@cbit.org.in</t>
  </si>
  <si>
    <t>P Narshimulu</t>
  </si>
  <si>
    <t>Java Foundation Certification - ISB - 114h.24m, Exam-AI-900 Microsoft Azure AI Fundamentals</t>
  </si>
  <si>
    <t>More than 60 hours</t>
  </si>
  <si>
    <t>https://drive.google.com/open?id=1PKdpKr9Q_mCk3xRRijMp4MrZFAFkuBaY, https://drive.google.com/open?id=15YOkixKVsjwOhe9GBMKjuzM2jyVX_hkY</t>
  </si>
  <si>
    <t>Learning java was very much needed for me to Crack any interview or to sit in placement drives but in our curriculum we don't have java as a part of syllabus so learning it from springboard had thrown a light of knowledge on me of Java and now I'm able to solve basic concepts and problems on java.</t>
  </si>
  <si>
    <t>9988koushik@gmail.com</t>
  </si>
  <si>
    <t xml:space="preserve">T L KOUSHIK </t>
  </si>
  <si>
    <t>ugs22301_cic.koushik@cbit.org.in</t>
  </si>
  <si>
    <t xml:space="preserve">9988koushik@gmail.com </t>
  </si>
  <si>
    <t>Dr Kranthi</t>
  </si>
  <si>
    <t>https://drive.google.com/open?id=1jJV1kDBbdyWjn7Y3kU0QGrC5o1FLEfXy</t>
  </si>
  <si>
    <t>Excellent program for up skilling.</t>
  </si>
  <si>
    <t>kalisettypavani1234@gmail.com</t>
  </si>
  <si>
    <t xml:space="preserve">PAAVANI KALISETTY </t>
  </si>
  <si>
    <t>ugs22302_cic.paavani@cbit.org.in</t>
  </si>
  <si>
    <t xml:space="preserve">G. JAYA RAO </t>
  </si>
  <si>
    <t>https://drive.google.com/open?id=1UulkdIVHe4yOgIYvoHFZOYEt__sR8zh1</t>
  </si>
  <si>
    <t>rajaraghavareddy45@gmail.com</t>
  </si>
  <si>
    <t>G. Raja Raghava Reddy</t>
  </si>
  <si>
    <t>ugs22303_cic.rajaraghava@cbit.org.in</t>
  </si>
  <si>
    <t>https://drive.google.com/open?id=1lX6JtWSyiSUODAK21u4fYouPGeOH6cR1, https://drive.google.com/open?id=1uE2lpXXEt29GiXljk8AGrFwXWJw6eHa-</t>
  </si>
  <si>
    <t>sathwika.akkala@gmail.com</t>
  </si>
  <si>
    <t xml:space="preserve">Akkala Sathwika </t>
  </si>
  <si>
    <t>ugs22304_cic.sathwika@cbit.org.in</t>
  </si>
  <si>
    <t xml:space="preserve">G.Jaya rao  </t>
  </si>
  <si>
    <t>https://drive.google.com/open?id=1SUGraaAhNNu723kV2GYCwfpTIXFCrEBd</t>
  </si>
  <si>
    <t>Very good program I learnt something new</t>
  </si>
  <si>
    <t>pavithramanchikatla@gmail.com</t>
  </si>
  <si>
    <t>M.Pavithra</t>
  </si>
  <si>
    <t>ugs22305_cic.pavithra@cbit.org.in</t>
  </si>
  <si>
    <t xml:space="preserve">Dr Jaya rao </t>
  </si>
  <si>
    <t>https://drive.google.com/open?id=1w475bL7D4xstI2VnHlrOckXGPrrq0NBL</t>
  </si>
  <si>
    <t>Nivedithajuttu@gmail.com</t>
  </si>
  <si>
    <t>Niveditha Juttu</t>
  </si>
  <si>
    <t>Ugs22306_cic.niveditha@cbit.org.in</t>
  </si>
  <si>
    <t>Dr Jayarao</t>
  </si>
  <si>
    <t>17+18+25+15=75 Hours</t>
  </si>
  <si>
    <t>https://drive.google.com/open?id=15a5QBZMA_pu69RTPrbeBqezdwIvyp2ZS</t>
  </si>
  <si>
    <t>tharunnayak08@gmail.com</t>
  </si>
  <si>
    <t>Angothu Tharun</t>
  </si>
  <si>
    <t>ugs22307_cic.tharun@cbit.org.in</t>
  </si>
  <si>
    <t>G.Jaya Rao</t>
  </si>
  <si>
    <t>https://drive.google.com/open?id=1XIjMedrNZxpb98HmMEW3_74F-dHJCGIA</t>
  </si>
  <si>
    <t>swapnabanoth422@gmail.com</t>
  </si>
  <si>
    <t>BANOTH SWAPNA</t>
  </si>
  <si>
    <t>ugs22001_aids.swapna@cbit.org.in</t>
  </si>
  <si>
    <t>P SRILATHA</t>
  </si>
  <si>
    <t>https://drive.google.com/open?id=1VMTIz93Q9uUddibxPAwOCjqnRjTrilXD</t>
  </si>
  <si>
    <t>nitheeshabommarathi@gmail.com</t>
  </si>
  <si>
    <t xml:space="preserve">Nitheesha Bommarathi </t>
  </si>
  <si>
    <t>ugs22002_aids.nitheesha@cbit.org.in</t>
  </si>
  <si>
    <t>Dr.srilatha</t>
  </si>
  <si>
    <t>75 h 52 min</t>
  </si>
  <si>
    <t>https://drive.google.com/open?id=14Etn8-shxToPQuNpNY-JsA3oQFVmUj6F, https://drive.google.com/open?id=1zOEU7e9aPAJrM5bLNrEdG7NOg8idC0XW</t>
  </si>
  <si>
    <t>divitisanthoshi@gmail.com</t>
  </si>
  <si>
    <t xml:space="preserve">Diviti Santhoshi </t>
  </si>
  <si>
    <t>ugs22003_aids.santhoshi@cbit.org.in</t>
  </si>
  <si>
    <t>P Srilata</t>
  </si>
  <si>
    <t>https://drive.google.com/open?id=1Gz43qc8fmjyBw7czhdMWItcccXIkSwUt</t>
  </si>
  <si>
    <t>meenukarusala@gmail.com</t>
  </si>
  <si>
    <t>Meenakshi</t>
  </si>
  <si>
    <t xml:space="preserve">ugs22004_aids.meenakshi@cbit.org.in </t>
  </si>
  <si>
    <t xml:space="preserve">Srilatha </t>
  </si>
  <si>
    <t>https://drive.google.com/open?id=1f4M5MiMDtMwcixQnySkzjBsok2H9h-uW</t>
  </si>
  <si>
    <t>priyakatla07@gmail.com</t>
  </si>
  <si>
    <t>Katla priyanka</t>
  </si>
  <si>
    <t>Ugs22005_aids.priyanka@cbit.org.in</t>
  </si>
  <si>
    <t>Priyakatla07@gmail.com</t>
  </si>
  <si>
    <t>Srilatha</t>
  </si>
  <si>
    <t>https://drive.google.com/open?id=1iJtf3zM2g-abvhZXOj6nQtCnCqphqO5o</t>
  </si>
  <si>
    <t>sameerakethini5@gmail.com</t>
  </si>
  <si>
    <t>KETHINI PURNA SAMEERA</t>
  </si>
  <si>
    <t>ugs22006_aids.sameera@cbit.org.in</t>
  </si>
  <si>
    <t>srilatha.p</t>
  </si>
  <si>
    <t>https://drive.google.com/open?id=1_AVNJ_3dNWUS205-PRNEZy6sve-0cOGi</t>
  </si>
  <si>
    <t>poojithakothapalli13@gmail.com</t>
  </si>
  <si>
    <t>kothapalli poojitha</t>
  </si>
  <si>
    <t>ugs22007_aids.poojitha@cbit.org.in</t>
  </si>
  <si>
    <t>srilatha</t>
  </si>
  <si>
    <t>https://drive.google.com/open?id=1Ua8NHPtsp0F7Yc2Cy9xbnLUF25TjryUg</t>
  </si>
  <si>
    <t>learning new skills</t>
  </si>
  <si>
    <t>laasyakommaraju1072004@gmail.com</t>
  </si>
  <si>
    <t>Laasya kommaraju</t>
  </si>
  <si>
    <t>ugs22008_aids.laasya@cbit.org.in</t>
  </si>
  <si>
    <t>Dr.P.srilatha</t>
  </si>
  <si>
    <t>75 hours and 25 minutes</t>
  </si>
  <si>
    <t>https://drive.google.com/open?id=1TA187IkrtKkPN10vXk93h0rDyN3OXXmb</t>
  </si>
  <si>
    <t>sushmithamittapally54@gmail.com</t>
  </si>
  <si>
    <t>Sushmitha Mittapally</t>
  </si>
  <si>
    <t>ugs22009_aids.sushmitha@cbit.org.in</t>
  </si>
  <si>
    <t>Pulipati Srilatha</t>
  </si>
  <si>
    <t>https://drive.google.com/open?id=1a8-UDM_4alCyLqawrRZ202T6yGeWENRT</t>
  </si>
  <si>
    <t>laxmisharanya6@gmail.com</t>
  </si>
  <si>
    <t xml:space="preserve">Munigadapa Laxmi Sharanya </t>
  </si>
  <si>
    <t>ugs22010_aids.sharanya@cbit.org.in</t>
  </si>
  <si>
    <t xml:space="preserve">Laxmisharanya6@gmail.com </t>
  </si>
  <si>
    <t>https://drive.google.com/open?id=1tip_u62gEzi8Tl43BJIHCG9EF9Q2MeHb</t>
  </si>
  <si>
    <t>That is helpful .</t>
  </si>
  <si>
    <t>pravalikan2503@gmail.com</t>
  </si>
  <si>
    <t>N.Pravalika</t>
  </si>
  <si>
    <t>ugs22011_aids.pravalika@cbit.org.in</t>
  </si>
  <si>
    <t>P.Srilatha</t>
  </si>
  <si>
    <t>75h.25m</t>
  </si>
  <si>
    <t>https://drive.google.com/open?id=1lt6VgZhT4DUBl-PsqKs_Tqq-V0G1Bbpj</t>
  </si>
  <si>
    <t>experience</t>
  </si>
  <si>
    <t>nyalatamythri@gmail.com</t>
  </si>
  <si>
    <t xml:space="preserve">N.mythri </t>
  </si>
  <si>
    <t>Ugs22012_aids.mythri@cbit.org.in</t>
  </si>
  <si>
    <t xml:space="preserve">nyalatamythri@gmail.com </t>
  </si>
  <si>
    <t xml:space="preserve">P.Srilatha </t>
  </si>
  <si>
    <t>https://drive.google.com/open?id=1Bjs7weRE5B89MHULvwao6Qnw7aRO4tyI</t>
  </si>
  <si>
    <t>shivanipervar569@gmail.com</t>
  </si>
  <si>
    <t>shivani pervar</t>
  </si>
  <si>
    <t>ugs22013_aids.shivani@cbit.org.in</t>
  </si>
  <si>
    <t>Pervaramshivani@gmail.com</t>
  </si>
  <si>
    <t>https://drive.google.com/open?id=1xaOEOu5ywGjXqT7huBK7pNnVRyMb_x7P</t>
  </si>
  <si>
    <t>s.potturi08@gmail.com</t>
  </si>
  <si>
    <t>Saranya Potturi</t>
  </si>
  <si>
    <t>ugs22014_aids.saranya@cbit.org.in</t>
  </si>
  <si>
    <t>+918106000574</t>
  </si>
  <si>
    <t>https://drive.google.com/open?id=1y3JtUgBlMk5CvYoxBguWdiTP2eSCHKZc</t>
  </si>
  <si>
    <t>harshithaproduturi@gmail.com</t>
  </si>
  <si>
    <t xml:space="preserve">P harshitha </t>
  </si>
  <si>
    <t>ugs22015_aids.harshitha@cbit.org.in</t>
  </si>
  <si>
    <t>10+15+20+10+20.52=75h.52m</t>
  </si>
  <si>
    <t>https://drive.google.com/open?id=1rUMrKShoSo21ndk7s3hWabedV1VqD5vp</t>
  </si>
  <si>
    <t xml:space="preserve">I think it's helpful in academic wise 
</t>
  </si>
  <si>
    <t>puttaumadevireddy789@gmail.com</t>
  </si>
  <si>
    <t>Putta Umadevi</t>
  </si>
  <si>
    <t>ugd22016_aids.umadevi</t>
  </si>
  <si>
    <t>https://drive.google.com/open?id=15jmdTXcYjga0xFgIWMESCqkf_ggwxaAD</t>
  </si>
  <si>
    <t>It's was good</t>
  </si>
  <si>
    <t>rachamallatejasvini@gmail.com</t>
  </si>
  <si>
    <t>R.Tejasvini</t>
  </si>
  <si>
    <t>ugs22017_aids.tejasvini@cbit.org.in</t>
  </si>
  <si>
    <t>https://drive.google.com/open?id=1QI0QZv59gLIgN6zelfvDpqo3vvhiDrYk</t>
  </si>
  <si>
    <t>ushasrisadarla247@gmail.com</t>
  </si>
  <si>
    <t xml:space="preserve">S. Usha Sri </t>
  </si>
  <si>
    <t>ugs22018_aids.usha@cbit.org.in</t>
  </si>
  <si>
    <t xml:space="preserve">Ushasrisadarla247@gmail.com </t>
  </si>
  <si>
    <t>https://drive.google.com/open?id=1JnwdEWXEsuwGZgTa73_feiQVq1um1Jej</t>
  </si>
  <si>
    <t xml:space="preserve">It was helpful. </t>
  </si>
  <si>
    <t>safooraabdulqadeer2025@gmail.com</t>
  </si>
  <si>
    <t>Safoora Abdul Qadeer</t>
  </si>
  <si>
    <t>ugs22019_aids.safoora@cbit.org.in</t>
  </si>
  <si>
    <t>Dr.P. Srilatha</t>
  </si>
  <si>
    <t>https://drive.google.com/open?id=1PZnDB2q1IY_6qprSPdK-_KC91cZE9dI8</t>
  </si>
  <si>
    <t>sanganigunasahithi@gmail.com</t>
  </si>
  <si>
    <t>SANGANI GUNA SAHITHI</t>
  </si>
  <si>
    <t>ugs22020_aids.sahithi@cbit.org.in</t>
  </si>
  <si>
    <t>https://drive.google.com/open?id=1ciRLVTxMdCAcM0fAHifJ-3ULakp_fnRK</t>
  </si>
  <si>
    <t>sharanyaperi123@gmail.com</t>
  </si>
  <si>
    <t xml:space="preserve">Sharanya Peri </t>
  </si>
  <si>
    <t>ugs22021_aids.sharanya@cbit.org.in</t>
  </si>
  <si>
    <t>Dr.P.Srilatha</t>
  </si>
  <si>
    <t>https://drive.google.com/open?id=1Tu5aCk9a6pmL_eKugMs0C39JSRclFYb6</t>
  </si>
  <si>
    <t xml:space="preserve">none </t>
  </si>
  <si>
    <t>navyavadla098@gmail.com</t>
  </si>
  <si>
    <t>V.Navya</t>
  </si>
  <si>
    <t>ugs22022_aids.navya@cbit.org.in</t>
  </si>
  <si>
    <t xml:space="preserve">navyavadla098@gmail </t>
  </si>
  <si>
    <t>P.SRILATHA</t>
  </si>
  <si>
    <t>https://drive.google.com/open?id=1CwYNbzZmfuF-KtIthIh_dDwMuYX4zPHD</t>
  </si>
  <si>
    <t>swethaswetha7676@gmail.com</t>
  </si>
  <si>
    <t xml:space="preserve">Swetha Vuggi </t>
  </si>
  <si>
    <t>ugs22023_aids.swetha@cbit.org.in</t>
  </si>
  <si>
    <t>P.Sri Latha mam</t>
  </si>
  <si>
    <t>https://drive.google.com/open?id=1ckSlfG4gW5spw_f_ckJV7PyNtpWzDUr4</t>
  </si>
  <si>
    <t>ybhavyareddy1717@gmail.com</t>
  </si>
  <si>
    <t xml:space="preserve">Bhavya </t>
  </si>
  <si>
    <t>ugs22024_aids.bhavya@cbit.org.in</t>
  </si>
  <si>
    <t>Krishna aravinda</t>
  </si>
  <si>
    <t>https://drive.google.com/open?id=1XCdeVLNNdG3fV6bWgOyYc7DAigQcMhbu</t>
  </si>
  <si>
    <t>bhavanishwarya@gmail.com</t>
  </si>
  <si>
    <t>Y.Bhavanishwarya</t>
  </si>
  <si>
    <t>ugs22025_aids.bhavanishwarya@cbit.org.in</t>
  </si>
  <si>
    <t xml:space="preserve">Krishna Aravinda </t>
  </si>
  <si>
    <t>https://drive.google.com/open?id=1atOoJVv22x4HMMUWo3gnE_HHVycbu-VY</t>
  </si>
  <si>
    <t xml:space="preserve">Might have given more courses from different websites </t>
  </si>
  <si>
    <t>vadithya1516@gmail.com</t>
  </si>
  <si>
    <t>Adithya Vallabhaneni</t>
  </si>
  <si>
    <t>ugs22026_aids.adithya@cbit.org.in</t>
  </si>
  <si>
    <t>VK aravinda</t>
  </si>
  <si>
    <t>67 hours</t>
  </si>
  <si>
    <t>https://drive.google.com/open?id=1AFqDNO7l3JEV9ycKUZfGRC2sOdleH8P6, https://drive.google.com/open?id=1fAPyObinYw_B4AXZe-e517fm1j0cPPvd</t>
  </si>
  <si>
    <t xml:space="preserve">The timing of the break was unexpected with us loosing our 5 day week to get a break for upskilling we do not even have proper knowledge on and the geeks for geeks matter is to be resolved which is taking forever to do so 
</t>
  </si>
  <si>
    <t>thota.ankit@gmail.com</t>
  </si>
  <si>
    <t xml:space="preserve">Ankit Abishai Thota </t>
  </si>
  <si>
    <t>ugs@cbit.ac.in</t>
  </si>
  <si>
    <t>Aravinda</t>
  </si>
  <si>
    <t>https://drive.google.com/open?id=16N2gIa2uTItiplPEVxMQAwkHgzxoLnph</t>
  </si>
  <si>
    <t>akkaushik11804@gmail.com</t>
  </si>
  <si>
    <t>A.K.Kaushik</t>
  </si>
  <si>
    <t>ugs22029_aids.kaushik@cbit.org.in</t>
  </si>
  <si>
    <t>https://drive.google.com/open?id=1H9khwGK-54hLh9dI25aodbAoJ-t-c0G5</t>
  </si>
  <si>
    <t>sairambreddy@gmail.com</t>
  </si>
  <si>
    <t>Sairam Reddy</t>
  </si>
  <si>
    <t>Mrs Aravinda</t>
  </si>
  <si>
    <t>https://drive.google.com/open?id=1KOoqCiszg8pp5HxLFI9LTD7R1XFPXeFO</t>
  </si>
  <si>
    <t>bhavikunaal@gmail.com</t>
  </si>
  <si>
    <t xml:space="preserve">Boggavarapu Yuva Satya Kunaal </t>
  </si>
  <si>
    <t>ugs22031_aids.kunaal@cbit.org.in</t>
  </si>
  <si>
    <t>K. Aravinda mam</t>
  </si>
  <si>
    <t>4 cources -&gt; 60 hours</t>
  </si>
  <si>
    <t>https://drive.google.com/open?id=1TJDtqXikTv5heS-VtNmCt9msfYs5f6PI, https://drive.google.com/open?id=1CxGQcKyY8sPbSexIV655tWF1pT40Vjb1, https://drive.google.com/open?id=1_0d98vRqZMiwQNy9FvcqSLfFFEkxqMqs, https://drive.google.com/open?id=1HpfON6_9H8rhdw4z61ZlTxrUeZ8bOHvH</t>
  </si>
  <si>
    <t>akhilkumarbojja@gmail.com</t>
  </si>
  <si>
    <t xml:space="preserve">Akhil Kumar </t>
  </si>
  <si>
    <t>ugs22032_aids.akhil@cbit.org.in</t>
  </si>
  <si>
    <t>Aravinda mam</t>
  </si>
  <si>
    <t>https://drive.google.com/open?id=1ADI7xlQfX3o15imA_yhXiVFGpsJgBEQ0</t>
  </si>
  <si>
    <t xml:space="preserve">Very good and best way to learn new skills which will be very helpful for our future </t>
  </si>
  <si>
    <t>chamakurarithishreddy@gmail.com</t>
  </si>
  <si>
    <t>Ch.Rithish Reddy</t>
  </si>
  <si>
    <t>ugs22033. _aids.rithish@cbit.org.in</t>
  </si>
  <si>
    <t>0.37+3.30+14.31+16+15.56+24.18+1=75 hours 52 minutes</t>
  </si>
  <si>
    <t>https://drive.google.com/open?id=1arPn-PsR96bRihqqkVkxqPVyz0Lr1NeP</t>
  </si>
  <si>
    <t xml:space="preserve">It is very helpful and I gained lots of learning’s </t>
  </si>
  <si>
    <t>cheemarla2005@gmail.com</t>
  </si>
  <si>
    <t>C Rithesh Reddy</t>
  </si>
  <si>
    <t>ugs22034_aids.rithesh@cbit.org.in</t>
  </si>
  <si>
    <t>Mrs. V. K. Aravinda</t>
  </si>
  <si>
    <t>Python Foundation Certification - ISB (Infosys Springboard) - 2h.18m, Artificial Intelligence Primer Certification - ISB - 27h.31m, Machine Learning Foundation Certification - ISB - 18h.7m, MongoDB Python Developer Path - 15h</t>
  </si>
  <si>
    <t>2.18+27.31+18.7+15 = 63H 19M</t>
  </si>
  <si>
    <t>https://drive.google.com/open?id=12S4ALlX0h1NLnFIeSx7e-UQDqZX0z9zk, https://drive.google.com/open?id=1A8i107LPwwO8hAl0Ty_ANvmkl1pKe-j8, https://drive.google.com/open?id=1lUf5ecYTi-YhexEcVyE0rjwAuwPEbWVL, https://drive.google.com/open?id=1cFBGDZobZp6b2jIu2x0PBBenB7gRnBM1</t>
  </si>
  <si>
    <t>It helped me a lot and made me gain new in demand skills.</t>
  </si>
  <si>
    <t>jashwanthcherukuri2004@gmail.com</t>
  </si>
  <si>
    <t xml:space="preserve">Ch Jashwanth kumar </t>
  </si>
  <si>
    <t>ugs22035_aids.jashwanth@cbit.org.in</t>
  </si>
  <si>
    <t>Aravindha mam</t>
  </si>
  <si>
    <t>39.11+18.70+2.19</t>
  </si>
  <si>
    <t>https://drive.google.com/open?id=1QysS-aBQLNz7PAl06le5laPzVjFw02HK, https://drive.google.com/open?id=16TNw1DwF6lXdo286oMe1nUFMVxkcJK7U, https://drive.google.com/open?id=1ZiJlrVFzrLObXFz8RH8Hg_iLq5RfYIqZ</t>
  </si>
  <si>
    <t>I think it's more better to ask the questions related to what they taught us ,they are asking question about which they didn't teach us in the course .</t>
  </si>
  <si>
    <t>chetan.balugu@gmail.com</t>
  </si>
  <si>
    <t>Chetan Balugu</t>
  </si>
  <si>
    <t>ugs22036_aids.chetan@cbit.org.in</t>
  </si>
  <si>
    <t>https://drive.google.com/open?id=1XEwodczQbm20_HM74kkvIHmYOtomxg0Z</t>
  </si>
  <si>
    <t>ruthvikvarma0000@gmail.com</t>
  </si>
  <si>
    <t xml:space="preserve">C Ruthvik Varma </t>
  </si>
  <si>
    <t>ugs22037_aids.ruthvik@cbit.org.in</t>
  </si>
  <si>
    <t>Mrs. V. Krishna Aravinda</t>
  </si>
  <si>
    <t>https://drive.google.com/open?id=1bFyJElMKT_ihVCMpl7tXgSRsPvs2g3n3, https://drive.google.com/open?id=1g0nZNP_PKeWjJX_mHZ4E36BpmPELaqBH</t>
  </si>
  <si>
    <t>venkateshwararaodaravath206@gmail.com</t>
  </si>
  <si>
    <t>Venkateshwara Rao</t>
  </si>
  <si>
    <t>ugs22038_aids.venkat@cbit.org.in</t>
  </si>
  <si>
    <t>Mrs. Krishna Aravinda</t>
  </si>
  <si>
    <t>https://drive.google.com/open?id=1uXCSo88l_k4hJtYiIDzEySk7LjwRu9F7</t>
  </si>
  <si>
    <t>gbal5386@gmail.com</t>
  </si>
  <si>
    <t>Gautam Priyadarshan Bal</t>
  </si>
  <si>
    <t>ugs22039_aids@cbit.org.in</t>
  </si>
  <si>
    <t>Aravinda Mam</t>
  </si>
  <si>
    <t>https://drive.google.com/open?id=1rBDtf6Mq63919zamldkXc-LRNLTGpjcb, https://drive.google.com/open?id=1Kj6WhNz3E7ILR7OotFi3v59Y8s2ir_-a</t>
  </si>
  <si>
    <t>vinaykumargollapally@gmail.com</t>
  </si>
  <si>
    <t>G.Vinaykumar</t>
  </si>
  <si>
    <t>ugs22040_aids.vinay@cbit.org.in</t>
  </si>
  <si>
    <t>Aravindha</t>
  </si>
  <si>
    <t>https://drive.google.com/open?id=1bQSrto1ceYV_UcSv7V6sxybx-A9b0nXR</t>
  </si>
  <si>
    <t>It helps me to improve my skills</t>
  </si>
  <si>
    <t>gjaynir0508@gmail.com</t>
  </si>
  <si>
    <t xml:space="preserve">Jayanth Gudimella </t>
  </si>
  <si>
    <t>ugs22041_aids.jayanth@cbit.org.in</t>
  </si>
  <si>
    <t>27h31m + 18h7m + 15h = 60h38m</t>
  </si>
  <si>
    <t>https://drive.google.com/open?id=1ckEbs_oC-wCswyUGW_yrj2KmPgwcyGGf, https://drive.google.com/open?id=1bSkTEj6YOF1Ig3U7EuUVfNSj91MNt8iK, https://drive.google.com/open?id=1n4XHNF1tOGXnRagrMzyCLRx9ycX_rcL1</t>
  </si>
  <si>
    <t>vineethyadav1005@gmail.com</t>
  </si>
  <si>
    <t xml:space="preserve">Vineeth </t>
  </si>
  <si>
    <t>ugs22015_aids.vineeth@cbit.org.in</t>
  </si>
  <si>
    <t xml:space="preserve">Aravinda </t>
  </si>
  <si>
    <t>https://drive.google.com/open?id=19w8XvRcd2vx5GVSpT2fuZ-7NwNtANFls</t>
  </si>
  <si>
    <t xml:space="preserve">This certification gave me the basics of Data science. </t>
  </si>
  <si>
    <t>manikiran546@gmail.com</t>
  </si>
  <si>
    <t xml:space="preserve">Gutthula Manikiran </t>
  </si>
  <si>
    <t>ugs22043_aids.kiran@cbit.org.in</t>
  </si>
  <si>
    <t>Krishna Aravindha</t>
  </si>
  <si>
    <t>https://drive.google.com/open?id=1g7nQZF9GamH9op59IZbj7bsPRnq16RX5</t>
  </si>
  <si>
    <t>alluhemanth65@gmail.com</t>
  </si>
  <si>
    <t>Hemanth allu</t>
  </si>
  <si>
    <t>ugs22044_aids.hemanth@cbit.org.in</t>
  </si>
  <si>
    <t xml:space="preserve">Aravindha mam </t>
  </si>
  <si>
    <t>https://drive.google.com/open?id=1an07O9oSZ-AFDmh3kZ-q2AcBgHCG9kIp</t>
  </si>
  <si>
    <t>j.pavankumar1018@gmail.com</t>
  </si>
  <si>
    <t>Jammula pavan Kumar</t>
  </si>
  <si>
    <t>ugs22045_aids.pavan@cbit.org.in</t>
  </si>
  <si>
    <t>Dr.k.Aravinda</t>
  </si>
  <si>
    <t>https://drive.google.com/open?id=1hBeRGDSf86lQ_YrLMsMoaUJ6yYjQbUrA</t>
  </si>
  <si>
    <t>karathcode@gmail.com</t>
  </si>
  <si>
    <t>Karath Vamsi V.</t>
  </si>
  <si>
    <t>ugs22047_aids.vamsi@cbit.org.in</t>
  </si>
  <si>
    <t>Mrs. Kaneez Fatima</t>
  </si>
  <si>
    <t>https://drive.google.com/open?id=1-EjWrXuQzDYvRlZbI4566sDWKcmFgtEH, https://drive.google.com/open?id=1OKH-Au2UrMWn3fAd0lUBj_vd5vF9m8x_, https://drive.google.com/open?id=1Uy0Ztw3iJi029nqLdcsddoUU7v0Q77Hz</t>
  </si>
  <si>
    <t>harshithhreddyy.k@gmail.com</t>
  </si>
  <si>
    <t>K.Harshith Reddy</t>
  </si>
  <si>
    <t>ugs22050_aids.harshith@cbit.org.in</t>
  </si>
  <si>
    <t>Mrs. Kaneez. Fatima</t>
  </si>
  <si>
    <t>https://drive.google.com/open?id=1QWTe1feLLyQCWOzP-HxS-S7dLswPMB4q, https://drive.google.com/open?id=1_F2iohewMy0rJAn9qk4PznfcjSy9QjgX, https://drive.google.com/open?id=1Woh1VvkpMsHbUaLM4UTT3X5vApJHaP_J, https://drive.google.com/open?id=1QWbHb4LUxAXqw_R_aeFSAV1W9kvHXEFl</t>
  </si>
  <si>
    <t>improved my skills</t>
  </si>
  <si>
    <t>nanisaivardhan@gmail.com</t>
  </si>
  <si>
    <t>MADDI SAI VARDHAN</t>
  </si>
  <si>
    <t>ugs22051_aids.vardhan@cbit.org.in</t>
  </si>
  <si>
    <t>Machine Learning Foundation Certification - ISB - 18h.7m, Cyber Security Foundation Certification - ISB - 39h.11m, TechA Cloud Computing using Microsoft Azure Certification - ISB - 95h.35m</t>
  </si>
  <si>
    <t>https://drive.google.com/open?id=1GttUfGbJjGwn4x-QNsV-xXUzFohVWHpU, https://drive.google.com/open?id=1PBNeznTzITXqLUkfOUIQTEGk16f2VMnR, https://drive.google.com/open?id=1wmD3jE2632e_LNmZBwwNlI2FsL0D3ibu</t>
  </si>
  <si>
    <t>A great time for upskilling, as it provides an opportunity to focus on personal and professional development indoors.</t>
  </si>
  <si>
    <t>sairuthwikmaheshwaram@gmail.com</t>
  </si>
  <si>
    <t>M.SaiRuthwik</t>
  </si>
  <si>
    <t>ugs22052_aids.ruthwik@cbit.org.in</t>
  </si>
  <si>
    <t>Kaneez fathima</t>
  </si>
  <si>
    <t>https://drive.google.com/open?id=1Q2164UIpyXi370IypgG3kCOWmyy_Cqac</t>
  </si>
  <si>
    <t>aashrith004@gmail.com</t>
  </si>
  <si>
    <t>Aashrith Sharma</t>
  </si>
  <si>
    <t>ugs22053_aids.sharma@cbit.org.in</t>
  </si>
  <si>
    <t>Kaneez Fatima</t>
  </si>
  <si>
    <t>https://drive.google.com/open?id=1ZfEIn2ILem58qNNFC9EbOHXaNtdI0NMX</t>
  </si>
  <si>
    <t xml:space="preserve">It is very informative and useful. </t>
  </si>
  <si>
    <t>paramgholap644@gmail.com</t>
  </si>
  <si>
    <t>Param G.</t>
  </si>
  <si>
    <t>ugs22054_aids.mohan@cbit.org.in</t>
  </si>
  <si>
    <t>Mrs. Fathima</t>
  </si>
  <si>
    <t>https://drive.google.com/open?id=1ZqSIiLfwWnsa4pgJfPu_0Nud3vaAZB3f, https://drive.google.com/open?id=1tFkTbsbAVpoqMNXkf00FuMp_oi_yGM6F</t>
  </si>
  <si>
    <t>Good but still prefer learning in person</t>
  </si>
  <si>
    <t>cbitrapolu2003@gmail.com</t>
  </si>
  <si>
    <t>rapolu sai vivek</t>
  </si>
  <si>
    <t>kaneez fatima</t>
  </si>
  <si>
    <t>https://drive.google.com/open?id=17U6ub6kO-kom96JBETe_w4rkBuyGBk2b</t>
  </si>
  <si>
    <t xml:space="preserve">i have learned a lot in this winter upskilling program </t>
  </si>
  <si>
    <t>rushikeshraju1104@gmail.com</t>
  </si>
  <si>
    <t>N.Rushikesh Raju</t>
  </si>
  <si>
    <t>ugs22056_aids.raju@cbit.org.in</t>
  </si>
  <si>
    <t>rushikesh101110@gmail.com</t>
  </si>
  <si>
    <t>https://drive.google.com/open?id=1I74CoPpL3MFPYpFW4wNKpephD66lt6Mb</t>
  </si>
  <si>
    <t>aravindgopisetty123@gmail.com</t>
  </si>
  <si>
    <t>SAI ARAVIND GOPISETTY</t>
  </si>
  <si>
    <t>aravindgopisetty123@gmail</t>
  </si>
  <si>
    <t>MRS.KANEEZ FATIMA</t>
  </si>
  <si>
    <t>https://drive.google.com/open?id=1Mn-j3Mty9_3Ep2lnPvEI98CGhTLZjOK2, https://drive.google.com/open?id=1cF1Dd0_c5cGFNUMijl1tQdSSMZ3szgzi, https://drive.google.com/open?id=1k_kiZKvbdzx5BgPIZByAPI2jRGm0VbIx</t>
  </si>
  <si>
    <t>sharanrao.ap@gmail.com</t>
  </si>
  <si>
    <t>A.Sai Sharan Rao</t>
  </si>
  <si>
    <t>ugs22058_aids.sharan@cbit.org.in</t>
  </si>
  <si>
    <t>https://drive.google.com/open?id=1NIhITiQfEa2IBABJCZVRDiwcr1su5Iwm, https://drive.google.com/open?id=15wQaRZAt4XKw00LlztONPOvOL4Pgbu7o, https://drive.google.com/open?id=11atCPpLqui3mcZrctSujUT3noeAXnXX8</t>
  </si>
  <si>
    <t>for the next sem-break , instead of 60 hours of these certifications , please put 30 hours of certification alongwith a  project (related to the course certification which was done)</t>
  </si>
  <si>
    <t>rithwiksekharamanthri@gmail.com</t>
  </si>
  <si>
    <t>Sasi Vakul Rithwik</t>
  </si>
  <si>
    <t>ugs22059_aids.rithwik@cbit.org.in</t>
  </si>
  <si>
    <t>Ms. Kaneez Fatima</t>
  </si>
  <si>
    <t>TechA Cloud Computing using Microsoft Azure Certification - ISB - 95h.35m, Associate Cloud Engineer - Google free course - 40h, 18 Courses by CISCO (Any four related courses from 18 courses available) - Li2 - 60h</t>
  </si>
  <si>
    <t>https://drive.google.com/open?id=14MaU7EEeOp1c0mzuJzy2YzvC5KhoK39J, https://drive.google.com/open?id=1LAURFIyPA8cfMBmNreEYlVwZN5qyDlR_, https://drive.google.com/open?id=1bFNyt0HCDXDAYe8LHhogRC_YZToe3s9S, https://drive.google.com/open?id=192ENVcgUbYrAaGeV0YMwMg9weucyIVVD</t>
  </si>
  <si>
    <t>The winter upskilling program was a great opportunity to explore my interests and pave the path for my career accordingly. This is a great initiative as helps us make better use of the vacation.</t>
  </si>
  <si>
    <t>tvrch.dm15@gmail.com</t>
  </si>
  <si>
    <t>T.V R Charan</t>
  </si>
  <si>
    <t>ugs22060_aids@cbit.org.in</t>
  </si>
  <si>
    <t>Ms Kaneez Fatima</t>
  </si>
  <si>
    <t>https://drive.google.com/open?id=1AG1Z91q4AGuekoJAPIbG1YbnJ63oR5n8</t>
  </si>
  <si>
    <t>Informative and Engaging</t>
  </si>
  <si>
    <t>aniruduppulapu@gmail.com</t>
  </si>
  <si>
    <t>Anirud Uppulapu</t>
  </si>
  <si>
    <t>ugs22062_aids.anirud@cbit.org.in</t>
  </si>
  <si>
    <t>237.31+18.7+15=61.01</t>
  </si>
  <si>
    <t>https://drive.google.com/open?id=1WK3EcTw3su-X5iWcE1brlB7EeqXJfW8O, https://drive.google.com/open?id=1eYXVG2BjwM-HDOK16e9NdUBAD5zoYb0L, https://drive.google.com/open?id=14ubvPWj93HAI3ClI9_tm-hwY0YMlh-L4</t>
  </si>
  <si>
    <t>vshivaprasad149@gmail.com</t>
  </si>
  <si>
    <t xml:space="preserve">Valleboina Shiva Prasad </t>
  </si>
  <si>
    <t>ugs22063_aids.prasad@cbit.org.in</t>
  </si>
  <si>
    <t>https://drive.google.com/open?id=1fG8BQ8cWDmwYUOXg_AkBINbj6RiFqYyG</t>
  </si>
  <si>
    <t>Thanks for allocating time for upskilling</t>
  </si>
  <si>
    <t>tejomaya948@gmail.com</t>
  </si>
  <si>
    <t xml:space="preserve">Y TEJOMAYA </t>
  </si>
  <si>
    <t>ugs22064_aids.tejomaya@cbit.org.in</t>
  </si>
  <si>
    <t xml:space="preserve">K Fathima </t>
  </si>
  <si>
    <t>https://drive.google.com/open?id=1p0n-a6Tb0jHA3ZVZg3ELP0nThhD3l9My</t>
  </si>
  <si>
    <t>akshitasurya5@gmail.com</t>
  </si>
  <si>
    <t xml:space="preserve">AKSHITA SURYA </t>
  </si>
  <si>
    <t xml:space="preserve">Dr.K. Radhika </t>
  </si>
  <si>
    <t>https://drive.google.com/open?id=1TPhJBXAHlifTfKVibUz9uNE_WfkHxQ-u</t>
  </si>
  <si>
    <t>snehaarumugam10@gmail.com</t>
  </si>
  <si>
    <t>Sneha Arumugam</t>
  </si>
  <si>
    <t xml:space="preserve">K. Radhika </t>
  </si>
  <si>
    <t>15 + 27 + 18+ 20 = 80</t>
  </si>
  <si>
    <t>https://drive.google.com/open?id=1LF4zW39Tz23s4pxRjMQ_Z-r-zSyF6c91</t>
  </si>
  <si>
    <t>chelagolavaishnavi@gmail.com</t>
  </si>
  <si>
    <t>CHELAGOLA VAISHNAVI</t>
  </si>
  <si>
    <t>ugs22073_aids.vaishnavi@cbit.org.in</t>
  </si>
  <si>
    <t xml:space="preserve"> Dr. K. Radhika</t>
  </si>
  <si>
    <t>https://drive.google.com/open?id=11o6PrGQvJVj8529Tc1bnvUw9bCDYtIAi, https://drive.google.com/open?id=1s7JTBwq6nKp1o3Wg656NElemKHUiVF0_</t>
  </si>
  <si>
    <t>During this winter upskilling time, I improved my skills.It facilitates the application of academic information to practical situations.</t>
  </si>
  <si>
    <t>tejakarthisri@gmail.com</t>
  </si>
  <si>
    <t>Doddi Teja Karthi Sri</t>
  </si>
  <si>
    <t>Dr. K. Radhika</t>
  </si>
  <si>
    <t>75h 53m</t>
  </si>
  <si>
    <t>https://drive.google.com/open?id=1Cgn74S1oIAI8QJYmVrymlh0vI3tMUL28</t>
  </si>
  <si>
    <t>It's really helpful</t>
  </si>
  <si>
    <t>pravalikaeppalapally@gmail.com</t>
  </si>
  <si>
    <t>Eppalapally Pravalika</t>
  </si>
  <si>
    <t>ugs22075_aids.pravalika@cbit.org.in</t>
  </si>
  <si>
    <t>Radhika Kavuri ma'am</t>
  </si>
  <si>
    <t>https://drive.google.com/open?id=1p-olhNtFRCxhKosnI0MVepsmOirqgcF1</t>
  </si>
  <si>
    <t>I have completed Data Science Foundation Certification in Infosys Springboard. We were thoroughly taught all the required concepts .We learnt linear algebra, Probability and Statistics using python, Probability Distribution , Statistical Inference along with Data Science using python. Iam familiar with python programming language and this course contributed to develop my technical knowledge. It was great being part of this course and learn Data Science.</t>
  </si>
  <si>
    <t>prajna.ganapathiraju@gmail.com</t>
  </si>
  <si>
    <t>STHITHA  PRAJNA GANAPATHIRAJU</t>
  </si>
  <si>
    <t>ugs22076_aids.prajna@cbit.org.in</t>
  </si>
  <si>
    <t>Dr.Radhika</t>
  </si>
  <si>
    <t>https://drive.google.com/open?id=1jalYdf3Gpmoz-x9dSY1z-Hv8dK4VM7zq, https://drive.google.com/open?id=15rhXUzGTtncpuMH-hBcVUrM2encFYx3i</t>
  </si>
  <si>
    <t>good opportunity</t>
  </si>
  <si>
    <t>diyarao360@gmail.com</t>
  </si>
  <si>
    <t>J Diya Rao</t>
  </si>
  <si>
    <t>ugs22077_aids.diya@cbit.org.in</t>
  </si>
  <si>
    <t>K Radhika</t>
  </si>
  <si>
    <t>https://drive.google.com/open?id=19H_N9NtsjhWfpvPQQWcgzwmt1hae6SAo</t>
  </si>
  <si>
    <t>It was very informative and the concepts were taught in a way that it was easy to grasp them.</t>
  </si>
  <si>
    <t>jaipalkottam1227@gmail.com</t>
  </si>
  <si>
    <t>K.PALLAVI REDDY</t>
  </si>
  <si>
    <t>ugs22078_aids.pallavi@cbit.org.in</t>
  </si>
  <si>
    <t>Mrs.K.Radhika</t>
  </si>
  <si>
    <t>https://drive.google.com/open?id=1BcJBL0JByNhmjHs4RpBHElaCC6YTL9_G</t>
  </si>
  <si>
    <t>It was good. I got a chance to gain knowledge on AI</t>
  </si>
  <si>
    <t>shivanikune0@gmail.com</t>
  </si>
  <si>
    <t xml:space="preserve">Kune Shivani </t>
  </si>
  <si>
    <t>ugs22079_aids.shivani@cbit.org.in</t>
  </si>
  <si>
    <t>Prof K.Radhika</t>
  </si>
  <si>
    <t>https://drive.google.com/open?id=17H4nfYGYO6awBRFwfJm1whtGD_YGLkoT</t>
  </si>
  <si>
    <t>Good experience</t>
  </si>
  <si>
    <t>maligenavya069@gmail.com</t>
  </si>
  <si>
    <t xml:space="preserve">Malige Navya </t>
  </si>
  <si>
    <t>Radhika kavuri</t>
  </si>
  <si>
    <t>https://drive.google.com/open?id=1v5OKXbcbjI09dm22iWqgp8pne0kk15J5</t>
  </si>
  <si>
    <t>manasvi.mankal@gmail.com</t>
  </si>
  <si>
    <t>Mankal Manasvi</t>
  </si>
  <si>
    <t>ugs22081_aids.manasvi@cbit.org.in</t>
  </si>
  <si>
    <t>https://drive.google.com/open?id=1rjqqXhSfPrf4LLyxluIxGhBq7imNx0Bo</t>
  </si>
  <si>
    <t>The artificial intelligence and machine learning course provided a solid foundation on basic concepts, which was appreciated. However, incorporating video lectures could enhance understanding and engagement. Visual demonstrations and real-world examples in videos could complement the course material effectively. Additionally, the course's focus on application is commendable, but integrating programming exercises would significantly enhance practical implementation skills. Hands-on programming tasks allow students to directly apply theoretical knowledge, reinforcing understanding and preparing them for real-world scenarios.</t>
  </si>
  <si>
    <t xml:space="preserve">Mankal Manasvi </t>
  </si>
  <si>
    <t>60h 59m</t>
  </si>
  <si>
    <t>https://drive.google.com/open?id=1GRL_oiTT8ZGq3knr_2kZvbnJT9L6jBlZ</t>
  </si>
  <si>
    <t>The machine learning and AI courses from Infosys Springboard have strengths in being beginner-friendly and providing a solid introduction to these complex fields. However, to enhance the learning experience, the inclusion of video lectures could significantly aid understanding, especially for visual learners. Adding practical programming examples or hands-on exercises would also be beneficial, enabling learners to apply theoretical knowledge in real-world scenarios. Expanding the depth of topics covered, incorporating interactive elements like quizzes or projects, and integrating real-world applications can make the content more engaging and relatable. Additionally, creating a platform for community interaction, offering feedback mechanisms, and providing supplemental resources such as readings or recommended books could further enrich the learning journey and ensure a more comprehensive understanding of machine learning and AI concepts.</t>
  </si>
  <si>
    <t>nehaprabha01@gmail.com</t>
  </si>
  <si>
    <t xml:space="preserve">M Neha Prabha </t>
  </si>
  <si>
    <t>ugs22082_aids.neha@cbit.org.in</t>
  </si>
  <si>
    <t>Prof k.Radhika</t>
  </si>
  <si>
    <t>https://drive.google.com/open?id=1I9Js6kPNIz3UXQrTR5LBNOG3AOJJsotp</t>
  </si>
  <si>
    <t xml:space="preserve">It is a good opportunity to learn and develop skills </t>
  </si>
  <si>
    <t>sridevimupparaju2003@gmail.com</t>
  </si>
  <si>
    <t xml:space="preserve">Mupparaju Sridevi </t>
  </si>
  <si>
    <t>Dr.k.Radhika</t>
  </si>
  <si>
    <t>https://drive.google.com/open?id=1UslviQrMji69li_H-qwJeeWDqyHzXhq_</t>
  </si>
  <si>
    <t xml:space="preserve">It was really helpful </t>
  </si>
  <si>
    <t>sohafarisa803@gmail.com</t>
  </si>
  <si>
    <t>Soha Farisa</t>
  </si>
  <si>
    <t>ugs22084_aids.soha@cbit.org.in</t>
  </si>
  <si>
    <t>Artificial Intelligence Foundation Certification - ISB - 15h.11m, Artificial Intelligence Primer Certification - ISB - 27h.31m, Machine Learning Foundation Certification - ISB - 18h.7m, Applied Generative AI Certification - ISB - 50m, Principles of Generative AI Certification - ISB - 50m</t>
  </si>
  <si>
    <t>https://drive.google.com/open?id=1QJJ_UJs9aQdZhU6pETUHKuL6dVO4oL6x</t>
  </si>
  <si>
    <t>ramyatatipamula848@gmail.com</t>
  </si>
  <si>
    <t>Tatipamula Ramya</t>
  </si>
  <si>
    <t>ugs22085_aids.ramya@cbit.org.in</t>
  </si>
  <si>
    <t>Dr.K.Radhika</t>
  </si>
  <si>
    <t>75h.52m.</t>
  </si>
  <si>
    <t>https://drive.google.com/open?id=1MR_slfPsjJFi_QELN5Jg90XfBh2YTkdM</t>
  </si>
  <si>
    <t>Good opportunity to learn and build skills .</t>
  </si>
  <si>
    <t>saiharika2005@gmail.com</t>
  </si>
  <si>
    <t>U.Sai Harika</t>
  </si>
  <si>
    <t>15+27+18+20=80</t>
  </si>
  <si>
    <t>https://drive.google.com/open?id=1VZRsqbhQb8am3EGX1vAVCPo9mpDNMejJ</t>
  </si>
  <si>
    <t>It was really helpful!</t>
  </si>
  <si>
    <t>vadlakondasarayu@gmail.com</t>
  </si>
  <si>
    <t>V.Sarayu</t>
  </si>
  <si>
    <t>Radhika</t>
  </si>
  <si>
    <t>https://drive.google.com/open?id=1CAHdNU5VGvUiMzino_Gt1FpVfTfxhDZx</t>
  </si>
  <si>
    <t>ashrithalakshmivalluru@gmail.com</t>
  </si>
  <si>
    <t>Valluru Ashritha Lakshmi</t>
  </si>
  <si>
    <t>ugs22088_aids.lakshmi@cbit.org.in</t>
  </si>
  <si>
    <t>Ms.K.Radhika</t>
  </si>
  <si>
    <t>https://drive.google.com/open?id=1sfhbyurS7yZ1lhL80bbPA3QIuU4gfHFF, https://drive.google.com/open?id=1FAneJ-1q5LMs7QCZlBvZSrWamKl8E5Fb</t>
  </si>
  <si>
    <t>snehasri.v1124@gmail.com</t>
  </si>
  <si>
    <t>V.Sneha Sri</t>
  </si>
  <si>
    <t>ugs22089_aids.sneha@cbit.org.in</t>
  </si>
  <si>
    <t>Dr. K Radhika</t>
  </si>
  <si>
    <t>https://drive.google.com/open?id=1j6KsNoKK_OvsuDhqOcnp3EmOJQx9wqpz, https://drive.google.com/open?id=18NwrfhZE_oLC9lbIJhQ-vZ5Em2JxQ1tL</t>
  </si>
  <si>
    <t>I have got a great experience and developed my skills.</t>
  </si>
  <si>
    <t>V.Snehasri</t>
  </si>
  <si>
    <t>https://drive.google.com/open?id=1DzND74PY-OxvFMs_sBXtk0Mfbj5OdwgM, https://drive.google.com/open?id=1e6qpgsr6Jq4nlqFVRfn14ESQgJAenEmy</t>
  </si>
  <si>
    <t>pramatha0000@gmail.com</t>
  </si>
  <si>
    <t>Y.pramatha akshaya</t>
  </si>
  <si>
    <t xml:space="preserve">pramatha0000@gmail.com </t>
  </si>
  <si>
    <t>Dr.k. radhika</t>
  </si>
  <si>
    <t>https://drive.google.com/open?id=1ETMs-V0u0zjc4Cs1b6tpKXV1v-hRDqQQ</t>
  </si>
  <si>
    <t>anishreddy.aenugu@gmail.com</t>
  </si>
  <si>
    <t xml:space="preserve">Aenugu Anish Reddy </t>
  </si>
  <si>
    <t>ugs22091_aids.anish@cbit.org.in</t>
  </si>
  <si>
    <t>Radhika.K</t>
  </si>
  <si>
    <t>TechA Blockchain Developer Certification - ISB - 16h.15m, Cyber Security Foundation Certification - ISB - 39h.11m, MongoDB Java Developer Path - 15h</t>
  </si>
  <si>
    <t>15+16+39=70 hours</t>
  </si>
  <si>
    <t>https://drive.google.com/open?id=14rqW4yz6DS0ZCMdcZTSxgZGzK37pNIgb</t>
  </si>
  <si>
    <t>The Winter Upskilling program provided valuable learning experiences and opportunities for skill development. By incorporating feedback and continuously refining the program, it has the potential to further enhance the professional development of participants in future iterations.</t>
  </si>
  <si>
    <t>anjaneyuluanika@gmail.com</t>
  </si>
  <si>
    <t>Anika Anjaneyulu</t>
  </si>
  <si>
    <t>K.RADHIKA</t>
  </si>
  <si>
    <t>https://drive.google.com/open?id=1u_GCK5dIJ9EsIzYD-6GERwzdVzdLF1ug</t>
  </si>
  <si>
    <t>Great experience and good way to learn skills</t>
  </si>
  <si>
    <t>revanthreddyatluri@gmail.com</t>
  </si>
  <si>
    <t>A REVANTH REDDY</t>
  </si>
  <si>
    <t>ugs22094_aids.revanth@cbit.org.in</t>
  </si>
  <si>
    <t>P SAMSON ANOSH BABU</t>
  </si>
  <si>
    <t>https://drive.google.com/open?id=1lSV-7LsIXmuR752tSCVg349WulzgHgQm</t>
  </si>
  <si>
    <t>Good and better for developing my skills</t>
  </si>
  <si>
    <t>bairisathwik18@gmail.com</t>
  </si>
  <si>
    <t xml:space="preserve">BAIRI SAI SATHWIK </t>
  </si>
  <si>
    <t>ugs22095_aids.sathwik@cbit.org.in</t>
  </si>
  <si>
    <t xml:space="preserve">Samson anush babu </t>
  </si>
  <si>
    <t>https://drive.google.com/open?id=1i-NT-7-nx4JJjE6z8CIbMyFX-GHuoLwB, https://drive.google.com/open?id=12EO_Sok3RHe3lZq-lDvcxUX-pBR95Ded</t>
  </si>
  <si>
    <t>Had a good experience in practicals and on learning the foundation.</t>
  </si>
  <si>
    <t>ballariabhinav05@gmail.com</t>
  </si>
  <si>
    <t>Ballari Abhinav Charry</t>
  </si>
  <si>
    <t>ugs_22096_aids.abhinav@cbit.org.in</t>
  </si>
  <si>
    <t>Dr.S Samson Anosh Babu</t>
  </si>
  <si>
    <t>https://drive.google.com/open?id=1ctdGeFrAXuSxAGAhnxvXwsOrb3az1Hzt, https://drive.google.com/open?id=1bsxoNL2gie_Kp0QzS70CTZVy1EQW27yh</t>
  </si>
  <si>
    <t>sukumar4277@gmail.com</t>
  </si>
  <si>
    <t xml:space="preserve">Bodapatla Sukumar </t>
  </si>
  <si>
    <t>ugs22097_aids.sukumar@cbit.org.in</t>
  </si>
  <si>
    <t xml:space="preserve">Samson Anosh Babu </t>
  </si>
  <si>
    <t>https://drive.google.com/open?id=13V5NoxgB71zonIvG8C78gUNyLdcPSvvK, https://drive.google.com/open?id=1ARpkxcI9elH8n-84sBYrOG44H4r8oYlA</t>
  </si>
  <si>
    <t>buddhaharsha12@gmail.com</t>
  </si>
  <si>
    <t>BUDDA HARSHA NAGA DURGA PRASAD</t>
  </si>
  <si>
    <t>ugs22098_aids.prasad@cbit.org.in</t>
  </si>
  <si>
    <t>Samson Anosh Babu P</t>
  </si>
  <si>
    <t>https://drive.google.com/open?id=1NT7jk8ioIZtgVO4gqjXvmHl50mEd4zJs</t>
  </si>
  <si>
    <t>very useful for gaining additional skills</t>
  </si>
  <si>
    <t>saikeshavr@gmail.com</t>
  </si>
  <si>
    <t xml:space="preserve">Chilkuri Sai Keshav Reddy </t>
  </si>
  <si>
    <t>Keshavchilkuri77@gmail.com</t>
  </si>
  <si>
    <t xml:space="preserve">Samson Anosh babu </t>
  </si>
  <si>
    <t>https://drive.google.com/open?id=1rveexHkaKl5JdCYk-uAhsUvRyRz0pozs</t>
  </si>
  <si>
    <t xml:space="preserve">It was very good 
</t>
  </si>
  <si>
    <t>chintayaswanth99@gmail.com</t>
  </si>
  <si>
    <t>chinta yaswanth varma</t>
  </si>
  <si>
    <t>ugs22100_aids.varma@cbit.org.in</t>
  </si>
  <si>
    <t>Dr. Samson Anosh Babu P</t>
  </si>
  <si>
    <t>https://drive.google.com/open?id=1aqitCY1w7iLjsTiRg22a-wumsUNcOhRs</t>
  </si>
  <si>
    <t>IT HELPED ME A LOT UP SKILLING MY SKILLS</t>
  </si>
  <si>
    <t>dema.ranadeepreddy2004@gmail.com</t>
  </si>
  <si>
    <t>Dema Ranadeep reddy</t>
  </si>
  <si>
    <t>ugs22101_aids.ranadeep@cbit.org.in</t>
  </si>
  <si>
    <t>Samson Anosh Babu</t>
  </si>
  <si>
    <t>https://drive.google.com/open?id=1W-eoWvAg3fnDR6ksOxfdyP-1r7jwmvkT</t>
  </si>
  <si>
    <t>This course is a very productive course  and very helpful in learning Data Science in this course I learnt about 'Python for Data Science', 'Probability Distributions and Statistics' which were very impressive.</t>
  </si>
  <si>
    <t>manojdyava05@gmail.com</t>
  </si>
  <si>
    <t>D.Manoj Reddy</t>
  </si>
  <si>
    <t>ugs22102_aids.manoj@cbit.org.in</t>
  </si>
  <si>
    <t>https://drive.google.com/open?id=1OwyhezKA_cMYXOq4N-RAN_QN7uDLuwSs, https://drive.google.com/open?id=1uD7XPUfxFLftNpUiIGkq8Jj2fI2-x-XX</t>
  </si>
  <si>
    <t>ramnarsimhajanke007@gmail.com</t>
  </si>
  <si>
    <t xml:space="preserve">J Ram Narsimha Reddy </t>
  </si>
  <si>
    <t>ugs22104_aids.narsimha@cbit.org.in</t>
  </si>
  <si>
    <t>Dr.Samson Anosh Babu P</t>
  </si>
  <si>
    <t>+918142425818</t>
  </si>
  <si>
    <t>https://drive.google.com/open?id=1TWDA3t76yKkHMLkiyIu9vCD5hl014kqB, https://drive.google.com/open?id=1tI9rAyC6_HmAxBWGbz8zM88JJU-zIR85</t>
  </si>
  <si>
    <t>kjayasimha2003@gmail.com</t>
  </si>
  <si>
    <t xml:space="preserve">K Jayasimha </t>
  </si>
  <si>
    <t>Kjayasimha2003@gmail.com</t>
  </si>
  <si>
    <t>Samsonanosh babu</t>
  </si>
  <si>
    <t>https://drive.google.com/open?id=1DM8nibpvHlqTUAQ285_q0U1Q6UwDyGyd</t>
  </si>
  <si>
    <t>katkamvamshi55@gmail.com</t>
  </si>
  <si>
    <t xml:space="preserve">K Vamshikrishna </t>
  </si>
  <si>
    <t>ugs22107_aids.krishna@cbit.org.in</t>
  </si>
  <si>
    <t>P Samson Anosh babu</t>
  </si>
  <si>
    <t>https://drive.google.com/open?id=1HkrU95Pl6ydSZSy_OlJNBE38m9KNhlNQ</t>
  </si>
  <si>
    <t>gk7902503@gmail.com</t>
  </si>
  <si>
    <t xml:space="preserve">K.Gowtham kumar </t>
  </si>
  <si>
    <t xml:space="preserve">Samson anosh babu </t>
  </si>
  <si>
    <t>https://drive.google.com/open?id=1Cn4fi6vdzA3kOKF2FFP9IXtAX7q1RZBT</t>
  </si>
  <si>
    <t>kausthubh.peddibhotla@gmail.com</t>
  </si>
  <si>
    <t xml:space="preserve">Kausthubh Peddibhotla </t>
  </si>
  <si>
    <t>ugs22109_aids.kausthubh@cbit.org.in</t>
  </si>
  <si>
    <t>Kausthubh.peddibhotla@gmail.com</t>
  </si>
  <si>
    <t>https://drive.google.com/open?id=1DJ3wv3XRBkFc2qaP3XUWfCyEG9puqwpF, https://drive.google.com/open?id=1W25Jk7Psf2r8LOTopPDWvX5-dvhEyi9X</t>
  </si>
  <si>
    <t>It provided knowledge on a new topic</t>
  </si>
  <si>
    <t>harikoganti09@gmail.com</t>
  </si>
  <si>
    <t>Hari hara chowdary koganti</t>
  </si>
  <si>
    <t>ugs22110_aids.chowdary@cbit.org.in</t>
  </si>
  <si>
    <t>https://drive.google.com/open?id=1bibbrGjxX8v1cn2RchRpnx8P7UM1H__X</t>
  </si>
  <si>
    <t xml:space="preserve">Good certification </t>
  </si>
  <si>
    <t>kunchalamohankumar@gmail.com</t>
  </si>
  <si>
    <t>K.Mohan Kumar</t>
  </si>
  <si>
    <t>ugs22111_aids.mohan@cbit.org.in</t>
  </si>
  <si>
    <t>Dr.Samsom Anosh Babu P</t>
  </si>
  <si>
    <t>https://drive.google.com/open?id=1M7hcMpiPrpNiTcFV9nfWeGBhVUHTZNVO</t>
  </si>
  <si>
    <t>suchitreddy4995@gmail.com</t>
  </si>
  <si>
    <t>M sai suchit reddy</t>
  </si>
  <si>
    <t>ugs22112_aids.suchit@cbit.org.in</t>
  </si>
  <si>
    <t>Suchitreddy4995@gmail.com</t>
  </si>
  <si>
    <t xml:space="preserve"> Dr.Samson anosh babu</t>
  </si>
  <si>
    <t>https://drive.google.com/open?id=1NBSwUVHjMpgOPmBPst9Iu0q3X3Nbhhoh</t>
  </si>
  <si>
    <t>srinumahanthi319@gmail.com</t>
  </si>
  <si>
    <t xml:space="preserve">Mahanthi Srinu </t>
  </si>
  <si>
    <t>ugs22113_aids.srinu@cbit.org.in</t>
  </si>
  <si>
    <t>Samson anush babu</t>
  </si>
  <si>
    <t>https://drive.google.com/open?id=1S6yB-iMU1ogVWJ_UHI8rWRbZ2Y8VLhCJ</t>
  </si>
  <si>
    <t>ramsaketh.mamidala@gmail.com</t>
  </si>
  <si>
    <t>Mamidala Ram Saketh</t>
  </si>
  <si>
    <t>ugs22114_aids.saketh@cbit.org.in</t>
  </si>
  <si>
    <t>Dr. Samson Anosh Babu</t>
  </si>
  <si>
    <t>https://drive.google.com/open?id=1GRLimFRKNo-B1Yt16qQU5t-nPTOgjOP4</t>
  </si>
  <si>
    <t>No Availability of Valid Effective Courses</t>
  </si>
  <si>
    <t>lokeshlucky0710@gmail.com</t>
  </si>
  <si>
    <t>M lokesh Goud</t>
  </si>
  <si>
    <t>https://drive.google.com/open?id=1USBP1v9nqmSTNt2wKSFnYySlJkdVYJAe</t>
  </si>
  <si>
    <t>danish1172003@gmail.com</t>
  </si>
  <si>
    <t xml:space="preserve">Mohammed Danish Ahmed </t>
  </si>
  <si>
    <t>ugs22116_aids.ahmed@cbit.org.in</t>
  </si>
  <si>
    <t>danish101.ahmed@gmail.com</t>
  </si>
  <si>
    <t>https://drive.google.com/open?id=1p8AM5nAb20AwBFZc742YrFrM_gGs4HRz</t>
  </si>
  <si>
    <t>I have gained Knowledge in the subject of Data Science and enhanced my skills in different libraries available in pandas</t>
  </si>
  <si>
    <t>nadeemuddin138@gmail.com</t>
  </si>
  <si>
    <t xml:space="preserve">Mohammed Nadeem Uddin </t>
  </si>
  <si>
    <t xml:space="preserve">Ugs22117_aids.nadeem@cbit.org.in </t>
  </si>
  <si>
    <t>Dr. P. Samson Anosh Babu</t>
  </si>
  <si>
    <t>https://drive.google.com/open?id=11Y5-0rXvpkRNkrPDrQ-GaBLtS_Eo-Hao</t>
  </si>
  <si>
    <t>ahmedriyan885@gmail.com</t>
  </si>
  <si>
    <t>mohammed Riyan ahmed</t>
  </si>
  <si>
    <t>DR.N.Satyanarayana</t>
  </si>
  <si>
    <t>https://drive.google.com/open?id=1HhYl-ONkTk4A-FkXTIdCnmsANNX69Y0M</t>
  </si>
  <si>
    <t>ashwinkumarp2004@gmail.com</t>
  </si>
  <si>
    <t xml:space="preserve">P ASHWIN KUMAR </t>
  </si>
  <si>
    <t>ugs22119_aids.ashwin@cbit.org.in</t>
  </si>
  <si>
    <t>Sheena mohammad</t>
  </si>
  <si>
    <t>https://drive.google.com/open?id=1SKX_2-bm2BdRJTATpcvn85eSFHnDS0ex</t>
  </si>
  <si>
    <t>I successfully completed the program, building a strong foundation in data science.</t>
  </si>
  <si>
    <t>aaronpitta9@gmail.com</t>
  </si>
  <si>
    <t>Pitta Aaron</t>
  </si>
  <si>
    <t>ugs22120_aids.aaron@cbit.org.in</t>
  </si>
  <si>
    <t>Dr. N. Satyanarayana</t>
  </si>
  <si>
    <t>17+46 = 63</t>
  </si>
  <si>
    <t>https://drive.google.com/open?id=1Zabjxn5N8MJEITRSdWIEY9ZqAQpRXbS5, https://drive.google.com/open?id=1SK9tLWwZyURpSb_zdfAuNvd1v1xjEAtf</t>
  </si>
  <si>
    <t>dharan.poduvu@gmail.com</t>
  </si>
  <si>
    <t>Dharan tej Reddy poduvu</t>
  </si>
  <si>
    <t>Ugs22121_aids.dharantej @cbit.org.in</t>
  </si>
  <si>
    <t>Dharan.poduvu@gmail.com</t>
  </si>
  <si>
    <t xml:space="preserve">Satyanarayana </t>
  </si>
  <si>
    <t>https://drive.google.com/open?id=1t-TgqKU6XI3JM7eL59qNEAD3ePegdecm, https://drive.google.com/open?id=1mk89vlVqJybSl8FZxRmNaf84l2qki2SE, https://drive.google.com/open?id=18Fp8EXtbbCnXvBVI2h56GrKLgDEpRA6T</t>
  </si>
  <si>
    <t>tejapoleni2004@gmail.com</t>
  </si>
  <si>
    <t>P.Teja</t>
  </si>
  <si>
    <t>SatyaNarayana</t>
  </si>
  <si>
    <t>https://drive.google.com/open?id=1TDOBWUVQHEJ9eHD-jv_whH8mT1W9MJT_</t>
  </si>
  <si>
    <t>pullurumokshithreddy@gmail.com</t>
  </si>
  <si>
    <t xml:space="preserve">P. Mokshith Reddy </t>
  </si>
  <si>
    <t>ugs22123_aids.mokshith@cbit.org.in</t>
  </si>
  <si>
    <t>mokshithreddypulluru@gmail.com</t>
  </si>
  <si>
    <t xml:space="preserve">DR. Satyanarayana.N </t>
  </si>
  <si>
    <t>https://drive.google.com/open?id=1mn1myjgvJnUkR7gB3b_zM3MEDxcaCyEU</t>
  </si>
  <si>
    <t>It's very useful for improving our skills</t>
  </si>
  <si>
    <t>ramavathyugender315@gmail.com</t>
  </si>
  <si>
    <t>Ramavath yugender</t>
  </si>
  <si>
    <t>ugs22124_aids.yugender@cbit.org.in</t>
  </si>
  <si>
    <t>DevOps Foundation Certification - ISB - 50h.19m</t>
  </si>
  <si>
    <t>50 hours</t>
  </si>
  <si>
    <t>https://drive.google.com/open?id=10YEauoGE--PP_-jXKAT0e7qglxQITDUt, https://drive.google.com/open?id=1WMG8BEYwtPROZknWuW1jkcLG6AWd8yVy</t>
  </si>
  <si>
    <t>Sandeepreddysaddi03@gmail.com</t>
  </si>
  <si>
    <t>S. Sandeep reddy</t>
  </si>
  <si>
    <t>Ugs22125_aids.sandeep@cbit.org.in</t>
  </si>
  <si>
    <t xml:space="preserve">Satya narayana </t>
  </si>
  <si>
    <t>https://drive.google.com/open?id=1fdIig4aRsfAR_9xXm1QubIXyVhTbf3sn, https://drive.google.com/open?id=1f8s732gks4Zw2AhBJdXFsE9i4qO1YN5k</t>
  </si>
  <si>
    <t xml:space="preserve">Winter upskilling is a great opportunity to enhance the skills in core subjects like data science etc.. </t>
  </si>
  <si>
    <t>salvadisaimanoj@gmail.com</t>
  </si>
  <si>
    <t>S.Sai Manoj</t>
  </si>
  <si>
    <t>Salvadisaimanoj@gmail.com</t>
  </si>
  <si>
    <t>darkphenix88@gmail.com</t>
  </si>
  <si>
    <t>https://drive.google.com/open?id=1YPBQcVEvMPXMyIIQ2nkIx9INsZ2vwWlB, https://drive.google.com/open?id=18afTdzUUURpMhGoNbBsoesxr36L68QRH</t>
  </si>
  <si>
    <t>ratankumarseri@gmail.com</t>
  </si>
  <si>
    <t>Ratan kumar</t>
  </si>
  <si>
    <t>ratankumar785@gmail.com</t>
  </si>
  <si>
    <t>Sheena mohd</t>
  </si>
  <si>
    <t>https://drive.google.com/open?id=1ysEWYLwd3qjcvd_-bc_1o5wI8bhkuS2n</t>
  </si>
  <si>
    <t>It was very useful thank you sir/mam for giving us this opportunity.</t>
  </si>
  <si>
    <t>shaikasifali7777@gmail.com</t>
  </si>
  <si>
    <t xml:space="preserve">SHAIK ASIF ALI </t>
  </si>
  <si>
    <t>Ugs22128_aids.shaik@cbit.org.in</t>
  </si>
  <si>
    <t>https://drive.google.com/open?id=1Z4peCj3wEf-mftU9ZS78eAUscdUx-ACa</t>
  </si>
  <si>
    <t>It's very useful for to improve my skills towards AI</t>
  </si>
  <si>
    <t>rishisirikonda1536@gmail.com</t>
  </si>
  <si>
    <t xml:space="preserve">Sirikonda Rishi </t>
  </si>
  <si>
    <t>https://drive.google.com/open?id=14av4_YjROC0fwGYq0KstIMHJeD6LglR2</t>
  </si>
  <si>
    <t>I found the content to be well-organized and relevant to what I am currently studying.</t>
  </si>
  <si>
    <t>charansirikonda999@gmail.com</t>
  </si>
  <si>
    <t xml:space="preserve">SIRIKONDA SRICHARAN </t>
  </si>
  <si>
    <t>ugs22130_aids.charan@cbit.org.in</t>
  </si>
  <si>
    <t>sirikondasricharan999@gmail.com</t>
  </si>
  <si>
    <t>https://drive.google.com/open?id=1ChGnhZjlvFeu5p7bjlf8R1aRVpU3n845</t>
  </si>
  <si>
    <t xml:space="preserve">I learned some new things from this course </t>
  </si>
  <si>
    <t>umarzama007@gmail.com</t>
  </si>
  <si>
    <t>Mohammed Umar Uz Zama</t>
  </si>
  <si>
    <t>ugs22131_aids.umar@cbit.org.in</t>
  </si>
  <si>
    <t>Dr N Satya Narayana</t>
  </si>
  <si>
    <t>https://drive.google.com/open?id=1JoIN_IGR5N9-H0FiObqx0fGXpSGVv_wd</t>
  </si>
  <si>
    <t>varun.chocky@gmail.com</t>
  </si>
  <si>
    <t>V. VARUN BHARGAV</t>
  </si>
  <si>
    <t>ugs22132_aids.bhargav@cbit.org.in</t>
  </si>
  <si>
    <t>0.37+3.30+14.31+16+15.56+24+1= 75h.52m</t>
  </si>
  <si>
    <t>https://drive.google.com/open?id=1swQE-hFSYM9iM888vYUP-xEmcdJk_MXn</t>
  </si>
  <si>
    <t>It was a nice experience</t>
  </si>
  <si>
    <t>vardhankandikattu@gmail.com</t>
  </si>
  <si>
    <t>Kandikattu Vardhan</t>
  </si>
  <si>
    <t>ugs22301_aids.vardhan@cbit.org.in</t>
  </si>
  <si>
    <t>0.37+3.30+14.31+16+15+56+24.18+1 = 75h.2m</t>
  </si>
  <si>
    <t>https://drive.google.com/open?id=1nFRmVK8nvw7XXfMqbXFyj7_jvFLnMw7P</t>
  </si>
  <si>
    <t xml:space="preserve">It was a helpful course which was a great add-on to my skills </t>
  </si>
  <si>
    <t>marahman4002@gmail.com</t>
  </si>
  <si>
    <t>MOHD ABDUL RAHMAN</t>
  </si>
  <si>
    <t>ugs22302_aids.rahman@cbit.org.in</t>
  </si>
  <si>
    <t>https://drive.google.com/open?id=1p_qozVPGMDD7fkkwU8_oR7prNFBt2L_5</t>
  </si>
  <si>
    <t>OK, GOT TO KNOW ABOUT DATA SCIENCE AND ITS APPLICATIO S IN REAL LIFE</t>
  </si>
  <si>
    <t>7yeshwanth@gmail.com</t>
  </si>
  <si>
    <t xml:space="preserve">Panuganti Yeshwanth </t>
  </si>
  <si>
    <t>ugs22303_aids.yeshwanth@cbit.org.in</t>
  </si>
  <si>
    <t>https://drive.google.com/open?id=1l3F0m6QhpPshpGdjM-Nwldq19gvm0AFi</t>
  </si>
  <si>
    <t>mohammedmaaz2003nzb@gmail.com</t>
  </si>
  <si>
    <t xml:space="preserve">Mohammed Maaz </t>
  </si>
  <si>
    <t>ugs22304_aids.maaz@cbit.org.in</t>
  </si>
  <si>
    <t xml:space="preserve">Mrs.kaneez fatima </t>
  </si>
  <si>
    <t>https://drive.google.com/open?id=1A2-BR5Cofh2yIDErt6Ap4o5ect8LURVH</t>
  </si>
  <si>
    <t>seemas200415@gmail.com</t>
  </si>
  <si>
    <t>Seema</t>
  </si>
  <si>
    <t>ugs22305_aids.seema@cbit.org.in</t>
  </si>
  <si>
    <t xml:space="preserve">Kanzeer Fatima </t>
  </si>
  <si>
    <t>75hrs 52 minutes</t>
  </si>
  <si>
    <t>https://drive.google.com/open?id=1Ps8uItQYYjBlK-o7HAqzJmQmf-5TiAD2, https://drive.google.com/open?id=1tapvtBBz1yf-bnfLjdiWSL5qRs-JCZ6h, https://drive.google.com/open?id=1lZ100lLBiBD7lnorWOJJZ35p6DLBxBvU, https://drive.google.com/open?id=1cp6d_7v1M_2gJww7-TiFj9rfEPA-Sm25, https://drive.google.com/open?id=1FWmhaV-APP8DTgVBoa8_peOSnhMzVQuB</t>
  </si>
  <si>
    <t>it would be better if we had a serious internship where we apply our skills rather than just learning theory.</t>
  </si>
  <si>
    <t>bakshitha933@gmail.com</t>
  </si>
  <si>
    <t xml:space="preserve">Bommagalla Akshitha </t>
  </si>
  <si>
    <t>ugs22306_aids.akshitha@cbit.org.in</t>
  </si>
  <si>
    <t>Mrs.Kaneez Fathima</t>
  </si>
  <si>
    <t>https://drive.google.com/open?id=1a34h-9hlFzlKFurBjh57UKrjWfsPIW4W</t>
  </si>
  <si>
    <t xml:space="preserve">Learned new technology </t>
  </si>
  <si>
    <t>lalithya04122005@gmail.com</t>
  </si>
  <si>
    <t>Lalithya</t>
  </si>
  <si>
    <t>ugs22307_aids.lalithya@cbit.org.in</t>
  </si>
  <si>
    <t>lalithyareethu@gmail.com</t>
  </si>
  <si>
    <t>37 min+1hr+14hr 13 min+16h+15h 56 m+24h 18m = 72 hours</t>
  </si>
  <si>
    <t>https://drive.google.com/open?id=1kv0Tm1DA_nhyT-gNzCp7OGgz9bcoxqzf</t>
  </si>
  <si>
    <t xml:space="preserve">Helps us to gain more knowledge, can be provided with more time </t>
  </si>
  <si>
    <t>suvidyendra.sutrala@gmail.com</t>
  </si>
  <si>
    <t xml:space="preserve">Suthrala Suvidyendra </t>
  </si>
  <si>
    <t>ugs22308_aids.suvidyendra@cbit.org.in</t>
  </si>
  <si>
    <t>Dr N Satyanarayana</t>
  </si>
  <si>
    <t>https://drive.google.com/open?id=10hDarljjPqbMMA_u8lOs634wqmtRbQMi</t>
  </si>
  <si>
    <t>saisanthoshmedishetty@gmail.com</t>
  </si>
  <si>
    <t xml:space="preserve">M.Sai Santhosh </t>
  </si>
  <si>
    <t>ugs22309_aids.santhosh@cbit.org.in</t>
  </si>
  <si>
    <t>Satyanarayana</t>
  </si>
  <si>
    <t>https://drive.google.com/open?id=1h36ndweA3HGqDfeZrwA7lcKxASoHZChg, https://drive.google.com/open?id=1EXirZOWzSZgzMvdSG0jp4Qjnyj0rpALR</t>
  </si>
  <si>
    <t>It's very useful to improve our skills.</t>
  </si>
  <si>
    <t>sahithigurrapu2424@gmail.com</t>
  </si>
  <si>
    <t xml:space="preserve">Gurrapu Sahithi </t>
  </si>
  <si>
    <t>ugs22310_aids.sahithi@cbit.org.in</t>
  </si>
  <si>
    <t>N. Satyanarayana</t>
  </si>
  <si>
    <t>50.19+15</t>
  </si>
  <si>
    <t>https://drive.google.com/open?id=1HJnKxXyjqLxg2memwDYV-Z0f_tjRmwF8, https://drive.google.com/open?id=1j22VI8GSJ0zOP4dWwHPOok2JFo7XHvwq</t>
  </si>
  <si>
    <t xml:space="preserve">Enhanced my skills during the vacation </t>
  </si>
  <si>
    <t>siddarthgvh@gmail.com</t>
  </si>
  <si>
    <t xml:space="preserve">G V H SIDDARTHA </t>
  </si>
  <si>
    <t>ugs22311_aids.siddartha@cbit.org.in</t>
  </si>
  <si>
    <t xml:space="preserve">Dr N.Satyanarayana </t>
  </si>
  <si>
    <t>https://drive.google.com/open?id=1muwEfowSdXRkaJDQBkiKPBt1kP90oSGm, https://drive.google.com/open?id=1U97iQcEfl6JLxKRWV4uMITHAfh-aNP_t</t>
  </si>
  <si>
    <t>prabhucharantejjerri@gmail.com</t>
  </si>
  <si>
    <t xml:space="preserve">Prabhu Charan </t>
  </si>
  <si>
    <t xml:space="preserve">ugs22312_aids.charan@cbit.org.in </t>
  </si>
  <si>
    <t xml:space="preserve">prabhucharantejjerri@gmail.com </t>
  </si>
  <si>
    <t xml:space="preserve">93 hours 59 minutes (94 hours approx) </t>
  </si>
  <si>
    <t>https://drive.google.com/open?id=1D0_ABrLI6E4kjSdXwYkqG4XJ05VktR5T</t>
  </si>
  <si>
    <t>It's nice</t>
  </si>
  <si>
    <t>iamdileepnayak7@gmail.com</t>
  </si>
  <si>
    <t>Dileep Guglavath</t>
  </si>
  <si>
    <t>Dr.N. Satyanarayana</t>
  </si>
  <si>
    <t>https://drive.google.com/open?id=1_CfrbDC1o1m_rjteksHohe_mwdI5NHs1</t>
  </si>
  <si>
    <t>anna.jarvis09@gmail.com</t>
  </si>
  <si>
    <t xml:space="preserve">Anna Thomas </t>
  </si>
  <si>
    <t xml:space="preserve">ugs22001_chem.anna@cbit.org.in </t>
  </si>
  <si>
    <t>Jarvis$001</t>
  </si>
  <si>
    <t xml:space="preserve">Dr. P Madhuri </t>
  </si>
  <si>
    <t xml:space="preserve">64.5  hours </t>
  </si>
  <si>
    <t>https://drive.google.com/open?id=1rCLZW1vSx0Q2R2t2X8CUyJszNzglmCQ1</t>
  </si>
  <si>
    <t xml:space="preserve">None. </t>
  </si>
  <si>
    <t>sathwikabathini1234@gmail.com</t>
  </si>
  <si>
    <t xml:space="preserve">Sathwika Bathini </t>
  </si>
  <si>
    <t>ugs22002_chem.sathwika@cbit.org.in</t>
  </si>
  <si>
    <t xml:space="preserve">P. Madhuri </t>
  </si>
  <si>
    <t>https://drive.google.com/open?id=1vCmisfz3nffCIdeiT9Da0t2qs1WAQO_M</t>
  </si>
  <si>
    <t>A productive program for winter vacation and intresting.</t>
  </si>
  <si>
    <t>bodaumadevi18@gmail.com</t>
  </si>
  <si>
    <t xml:space="preserve">Boda Umadevi </t>
  </si>
  <si>
    <t>ugs22003_chem.uma@cbit.org.in</t>
  </si>
  <si>
    <t>P.Madhuri</t>
  </si>
  <si>
    <t>https://drive.google.com/open?id=1YfFRnUFsx7HCS4AMtQgeQeRcGnMcpNQS</t>
  </si>
  <si>
    <t xml:space="preserve">The topics Simulink onramp and simulink Fundamentals are longer than usual one </t>
  </si>
  <si>
    <t>harinibyri@gmail.com</t>
  </si>
  <si>
    <t>Harini Byri</t>
  </si>
  <si>
    <t>ugs22004_chem.harini@cbit.org.in</t>
  </si>
  <si>
    <t>Dr. P. Madhuri</t>
  </si>
  <si>
    <t>https://drive.google.com/open?id=1fJueRLJIsAbiN7petQ026endT7fBGbhw</t>
  </si>
  <si>
    <t>it is very useful</t>
  </si>
  <si>
    <t>egaushasri@gmail.com</t>
  </si>
  <si>
    <t>E.Usha sri</t>
  </si>
  <si>
    <t>ugs22005_chem.usha@cbit.org.in</t>
  </si>
  <si>
    <t>Dr P Madhuri</t>
  </si>
  <si>
    <t>https://drive.google.com/open?id=11pxUTFpN1iqC6FZE3THHiNhC_QyG194K</t>
  </si>
  <si>
    <t>It was nice</t>
  </si>
  <si>
    <t>harshavardhinigudepu@gmail.com</t>
  </si>
  <si>
    <t>G.Harshavardhini mahajan</t>
  </si>
  <si>
    <t>Ugs22006_chem.mahajan@cbit.org.in</t>
  </si>
  <si>
    <t>https://drive.google.com/open?id=1IDysE2KWR-nm6jZGKBX96I2nB3ZIp98n</t>
  </si>
  <si>
    <t>jyotipasreeja@gmail.com</t>
  </si>
  <si>
    <t xml:space="preserve">Jyoti Pasrija </t>
  </si>
  <si>
    <t>ugs22009_chem.jyoti@cbit.org.in</t>
  </si>
  <si>
    <t>https://drive.google.com/open?id=1LMssAb9KZqGkStR7lz_eGy9X_v3Vid3w</t>
  </si>
  <si>
    <t xml:space="preserve">It was helpful and improved our real life problem solving skills. </t>
  </si>
  <si>
    <t>ugs22012_chem.vaishnavi@cbit.org.in</t>
  </si>
  <si>
    <t>L.VAISHNAVI</t>
  </si>
  <si>
    <t>Vaishnavilankadasari1@gmail.com</t>
  </si>
  <si>
    <t>Bala krishna sir</t>
  </si>
  <si>
    <t>(2+16.5+8+16+2+8+2+3+4+3=64.5 hours)</t>
  </si>
  <si>
    <t>https://drive.google.com/open?id=1FHVmkTKpA448aXYZC6MLmxACuAK3-ify</t>
  </si>
  <si>
    <t>I do feel like.The vedio lectures are should be more longer !</t>
  </si>
  <si>
    <t>malvenehashree2004@gmail.com</t>
  </si>
  <si>
    <t xml:space="preserve">M.Neha Shree </t>
  </si>
  <si>
    <t>ugs22013_chem.neha@cbit.org.in</t>
  </si>
  <si>
    <t>https://drive.google.com/open?id=1N6GZUjxIvUjS_OezcKcWqpvCDNr7x2dq</t>
  </si>
  <si>
    <t>It was a wonderful internship but had few doubts in few topics like simulink etc.</t>
  </si>
  <si>
    <t>ugs22014_chem.ramya@cbit.org.in</t>
  </si>
  <si>
    <t>Ramya Ravali</t>
  </si>
  <si>
    <t>ramya.ravali28@gmail.com</t>
  </si>
  <si>
    <t>Dr. P Madhuri</t>
  </si>
  <si>
    <t>https://drive.google.com/open?id=1m5P_0PJacbDZB3_YA_lJMLhehuUQhmAx</t>
  </si>
  <si>
    <t>This program really helped me understand basics of matlab and simulink in a detailed manner.</t>
  </si>
  <si>
    <t>samasuvarchala@gmail.com</t>
  </si>
  <si>
    <t xml:space="preserve">Sama suvarchala </t>
  </si>
  <si>
    <t>Ugs22015_chem.suvarchala@cbit.org.in</t>
  </si>
  <si>
    <t>Samasuvarchala@gmail.com</t>
  </si>
  <si>
    <t>Dr.p.Madhuri</t>
  </si>
  <si>
    <t>https://drive.google.com/open?id=1WccJSTg-16WK-7KcSzl-1rra6TAyDGGb</t>
  </si>
  <si>
    <t>It is very useful</t>
  </si>
  <si>
    <t>sruthi311003@gmail.com</t>
  </si>
  <si>
    <t>Sruthi Challapalli</t>
  </si>
  <si>
    <t>ugs22016_chem.sruthi@cbit.org.in</t>
  </si>
  <si>
    <t>https://drive.google.com/open?id=168jVHrDWAKB3C9IySTb88XmcuOmkG-gA</t>
  </si>
  <si>
    <t>Overall the experience is good but they have to update the website so that few elements which are not present will be available and we don't have waste extra storage just for downloading the application</t>
  </si>
  <si>
    <t xml:space="preserve">Sruthi Challapalli </t>
  </si>
  <si>
    <t xml:space="preserve">P.Madhuri </t>
  </si>
  <si>
    <t>https://drive.google.com/open?id=135iDkLuvbWb7CrEDN0a5l98KcOw-2pI2</t>
  </si>
  <si>
    <t>Overall it is interesting but they are few elements that need to be updated in the website so that we don't have to download the application in laptop</t>
  </si>
  <si>
    <t>yvarsha14411@gmail.com</t>
  </si>
  <si>
    <t>Yalala Varsha</t>
  </si>
  <si>
    <t>ugs22017_chem.varsha@cbit.org.in</t>
  </si>
  <si>
    <t>https://drive.google.com/open?id=1F7-3sMbBcIheFplAgou5sBzXZyaNujWG, https://drive.google.com/open?id=1ljBleQOVTGRByTY4488JVl_bMpKsf-Fg, https://drive.google.com/open?id=1qwNH5M1ktugOo9hE27s4z8VuRikqB_kR</t>
  </si>
  <si>
    <t>it's really like we learnt many things</t>
  </si>
  <si>
    <t>abdullahazhar0046@gmail.com</t>
  </si>
  <si>
    <t xml:space="preserve">Abdullah Azhar </t>
  </si>
  <si>
    <t>Ugs22018_chem.azhar@cbit.org.in</t>
  </si>
  <si>
    <t>Abdullahazhar0046@gmail.com</t>
  </si>
  <si>
    <t>+919848135187</t>
  </si>
  <si>
    <t>+919705976552</t>
  </si>
  <si>
    <t>2+16.5+8+16+2+8+16+2+8+2+3+4+3=64.5</t>
  </si>
  <si>
    <t>https://drive.google.com/open?id=1_hL_idhhHCt973wAT-RiK48sk9XWzxE-, https://drive.google.com/open?id=1nRxb0HZhq6usa0dkm7Pln6gj0EhgK6hi, https://drive.google.com/open?id=1xAB1qGabMbagYrgAXu6ziWwgn30zghAv</t>
  </si>
  <si>
    <t xml:space="preserve">You put forward lots of programs and even recommended some which I appreciate and found really helpful but it would've been great if the program I chose was a bit more portable. 
Thank you </t>
  </si>
  <si>
    <t>ugs22019_chem.pavan@cbit.org.in</t>
  </si>
  <si>
    <t xml:space="preserve">Athula Pavan </t>
  </si>
  <si>
    <t>Ugs22019_chem.pavan@cbit.org.in</t>
  </si>
  <si>
    <t>patelpavan0009@gmail.com</t>
  </si>
  <si>
    <t>Dr p. Madhuri</t>
  </si>
  <si>
    <t>https://drive.google.com/open?id=1N6zSRMNS9QjaapcYP4kA45DCRisl5hcA</t>
  </si>
  <si>
    <t>nice winter upskilling</t>
  </si>
  <si>
    <t>armaanshaikhps@gmail.com</t>
  </si>
  <si>
    <t>Armaan Shaik</t>
  </si>
  <si>
    <t>ugs22020_chem.shaik@cbit.org.in</t>
  </si>
  <si>
    <t xml:space="preserve">Pydimalla Madhuri </t>
  </si>
  <si>
    <t>https://drive.google.com/open?id=115Q8QEjzwr5hV0QBjxpUN5hVEw6lMcaH</t>
  </si>
  <si>
    <t xml:space="preserve">It was informative as well as required a lot of attention which caused a bit of difficulty in completing the course but it was a learning curve and it was a very informative course altogether. </t>
  </si>
  <si>
    <t>ugs22021_chem.anjaiah@cbit.org.in</t>
  </si>
  <si>
    <t>Anjaiah</t>
  </si>
  <si>
    <t>Ugs22021_chem.anjaiahcbit.org.in</t>
  </si>
  <si>
    <t>Anjic882@gmail.com</t>
  </si>
  <si>
    <t>Dr p.Madhuri</t>
  </si>
  <si>
    <t>64 5</t>
  </si>
  <si>
    <t>https://drive.google.com/open?id=1gvrqe1ww5r7IWRnW_cgm4RKQbqPNrR4Y</t>
  </si>
  <si>
    <t xml:space="preserve">Easy and worth learning </t>
  </si>
  <si>
    <t>gouthamvarmab@gmail.com</t>
  </si>
  <si>
    <t xml:space="preserve">B Goutham Varma </t>
  </si>
  <si>
    <t>ugs22022_chem.varma@cbit.org.in</t>
  </si>
  <si>
    <t xml:space="preserve">64.5 hours </t>
  </si>
  <si>
    <t>https://drive.google.com/open?id=1GuD2I1laiDzK-1Z8IqUAJhQjGEwBrHgj</t>
  </si>
  <si>
    <t>chagantipatiabhilash@gmail.com</t>
  </si>
  <si>
    <t xml:space="preserve">Ch Abhilash </t>
  </si>
  <si>
    <t>ugs22023_chem.abhilash@cbit.org.in</t>
  </si>
  <si>
    <t xml:space="preserve">Madhuri </t>
  </si>
  <si>
    <t>https://drive.google.com/open?id=1RNmErz6Ux7cNqkqY2VdUbutFMSy-QsE9</t>
  </si>
  <si>
    <t xml:space="preserve">Need help for solving some problems </t>
  </si>
  <si>
    <t>ugs22024_chem.vijay@cbit.org.in</t>
  </si>
  <si>
    <t xml:space="preserve">Ch.Vijay </t>
  </si>
  <si>
    <t>chippavijaykumar143@gmail.com</t>
  </si>
  <si>
    <t>P.Madhuri mam</t>
  </si>
  <si>
    <t>https://drive.google.com/open?id=14r2wB2TgFYBfTesGTHTzJZhWkBO9-AWQ</t>
  </si>
  <si>
    <t>nagasriram0406@gmail.com</t>
  </si>
  <si>
    <t>Hemanth Naga Sriram Dhulipudi</t>
  </si>
  <si>
    <t>ugs22025_chem.sriram@cbit.org.in</t>
  </si>
  <si>
    <t>Dr. P. Madhuri</t>
  </si>
  <si>
    <t>https://drive.google.com/open?id=1yN6t_EU50pRyhe4vqfnzIFRjVpdM2jim</t>
  </si>
  <si>
    <t>The course was easy to understand and I was able to do it with a little guidance.</t>
  </si>
  <si>
    <t>dchinna875@gmail.com</t>
  </si>
  <si>
    <t xml:space="preserve">D Rajavardhan yadav </t>
  </si>
  <si>
    <t>ugs22026_chem.rajavardhan@cbit.org.in</t>
  </si>
  <si>
    <t>https://drive.google.com/open?id=1TRH67cMp-BdcaLbjyzohPNEiu0ljj8o0</t>
  </si>
  <si>
    <t>pavangandhamw200428@gmail.com</t>
  </si>
  <si>
    <t>G.Venkat Pavan</t>
  </si>
  <si>
    <t>ugs22027_chem.pavan@cbit.org.in</t>
  </si>
  <si>
    <t>https://drive.google.com/open?id=1ErMLjR0pxMT8wzHn1smMI9EpUjDYr_1o</t>
  </si>
  <si>
    <t>eashangandhi94@gmail.com</t>
  </si>
  <si>
    <t>G eashan gandhi</t>
  </si>
  <si>
    <t>Eashangandhi94@gmail.com</t>
  </si>
  <si>
    <t>P.madhuri</t>
  </si>
  <si>
    <t>https://drive.google.com/open?id=17m_ZdTZSYXO97veg5VwTRG1sDMmLYTQz</t>
  </si>
  <si>
    <t>karthikgudisha@gmail.com</t>
  </si>
  <si>
    <t>Gudisha karthik</t>
  </si>
  <si>
    <t>ugs22030_chem.karthik@cbit.org.in</t>
  </si>
  <si>
    <t>https://drive.google.com/open?id=17wTiEjz2A4AtQbLTpfbXzZnxKHGq0xPt</t>
  </si>
  <si>
    <t>We need a mentor</t>
  </si>
  <si>
    <t>ugs22031_chem.tharun@cbit.org.in</t>
  </si>
  <si>
    <t>Tharun</t>
  </si>
  <si>
    <t>gugloththarun03gmail.com</t>
  </si>
  <si>
    <t xml:space="preserve"> Dr.Rupam sinha</t>
  </si>
  <si>
    <t>https://drive.google.com/open?id=1LAX8VFIUeCFh86fR4uoH2LGUibRyPhNV</t>
  </si>
  <si>
    <t xml:space="preserve">Very useful and learned good technology </t>
  </si>
  <si>
    <t>Jairam1892@gmail.com</t>
  </si>
  <si>
    <t>V Jairam</t>
  </si>
  <si>
    <t>ugs22032_chem.jairam@cbit.org.in</t>
  </si>
  <si>
    <t>Rupam Sir</t>
  </si>
  <si>
    <t>https://drive.google.com/open?id=1QSxBPuIn4dyzqrWmURuMd86BrQynozhD</t>
  </si>
  <si>
    <t>ugs22033_chem.chandan@cbit.org.in</t>
  </si>
  <si>
    <t xml:space="preserve">K Venkat Kubeer </t>
  </si>
  <si>
    <t>kubeerchandan@gmail.com</t>
  </si>
  <si>
    <t>Dr. Rupam Simha</t>
  </si>
  <si>
    <t>https://drive.google.com/open?id=1P9qReZOBcyIQARo5nMkGONqPC3QIzMjD</t>
  </si>
  <si>
    <t>Matlab was a good experience, There were few issues but it was sorted</t>
  </si>
  <si>
    <t>m.mituladhitya2435@gmail.com</t>
  </si>
  <si>
    <t xml:space="preserve">M Mituladhitya </t>
  </si>
  <si>
    <t>ugs22034_chem.mituladhitya@cbit.org.in</t>
  </si>
  <si>
    <t>Rupam Sinha</t>
  </si>
  <si>
    <t>https://drive.google.com/open?id=1KgLxKITEhq8a7Di1U9fAy-FgkMXlKbSN, https://drive.google.com/open?id=1gpkmLmoRjRAgxBjh49JVIBAThAsgvBch, https://drive.google.com/open?id=1_vWevTUZX-R-CoUyfhWt6ly6wolf61S7</t>
  </si>
  <si>
    <t>santhoshkumar70176@gmail.com</t>
  </si>
  <si>
    <t xml:space="preserve">Mahankali santhosh kumar </t>
  </si>
  <si>
    <t>ugs22035_chem.santhosh@cbit.org.in</t>
  </si>
  <si>
    <t>https://drive.google.com/open?id=1pKVwyWm-LQE6crXbtoSw2zIWFu-jmmup</t>
  </si>
  <si>
    <t>It was nice experience.</t>
  </si>
  <si>
    <t>praneethfanny@gmail.com</t>
  </si>
  <si>
    <t>M.praneeth</t>
  </si>
  <si>
    <t>Ugs22036_chem.praneeth@cbit.org.in</t>
  </si>
  <si>
    <t>Rupam sinha</t>
  </si>
  <si>
    <t>https://drive.google.com/open?id=1qssPaf-e_CiE23Ak9pU9CkGDMjPGQDcr</t>
  </si>
  <si>
    <t>We mentor to guide</t>
  </si>
  <si>
    <t>manthanirushi@gmail.com</t>
  </si>
  <si>
    <t>M. Rushi Prasad</t>
  </si>
  <si>
    <t>ugs22037_chem.prasad@cbit.org.inmantha</t>
  </si>
  <si>
    <t>madhuri mam</t>
  </si>
  <si>
    <t>https://drive.google.com/open?id=1sPFdySrIj3V5pt4RL0O_Y9QFd18bSc_e</t>
  </si>
  <si>
    <t>ugs22038_chem.laxman@cbit.org.in</t>
  </si>
  <si>
    <t>Megavath Laxman</t>
  </si>
  <si>
    <t>laxmanmegavath1@gmail.com</t>
  </si>
  <si>
    <t>rupam sinha</t>
  </si>
  <si>
    <t>https://drive.google.com/open?id=1idEMtL4bq1V6O_B9lPf1DGCUyfy5jLOt</t>
  </si>
  <si>
    <t xml:space="preserve">very helpful and enjoyed while learning </t>
  </si>
  <si>
    <t>mohammedsaleemfarhaan10@gmail.com</t>
  </si>
  <si>
    <t>Mohammed Saleem Farhaan</t>
  </si>
  <si>
    <t>ugs22039_chem.farhaan@cbit.org.in</t>
  </si>
  <si>
    <t>https://drive.google.com/open?id=1d-ch2COwZpnXbMAzRepFR0hdiqHx2d4e</t>
  </si>
  <si>
    <t>Instructions to do the course should have been more clearer and simpler to understand by the students.</t>
  </si>
  <si>
    <t>xerniace09@gmail.com</t>
  </si>
  <si>
    <t>Mohd Khaja Shuja Uddin</t>
  </si>
  <si>
    <t>Ugs22041_chem.mohd@cbit.org.in</t>
  </si>
  <si>
    <t xml:space="preserve">Rupam Sinha Sir </t>
  </si>
  <si>
    <t>https://drive.google.com/open?id=1DXUzWi5x07xttzUfMW3PkDiSttE7aN-E</t>
  </si>
  <si>
    <t>kethan0610@gmail.com</t>
  </si>
  <si>
    <t>Pabbathi Sai Kethan Reddy</t>
  </si>
  <si>
    <t>ugs22042_chem.kethan@cbit.org.in</t>
  </si>
  <si>
    <t>https://drive.google.com/open?id=1rVQD3HOG9itMtxwVuX7dR_NDbmmxQDJJ</t>
  </si>
  <si>
    <t>good and enjoyed learning</t>
  </si>
  <si>
    <t>Ugs22043_chem.ramaraju@cbit.org.in</t>
  </si>
  <si>
    <t>R.Pattabhi Ramaraju</t>
  </si>
  <si>
    <t>rallabandi2005@gmail.com</t>
  </si>
  <si>
    <t>2+16.5+8+16+2+8+2+3+4+3 = 64.5 hours</t>
  </si>
  <si>
    <t>https://drive.google.com/open?id=1kQZ4x7cWwQh-IQ_QxCkmdj8e7FwwluTQ</t>
  </si>
  <si>
    <t>dharavathganesh234@gmail.com</t>
  </si>
  <si>
    <t>D Ganesh</t>
  </si>
  <si>
    <t>ugs22301_chem.ganesh@cbit.org.in</t>
  </si>
  <si>
    <t>https://drive.google.com/open?id=1tF2Eizs8kqgZOLm_mQ0YWb6eAn_s_w0L</t>
  </si>
  <si>
    <t>learned good skill</t>
  </si>
  <si>
    <t>okaytillu@gmail.com</t>
  </si>
  <si>
    <t xml:space="preserve">G.Jashwanth </t>
  </si>
  <si>
    <t>ugs22302_chem.jashwanth@cbit.org.in</t>
  </si>
  <si>
    <t xml:space="preserve">Bala Krishna </t>
  </si>
  <si>
    <t>https://drive.google.com/open?id=1ssvBZ5l7w_mD2vuxL-JJM2qzEuOYIsNT</t>
  </si>
  <si>
    <t xml:space="preserve">Its very good to learn the new topics and gain knowledge in this Modren life </t>
  </si>
  <si>
    <t>mohammedsohailsameer984@gmail.com</t>
  </si>
  <si>
    <t xml:space="preserve">Mohammed Sohail </t>
  </si>
  <si>
    <t>ugs22303_chem.sohail@cbit.org.in</t>
  </si>
  <si>
    <t>Dr Rupam Sinha</t>
  </si>
  <si>
    <t>https://drive.google.com/open?id=1IKbf_G4GnB6MDonbTdf9cl0-3b9IJMkp, https://drive.google.com/open?id=1wSsbSkUw9QqCWqcAFVyFc3VFQVoFYmps</t>
  </si>
  <si>
    <t xml:space="preserve">It was very good internship </t>
  </si>
  <si>
    <t>ugs22304_chem.jahnavi@cbit.org.in</t>
  </si>
  <si>
    <t>Uppugandla Jahnavi</t>
  </si>
  <si>
    <t>uppugandlajahnavi530@gamil.com</t>
  </si>
  <si>
    <t>Rupam Sinha sir</t>
  </si>
  <si>
    <t>https://drive.google.com/open?id=1L12Igq_cZZuAHhCyusYhAMgw1xBvAol4</t>
  </si>
  <si>
    <t>ashrithachinnabathini@gmail.com</t>
  </si>
  <si>
    <t>CH.Ashritha</t>
  </si>
  <si>
    <t>ugs22305_chem.ashritha@cbit.org.in</t>
  </si>
  <si>
    <t>Dr.Rupam Sinha</t>
  </si>
  <si>
    <t>https://drive.google.com/open?id=190FnESeKAQuaFLQQZL0VeWlhzRSX57yg</t>
  </si>
  <si>
    <t>it was good .</t>
  </si>
  <si>
    <t>anilreddyjuturu123@gmail.com</t>
  </si>
  <si>
    <t xml:space="preserve">J Anil kumar reddy </t>
  </si>
  <si>
    <t>ugs22308_chem.anil@cbit.org.in</t>
  </si>
  <si>
    <t>https://drive.google.com/open?id=1MrpO3W2FIniayaEUsdcwFF_OtRYg-HgX</t>
  </si>
  <si>
    <t>ugs22309_chem.chaitanya@cbit.org.in</t>
  </si>
  <si>
    <t xml:space="preserve">Y S Chaitanya </t>
  </si>
  <si>
    <t>saichaitanya362@gmail.com</t>
  </si>
  <si>
    <t xml:space="preserve">Dr. Rupam sinha </t>
  </si>
  <si>
    <t>https://drive.google.com/open?id=1Va4nMKVzpbs8hFxmZXU70OD3Fa_GyHPk</t>
  </si>
  <si>
    <t>mdameruddin50@gmail.com</t>
  </si>
  <si>
    <t xml:space="preserve">Mohammad Nawazuddin </t>
  </si>
  <si>
    <t>Ugs22311_chem.nawazuddin@cbit.org.in</t>
  </si>
  <si>
    <t>https://drive.google.com/open?id=1clKU6EXk371IfA35R82yG6no1OalZYXA</t>
  </si>
  <si>
    <t>Very good course 
Can be improved 
Easy to learn</t>
  </si>
  <si>
    <t>khasimfaiz03@gmail.com</t>
  </si>
  <si>
    <t xml:space="preserve">Mohammed Khasim Faiz </t>
  </si>
  <si>
    <t>ugs22312_chem.faiz@cbit.org.in</t>
  </si>
  <si>
    <t>2+16.5+8+16+2+8+3+4+3=64.5</t>
  </si>
  <si>
    <t>https://drive.google.com/open?id=1jfNXnCczIV2Z5_ye3L30X1VZXtOEUEEr</t>
  </si>
  <si>
    <t xml:space="preserve">Easy to learn </t>
  </si>
  <si>
    <t>thathajilalam2003@gmail.om</t>
  </si>
  <si>
    <t>LALAM THATHAJI</t>
  </si>
  <si>
    <t>ugs22313_chem.lalam@cbit.org.in</t>
  </si>
  <si>
    <t>RUPAM SINHA</t>
  </si>
  <si>
    <t>https://drive.google.com/open?id=1Tw01_68jyJ0OhP5NSnnQc_WG9FHZwsKw</t>
  </si>
  <si>
    <t>ananyasuma05@gmail.com</t>
  </si>
  <si>
    <t>Ananya Suma Konda</t>
  </si>
  <si>
    <t>ugs22002_bio.ananya@cbit.org.in</t>
  </si>
  <si>
    <t>66hr 42min</t>
  </si>
  <si>
    <t>https://drive.google.com/open?id=1zOLHi4qrE0LIbF7M85vYjlvUFP4zUU0o, https://drive.google.com/open?id=1SEY0ktQULNeBud0QxajNF4IYM1X1pNyK</t>
  </si>
  <si>
    <t>pulivarthibhavana@gmail.com</t>
  </si>
  <si>
    <t xml:space="preserve">Bhavana Pulivarthi </t>
  </si>
  <si>
    <t>ugs22005_bio.bhavana@cbit.org.in</t>
  </si>
  <si>
    <t xml:space="preserve">Dr. C. Nagendranatha Reddy </t>
  </si>
  <si>
    <t>+919885512489</t>
  </si>
  <si>
    <t>15.11+27.31+18.07 = 60.49 hours</t>
  </si>
  <si>
    <t>https://drive.google.com/open?id=1TTRBdJufkq21t9u32hD3FG_kFdfULoia</t>
  </si>
  <si>
    <t xml:space="preserve">I have faced many problems regarding the infosys springboard website. The Courses were not loading and it kept reloading whenever I tried to write the examination, and i could only succeed in finishing it on the third attempt. The certificates aren't getting generated on time and take weeks altogether. I personally feel letting us have a choice to do an upskilling course related to biotechnology field or any choice of the student is more important than prelisted courses. In that way, we would learn extra than our curriculum and find real life applications to it of our interest and not of the management's agenda for our future. </t>
  </si>
  <si>
    <t>sushmareddy4063@gmail.com</t>
  </si>
  <si>
    <t>Burra Sushma Reddy</t>
  </si>
  <si>
    <t>Dr.Nagendranat</t>
  </si>
  <si>
    <t>149 hrs 57mins</t>
  </si>
  <si>
    <t>https://drive.google.com/open?id=13_sEnIupPjaAOtW__2X-KPbKjvZbxk_L, https://drive.google.com/open?id=1QOOcC6Hi8uNRdRuHbKfdfE4NacjZo-Gs, https://drive.google.com/open?id=10CKLxlsu4Iqs02Tk3QYe-2c8lbZu28-X</t>
  </si>
  <si>
    <t>soneka2410@gmail.com</t>
  </si>
  <si>
    <t>C. Katyayani</t>
  </si>
  <si>
    <t>ugs22007_bio.katyayani@cbit.org.in</t>
  </si>
  <si>
    <t>https://drive.google.com/open?id=1ALkgdwgKBH8mLNtSczX0Gh8WLGdXAXch</t>
  </si>
  <si>
    <t>sana.hadiya007@gmail.com</t>
  </si>
  <si>
    <t>Hadiya</t>
  </si>
  <si>
    <t>Dr. Nagendranath</t>
  </si>
  <si>
    <t>63hrs 27mins</t>
  </si>
  <si>
    <t>https://drive.google.com/open?id=1aBoD7x8Kbre8f7fL0-th__EGt8htPYIn, https://drive.google.com/open?id=1kYrvisEE-PPkst4qBufyLsHt1Xm3qUWR, https://drive.google.com/open?id=1wIG8EZkIyFOGLneGCvcRFYGWVZ9jvE-U, https://drive.google.com/open?id=1OUqu_wM5Fzg5rTRTzTDSdcyB5YElOQz9</t>
  </si>
  <si>
    <t>harshithavalapa@gmail.com</t>
  </si>
  <si>
    <t>Harshitha Valapa</t>
  </si>
  <si>
    <t>https://drive.google.com/open?id=1jKdu8BKIDMvRLZC9Plmehv-9q2TtEbLR</t>
  </si>
  <si>
    <t>ishitakprasad@gmail.com</t>
  </si>
  <si>
    <t xml:space="preserve">Ishita Prasad </t>
  </si>
  <si>
    <t xml:space="preserve">Ishitakprasad@gmail.com </t>
  </si>
  <si>
    <t>Dr Nagendra</t>
  </si>
  <si>
    <t>https://drive.google.com/open?id=1A7FqqjWTwiM2O5-_s3RaaZ2scjbL_aME, https://drive.google.com/open?id=150YbeEe14EgJIWttQkAaZsK9WI9cwjYd, https://drive.google.com/open?id=1i22iGts3ZVJ0pVNearRvk0Ju3XncNrOI, https://drive.google.com/open?id=1XWohORhoKfsyN9PvWnGJH48lesTyJOIk</t>
  </si>
  <si>
    <t xml:space="preserve">I feel like we should also have been given the choice to do an offline internship (if we wanted to) as these were the holidays we got and it was easier to do internships during the given time. Nonetheless, the courses offered are quite insightful! </t>
  </si>
  <si>
    <t>shrutilayajagiryala@gmail.com</t>
  </si>
  <si>
    <t>J.Shrutilaya</t>
  </si>
  <si>
    <t>Dr.Nagendhranath sir</t>
  </si>
  <si>
    <t>https://drive.google.com/open?id=15ORaxuHq_3nYj9DvLQLUuuvSFiTQe4Uf</t>
  </si>
  <si>
    <t>kesavasreejangam@gmail.com</t>
  </si>
  <si>
    <t>Kesava Sree Jangam</t>
  </si>
  <si>
    <t>sri A Mohan</t>
  </si>
  <si>
    <t>https://drive.google.com/open?id=1uODT6M5_Ce9alqqMRGwRdrDf7c9dlRrr</t>
  </si>
  <si>
    <t xml:space="preserve">good </t>
  </si>
  <si>
    <t>swathikm603@gmail.com</t>
  </si>
  <si>
    <t>K.M.Swathi</t>
  </si>
  <si>
    <t>ugs22015_bio.swathi@cbit.org.in</t>
  </si>
  <si>
    <t>Dr.C.Nagendranatha Reddy</t>
  </si>
  <si>
    <t>https://drive.google.com/open?id=1PQU11iQuB-yIi0xYM6CZVSdzDLnpaj0L</t>
  </si>
  <si>
    <t>Average.</t>
  </si>
  <si>
    <t>shivathmikacbit22@gmail.com</t>
  </si>
  <si>
    <t xml:space="preserve">K Shivathmika Reddy </t>
  </si>
  <si>
    <t>ugs22016_bio.shivatmika@cbit.org.in</t>
  </si>
  <si>
    <t xml:space="preserve">C .Nagendranatha Reddy </t>
  </si>
  <si>
    <t xml:space="preserve">60 hours 49 mins </t>
  </si>
  <si>
    <t>https://drive.google.com/open?id=1z5Oij3BMNWcptKAileIH7G9AKWS9wRvH, https://drive.google.com/open?id=1OOgfiviQ6cHaT1DCpXTi4OkwyBO2H8qD, https://drive.google.com/open?id=18XB0D-UuqGInwBw7soGLU-OnpzjQy1lV</t>
  </si>
  <si>
    <t>Certification gave an opportunity to expand ones knowledge .</t>
  </si>
  <si>
    <t>kommeraakshaya863@gmail.com</t>
  </si>
  <si>
    <t xml:space="preserve">K AKSHAYA </t>
  </si>
  <si>
    <t>Kommeraakshaya863@gmail.com</t>
  </si>
  <si>
    <t>Nagedranath sir</t>
  </si>
  <si>
    <t>https://drive.google.com/open?id=1GzYZX1pcrZFFGnTrk2DBWHlJYAftE14U</t>
  </si>
  <si>
    <t>varshithalinga2005@gmail.com</t>
  </si>
  <si>
    <t>L.Varshitha</t>
  </si>
  <si>
    <t>ugs22020_bio.varshitha@cbit.org.in</t>
  </si>
  <si>
    <t>Nagendranath</t>
  </si>
  <si>
    <t>https://drive.google.com/open?id=1RLJ6t2XkWo7PwYCjiZlx_OnjsUZnonEI</t>
  </si>
  <si>
    <t>Informative and useful</t>
  </si>
  <si>
    <t>mehvishfatima.engr@gmail.com</t>
  </si>
  <si>
    <t>Mehvish Fatima</t>
  </si>
  <si>
    <t>Mehvishfatima.engr@gmail.com</t>
  </si>
  <si>
    <t>Mehvif22@gmail.com</t>
  </si>
  <si>
    <t>Dr B Mishra</t>
  </si>
  <si>
    <t>https://drive.google.com/open?id=1mamUVHCCmf4ghwLOkyth6YGNq-2ppChe</t>
  </si>
  <si>
    <t>mohdmuskan2005@gmail.com</t>
  </si>
  <si>
    <t xml:space="preserve">Muskan </t>
  </si>
  <si>
    <t>Dr. Mishra sir</t>
  </si>
  <si>
    <t>https://drive.google.com/open?id=12W9BE0IJMIdPd-WDLuZUDnoSUQBiGWBY</t>
  </si>
  <si>
    <t xml:space="preserve">Good to learn,but not sufficient time </t>
  </si>
  <si>
    <t>nitturitripura2003@gmail.com</t>
  </si>
  <si>
    <t xml:space="preserve">Nitturi Tripura </t>
  </si>
  <si>
    <t xml:space="preserve">Tripuracbit@gmail.com </t>
  </si>
  <si>
    <t xml:space="preserve">nitturitripura2003@gmail.com </t>
  </si>
  <si>
    <t xml:space="preserve">Dr. Bishwambhar Misha </t>
  </si>
  <si>
    <t>15h11m,27h31m,18h7m=60h49m</t>
  </si>
  <si>
    <t>https://drive.google.com/open?id=1KH2vJoB7XmeTdeVUVEbzUgcnoiy6N75P, https://drive.google.com/open?id=1i3Ts5WQ2FkmAP7YBl_pODAXxebqgK1XK, https://drive.google.com/open?id=1fTUCvkROSzXCfB0N66N6xG5EhB3cVEWm</t>
  </si>
  <si>
    <t>I have understood about artificial intelligence and machine learning</t>
  </si>
  <si>
    <t>bhavanareddy0413@gmail.com</t>
  </si>
  <si>
    <t xml:space="preserve">Perugu Bhavana </t>
  </si>
  <si>
    <t>ugs22028_bio.bhavana@cbit.org.in</t>
  </si>
  <si>
    <t xml:space="preserve">A. Sri Mohan </t>
  </si>
  <si>
    <t>39.11+27.31=66.42</t>
  </si>
  <si>
    <t>https://drive.google.com/open?id=1q--ZhvFRHf29JZHmJbaItDAPMAqYGS9B, https://drive.google.com/open?id=1qhXzV65ZrywGiSxqcJUwVd1XgVh-wChO</t>
  </si>
  <si>
    <t>It was very prodective</t>
  </si>
  <si>
    <t>suprajap43@gmail.com</t>
  </si>
  <si>
    <t>Dr. B. Mishra</t>
  </si>
  <si>
    <t>https://drive.google.com/open?id=1-p2E6A6pMfqpe2e2pchp4YsPV246_kBs</t>
  </si>
  <si>
    <t xml:space="preserve">It is very useful to know the basics and concepts in data science. </t>
  </si>
  <si>
    <t>Mayasatviki@gmail.com</t>
  </si>
  <si>
    <t>satviki maya</t>
  </si>
  <si>
    <t>Dr Bishwamber Mishra</t>
  </si>
  <si>
    <t>https://drive.google.com/open?id=1JVMXUeN7DiY7KstvnNGdknmg_ZKVBR9K</t>
  </si>
  <si>
    <t>shruti9dm@gmail.com</t>
  </si>
  <si>
    <t xml:space="preserve">Shruti Das Mohapatra </t>
  </si>
  <si>
    <t xml:space="preserve">Shruti9dm@gmail.com </t>
  </si>
  <si>
    <t>Dr.Bishwambhar Mishra</t>
  </si>
  <si>
    <t>https://drive.google.com/open?id=1cYeyLtEZLUWxY_Z6f5tfnJM24p6UtdJn, https://drive.google.com/open?id=1ixfSIkqVu7ps4HKkzctzaN0xTf3UYhBY</t>
  </si>
  <si>
    <t>It was very helpful and a great initiative by the management.</t>
  </si>
  <si>
    <t>smithanyayadav0728@gmail.com</t>
  </si>
  <si>
    <t>Smithanya.G</t>
  </si>
  <si>
    <t>Dr Bishwambhar Mishra</t>
  </si>
  <si>
    <t>https://drive.google.com/open?id=1FkrdwyKTz38ZURV_cXITRrUlx6iJsZsX</t>
  </si>
  <si>
    <t>engrsyedafatima@gmail.com</t>
  </si>
  <si>
    <t xml:space="preserve">Syeda Fatima Hasan </t>
  </si>
  <si>
    <t>ugs22036_bio.fatima@cbit.org.in</t>
  </si>
  <si>
    <t>Engrsyedafatima@gmail.com</t>
  </si>
  <si>
    <t>Proff. Mishra B</t>
  </si>
  <si>
    <t>+917036442532</t>
  </si>
  <si>
    <t>39.11+27.13</t>
  </si>
  <si>
    <t>https://drive.google.com/open?id=12en47Z_4HIM2y617BcllwixRz52rleG5, https://drive.google.com/open?id=1x9AqRhih-jzhR8mTgU2OasqHNrzmRFVT</t>
  </si>
  <si>
    <t>Nice, but i prefer textbooks instead of videos</t>
  </si>
  <si>
    <t>soujanya.thammana2020@gmail.com</t>
  </si>
  <si>
    <t xml:space="preserve">Soujanya </t>
  </si>
  <si>
    <t>Ugs22038_bio.soujanya@cbit.org.in</t>
  </si>
  <si>
    <t>Soujanya.thammana2020@gmail.com</t>
  </si>
  <si>
    <t xml:space="preserve">Dr. Mishra </t>
  </si>
  <si>
    <t>https://drive.google.com/open?id=1yAXMz_7kFd30lHpvloI8alwGpZDUsZsf</t>
  </si>
  <si>
    <t xml:space="preserve">Not comvinent </t>
  </si>
  <si>
    <t>ugs22039_bio.varshini@cbit.org.in</t>
  </si>
  <si>
    <t>VARSHINI.T</t>
  </si>
  <si>
    <t>t.varshini2711@gmail.com</t>
  </si>
  <si>
    <t xml:space="preserve"> Bishwambhar Mishra</t>
  </si>
  <si>
    <t>39+27+15=81hours</t>
  </si>
  <si>
    <t>https://drive.google.com/open?id=1el8z2t9fOPQ3Po3KRQgG2eXRQCP64ZCP, https://drive.google.com/open?id=1ppfdf2og9mMVfvy8uwQ8LAZhFX4xgRJ5, https://drive.google.com/open?id=1zfK8ygke0dIQxZfB87CZYk5af-rEoXcu</t>
  </si>
  <si>
    <t>The winter upskilling helped me to gain knowledge on Artificial intelligence  and cyber security. It helped me by saving my time for searching for a source of information.But the wait time for certificate generation took a lot of time.</t>
  </si>
  <si>
    <t>ugs22040_bio.nikhitha@cbit.org.in</t>
  </si>
  <si>
    <t xml:space="preserve">V. Sai Nikhitha </t>
  </si>
  <si>
    <t xml:space="preserve">ugs22040_bio.nikhitha@cbit.org.in </t>
  </si>
  <si>
    <t xml:space="preserve">nikhithaveltoori@gmail.com </t>
  </si>
  <si>
    <t>Dr. Bishwambar mishra</t>
  </si>
  <si>
    <t>https://drive.google.com/open?id=1IvQVdfM6smg5eGz514IM3dGT4U8iiSc7</t>
  </si>
  <si>
    <t>niki.teku5474@gmail.com</t>
  </si>
  <si>
    <t>Nikitha Teku</t>
  </si>
  <si>
    <t>nikitha.pwm@gmail.com</t>
  </si>
  <si>
    <t>Dr. Bishwamber Mishra</t>
  </si>
  <si>
    <t>37 mins + 3 h 30mins + 14h 13mins  + 16h + 15h 56 mins + 24h 18 mins = 74 hours and 34 mins</t>
  </si>
  <si>
    <t>https://drive.google.com/open?id=1hpqRRKQq6R-_DGevsFeRMbqwpD0SdLE0</t>
  </si>
  <si>
    <t>It helped me understand topics other than my core subject and expanded my knowledge.</t>
  </si>
  <si>
    <t>cbitswarna@gmail.com</t>
  </si>
  <si>
    <t>Y Swarna Manjari</t>
  </si>
  <si>
    <t>ugs22043_bio.swarna@cbit.org.in</t>
  </si>
  <si>
    <t>Cbitswarna@gmail.com</t>
  </si>
  <si>
    <t>0.37+3.30+14.31+16+15.56+24.18+1=75hours 52mins</t>
  </si>
  <si>
    <t>https://drive.google.com/open?id=1AArPtTu7ZZJMu224qwR9V4dP2Q8WxECT</t>
  </si>
  <si>
    <t xml:space="preserve">This was a very beneficial and innovative program which enhanced our knowledge in the selected topic. </t>
  </si>
  <si>
    <t>amoghbellurkar098@gmail.com</t>
  </si>
  <si>
    <t>Amogh Anil Bellurkar</t>
  </si>
  <si>
    <t>https://drive.google.com/open?id=1948z7msamt3dSET9fdS7L8BFiaJpCUNJ, https://drive.google.com/open?id=1kN_3-IJbxfFjPdWwLrIV5kK6hJQ8cY-R</t>
  </si>
  <si>
    <t>its a good program but I feel that an offline internship would be more better than this certification.</t>
  </si>
  <si>
    <t>bharathbasike@gmail.com</t>
  </si>
  <si>
    <t>Basike bharath</t>
  </si>
  <si>
    <t>Ugs22045_bio.bharath@cbit.org.in</t>
  </si>
  <si>
    <t>Dharma lingam sir</t>
  </si>
  <si>
    <t>https://drive.google.com/open?id=15-dimnRzHzWj_-PkMTlC-s2p71byQv54</t>
  </si>
  <si>
    <t xml:space="preserve">It is a wonderful opportunity for me to learn about artificial intelligence &amp;machine  learning. </t>
  </si>
  <si>
    <t>bommeraravikumar261@gmail.com</t>
  </si>
  <si>
    <t xml:space="preserve">B Ravikumar </t>
  </si>
  <si>
    <t>https://drive.google.com/open?id=1xbSK5SF2oZhtu_IMHWXlRC7cpLWSfxjd, https://drive.google.com/open?id=1LbIO1xffxcEJE17iIBIliU0oGPgY_bgh</t>
  </si>
  <si>
    <t xml:space="preserve">Don't keep again </t>
  </si>
  <si>
    <t>praneethchaturvedula@gmail.com</t>
  </si>
  <si>
    <t xml:space="preserve">Chaturvedula Praneeth </t>
  </si>
  <si>
    <t>Ugs22047_bio.praneeth@cbit.org.in</t>
  </si>
  <si>
    <t xml:space="preserve">Dharmalingam </t>
  </si>
  <si>
    <t>39hr 11min +33 hrs=72 hrs 11min</t>
  </si>
  <si>
    <t>https://drive.google.com/open?id=1IqxLFALewUujTET_Mv3DXo5GU_yd8Eum, https://drive.google.com/open?id=1nJmB7TUKkQOaezeNX_hkQ5wjid_i_cYU</t>
  </si>
  <si>
    <t>It is interesting to know about future technologies</t>
  </si>
  <si>
    <t>pradeepchiguru91@gmail.com</t>
  </si>
  <si>
    <t xml:space="preserve">chiguru pradeep kumar </t>
  </si>
  <si>
    <t>ugs22048_bio.pradeep@cbit.org.in</t>
  </si>
  <si>
    <t>sri a mohan</t>
  </si>
  <si>
    <t xml:space="preserve">66hr </t>
  </si>
  <si>
    <t>https://drive.google.com/open?id=1wlqyIGlXGo0zlIWo7-UgWwexArU4hCtw, https://drive.google.com/open?id=1PtESEz-T_1_SJ1Q-41nD3P7kU36VFMC3</t>
  </si>
  <si>
    <t>srilanadithya@gmail.com</t>
  </si>
  <si>
    <t>Adithya Srilan</t>
  </si>
  <si>
    <t>adithyasrilan@gmail.com</t>
  </si>
  <si>
    <t>Dr. Dharmalingam</t>
  </si>
  <si>
    <t>37+29=66</t>
  </si>
  <si>
    <t>https://drive.google.com/open?id=1_2Gl3k-n9PHJI6YIvdTTQWeoUPpLToGp, https://drive.google.com/open?id=1bEBr9e1ul1ZKIDmjyUSdVlqrXf3NRDSz</t>
  </si>
  <si>
    <t>These upskilling proved useless for the students of biotech as they didn't offer any useful skills and the time it occupied could have been put in an internship.</t>
  </si>
  <si>
    <t>vathankrishna21@gmail.com</t>
  </si>
  <si>
    <t>K. Vathan krishna Reddy</t>
  </si>
  <si>
    <t>ugs22052_bio.krishna@cbit.org.in</t>
  </si>
  <si>
    <t>Dr Dharmalingam</t>
  </si>
  <si>
    <t>https://drive.google.com/open?id=1QNkzgjTuvP9fgk5zjt9549f2yg516CHL, https://drive.google.com/open?id=1CqEDa5skEenX0Q7tAvV_By1HulS7LI7G, https://drive.google.com/open?id=14CbkpoU1sYPWyjc0HEGI7gkR8mUCj4hN</t>
  </si>
  <si>
    <t>Great Experience</t>
  </si>
  <si>
    <t>muthyalas80@gmail.com</t>
  </si>
  <si>
    <t>Srikanth Muthyala</t>
  </si>
  <si>
    <t>ugs22056_bio.srikanth@cbit.org.in</t>
  </si>
  <si>
    <t>27H.37min + 39H.11mins = 66H.48mins</t>
  </si>
  <si>
    <t>https://drive.google.com/open?id=1vzDPd6P1J039ZoWof2KWGyBechzdgdBz, https://drive.google.com/open?id=1CKNUveC-QspSFCQj-aBPmqhXWSxVvOyI</t>
  </si>
  <si>
    <t>Winter UPSKILL is very helpful but to the branches like us biotechnology need practical experience so this 0.5 credit can be utilised for internships so that the time is utilised more effectively and can gain knowledge.</t>
  </si>
  <si>
    <t>rajkumarpattem3@gmail.com</t>
  </si>
  <si>
    <t>Pattem Rajkumar</t>
  </si>
  <si>
    <t>ugs22057_bio.rajkumar@cbit.org.in</t>
  </si>
  <si>
    <t xml:space="preserve">rajkumarpattem3@gmail.com </t>
  </si>
  <si>
    <t>K.Dharmalingam</t>
  </si>
  <si>
    <t>https://drive.google.com/open?id=1ZF6fjhykfBqaJst1sN0slQwyfRZHmTkd, https://drive.google.com/open?id=1RvDvqBTpZiFv6ls_w95RnsuMxbk4fE4X, https://drive.google.com/open?id=1a__ld9mEjeFBJmYRZZF63cc2fbu_JJeE</t>
  </si>
  <si>
    <t>Nice and Useful</t>
  </si>
  <si>
    <t>johnyjohnwesly124@gmail.com</t>
  </si>
  <si>
    <t xml:space="preserve">S. John Wesly </t>
  </si>
  <si>
    <t>ugs22059_bio.wesly@cbit.org.in</t>
  </si>
  <si>
    <t>https://drive.google.com/open?id=1K6XAyuY0AU20V7-NcW7K_5XwZUpYuW2p, https://drive.google.com/open?id=1VogFEx96q48h2YNXkP5xsmH4366x-Tbi</t>
  </si>
  <si>
    <t>Please don't include next time.
It's waste of time.</t>
  </si>
  <si>
    <t>Tanmaydacha0@gmail.com</t>
  </si>
  <si>
    <t>TANMAY DACHA</t>
  </si>
  <si>
    <t>K Dharmalingam</t>
  </si>
  <si>
    <t>https://drive.google.com/open?id=1FUClnTaiM_9KdD72ZsbszbFzkdd6gvDB</t>
  </si>
  <si>
    <t>https://drive.google.com/open?id=1lXwp6eAf8rxFotzFOes0CHLeC_CpQYSO, https://drive.google.com/open?id=14HkM7iMevtW4Th4HtgOlUcLBXS1DZg1O, https://drive.google.com/open?id=1hKunmPiSmREx9aUCB2P6mYMV9tpO4Rds, https://drive.google.com/open?id=1lsn0y5yqO4O3MiQ-Ouz4VSPuj-h65tna, https://drive.google.com/open?id=1dZOVeC9vCcUiy0sI0gWc06aYBoV7oYKY</t>
  </si>
  <si>
    <t xml:space="preserve">Winter upskilling is a great initiative! </t>
  </si>
  <si>
    <t>vijaymohnreddymotati@gmail.com</t>
  </si>
  <si>
    <t>M.Vijay Mohan Reddy</t>
  </si>
  <si>
    <t>ugs22194_cse.vijay@cbit.org.in</t>
  </si>
  <si>
    <t>vijaymohanreddymotati@gmail.com</t>
  </si>
  <si>
    <t>srujana</t>
  </si>
  <si>
    <t>https://drive.google.com/open?id=1aiXacEbd0E1KylMHL7bX5buk7IUwtyWv</t>
  </si>
  <si>
    <t>Remarks#1</t>
  </si>
  <si>
    <t>Remarks#2</t>
  </si>
  <si>
    <t>Exact title(s) to be printed on marks sheet</t>
  </si>
  <si>
    <t>IC</t>
  </si>
  <si>
    <t>One Certificate on Mongo DB</t>
  </si>
  <si>
    <t>3 Certificates on Mongo DB</t>
  </si>
  <si>
    <t>2 Certificates on Mongo DB</t>
  </si>
  <si>
    <t>1 Certificate on Programming Using Java</t>
  </si>
  <si>
    <t>Original Certificate Not Uploaded</t>
  </si>
  <si>
    <t>Certificate Name on Programming Using Java</t>
  </si>
  <si>
    <t>27 Hrs Less</t>
  </si>
  <si>
    <t>Certificate on IOT &amp;Electronics Course</t>
  </si>
  <si>
    <t>QR Code Not Scanning</t>
  </si>
  <si>
    <t>Certificate Not Found</t>
  </si>
  <si>
    <t>Message Will Uploaded</t>
  </si>
  <si>
    <t>2nd Certificate OK</t>
  </si>
  <si>
    <t>1st Certificate Link Not Open</t>
  </si>
  <si>
    <t>1st Certificate on Programming Using Java</t>
  </si>
  <si>
    <t>2nd Certificate Not Found</t>
  </si>
  <si>
    <t>1st Cerficate Not Found</t>
  </si>
  <si>
    <t>1st Certificate OK</t>
  </si>
  <si>
    <t>1st Certificate Not Found</t>
  </si>
  <si>
    <t>1 Certificate on Mongo DB</t>
  </si>
  <si>
    <t>2nd Certificate Not Found, 3rd Certificate Open</t>
  </si>
  <si>
    <t>Certificate on Networking Basics</t>
  </si>
  <si>
    <t>Upload Certificate soft copies (Preferably PDF format)
Please follow naming convention: &lt;rollno&gt;-&lt;Dept&gt;-&lt;Sem&gt;-&lt;certification title&gt; - &lt;organisation&gt; 
Eg: 160121737012-IT-IV-Red hat certificate-Redhat</t>
  </si>
  <si>
    <t>114</t>
  </si>
  <si>
    <t>114.24</t>
  </si>
  <si>
    <t>90</t>
  </si>
  <si>
    <t>60.49</t>
  </si>
  <si>
    <t>76</t>
  </si>
  <si>
    <t>75</t>
  </si>
  <si>
    <t>114.25</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</si>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</sst>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Red]0"/>
  </numFmts>
  <fonts count="22" x14ac:knownFonts="1">
    <font>
      <sz val="10"/>
      <color rgb="FF000000"/>
      <name val="Arial"/>
      <scheme val="minor"/>
    </font>
    <font>
      <b/>
      <sz val="13"/>
      <color theme="1"/>
      <name val="Arial"/>
    </font>
    <font>
      <sz val="10"/>
      <name val="Arial"/>
    </font>
    <font>
      <sz val="10"/>
      <color theme="1"/>
      <name val="Arial"/>
    </font>
    <font>
      <b/>
      <sz val="12"/>
      <color theme="1"/>
      <name val="Arial"/>
    </font>
    <font>
      <b/>
      <sz val="10"/>
      <color theme="1"/>
      <name val="Arial"/>
    </font>
    <font>
      <sz val="10"/>
      <color theme="1"/>
      <name val="Arial"/>
      <scheme val="minor"/>
    </font>
    <font>
      <b/>
      <sz val="14"/>
      <color rgb="FF0000FF"/>
      <name val="Arial"/>
    </font>
    <font>
      <sz val="11"/>
      <color theme="1"/>
      <name val="Calibri"/>
    </font>
    <font>
      <b/>
      <sz val="10"/>
      <color theme="1"/>
      <name val="Arial"/>
      <scheme val="minor"/>
    </font>
    <font>
      <sz val="12"/>
      <color theme="1"/>
      <name val="Arial"/>
      <scheme val="minor"/>
    </font>
    <font>
      <u/>
      <sz val="10"/>
      <color rgb="FF0000FF"/>
      <name val="Arial"/>
    </font>
    <font>
      <sz val="10"/>
      <color rgb="FF0000FF"/>
      <name val="Arial"/>
      <scheme val="minor"/>
    </font>
    <font>
      <u/>
      <sz val="10"/>
      <color rgb="FF0000FF"/>
      <name val="Arial"/>
    </font>
    <font>
      <sz val="10"/>
      <color rgb="FFFF0000"/>
      <name val="Arial"/>
      <scheme val="minor"/>
    </font>
    <font>
      <b/>
      <sz val="12"/>
      <color rgb="FF0000FF"/>
      <name val="Arial"/>
      <scheme val="minor"/>
    </font>
    <font>
      <b/>
      <sz val="12"/>
      <color rgb="FF0000FF"/>
      <name val="Arial"/>
    </font>
    <font>
      <u/>
      <sz val="10"/>
      <color rgb="FF0000FF"/>
      <name val="Arial"/>
    </font>
    <font>
      <sz val="10"/>
      <color rgb="FF000000"/>
      <name val="Arial"/>
      <family val="2"/>
      <scheme val="minor"/>
    </font>
    <font>
      <b/>
      <sz val="10"/>
      <color rgb="FFFF0000"/>
      <name val="Arial"/>
      <family val="2"/>
      <scheme val="minor"/>
    </font>
    <font>
      <b/>
      <sz val="12"/>
      <color rgb="FFFF0000"/>
      <name val="Arial"/>
      <family val="2"/>
      <scheme val="minor"/>
    </font>
    <font>
      <b/>
      <sz val="12"/>
      <color rgb="FFFF0000"/>
      <name val="Arial"/>
      <family val="2"/>
    </font>
  </fonts>
  <fills count="7">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applyFont="1" applyAlignment="1"/>
    <xf numFmtId="0" fontId="3" fillId="0" borderId="0" xfId="0" applyFont="1" applyAlignment="1"/>
    <xf numFmtId="0" fontId="5" fillId="2" borderId="2" xfId="0" applyFont="1" applyFill="1" applyBorder="1" applyAlignment="1"/>
    <xf numFmtId="0" fontId="5" fillId="2" borderId="3" xfId="0" applyFont="1" applyFill="1" applyBorder="1" applyAlignment="1">
      <alignment horizontal="center"/>
    </xf>
    <xf numFmtId="0" fontId="5" fillId="2" borderId="3" xfId="0" applyFont="1" applyFill="1" applyBorder="1" applyAlignment="1">
      <alignment horizontal="center" wrapText="1"/>
    </xf>
    <xf numFmtId="0" fontId="5" fillId="2" borderId="3" xfId="0" applyFont="1" applyFill="1" applyBorder="1" applyAlignment="1">
      <alignment horizontal="center" wrapText="1"/>
    </xf>
    <xf numFmtId="0" fontId="3" fillId="0" borderId="4" xfId="0" applyFont="1" applyBorder="1" applyAlignment="1"/>
    <xf numFmtId="0" fontId="5" fillId="2" borderId="3" xfId="0" applyFont="1" applyFill="1" applyBorder="1" applyAlignment="1"/>
    <xf numFmtId="0" fontId="3" fillId="0" borderId="3" xfId="0" applyFont="1" applyBorder="1" applyAlignment="1">
      <alignment horizontal="center"/>
    </xf>
    <xf numFmtId="0" fontId="6" fillId="0" borderId="0" xfId="0" applyFont="1"/>
    <xf numFmtId="0" fontId="7" fillId="3" borderId="3" xfId="0" applyFont="1" applyFill="1" applyBorder="1" applyAlignment="1">
      <alignment horizontal="center"/>
    </xf>
    <xf numFmtId="0" fontId="8" fillId="0" borderId="3" xfId="0" applyFont="1" applyBorder="1" applyAlignment="1">
      <alignment horizontal="center"/>
    </xf>
    <xf numFmtId="0" fontId="3" fillId="4" borderId="3" xfId="0" applyFont="1" applyFill="1" applyBorder="1" applyAlignment="1">
      <alignment horizontal="center"/>
    </xf>
    <xf numFmtId="0" fontId="3" fillId="5" borderId="3" xfId="0" applyFont="1" applyFill="1" applyBorder="1" applyAlignment="1">
      <alignment horizontal="center"/>
    </xf>
    <xf numFmtId="0" fontId="3" fillId="0" borderId="2" xfId="0" applyFont="1" applyBorder="1" applyAlignment="1"/>
    <xf numFmtId="0" fontId="4" fillId="4" borderId="2" xfId="0" applyFont="1" applyFill="1" applyBorder="1" applyAlignment="1"/>
    <xf numFmtId="0" fontId="4" fillId="4" borderId="3" xfId="0" applyFont="1" applyFill="1" applyBorder="1" applyAlignment="1">
      <alignment horizontal="center"/>
    </xf>
    <xf numFmtId="0" fontId="6"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6" fillId="0" borderId="0" xfId="0" applyFont="1" applyAlignment="1"/>
    <xf numFmtId="0" fontId="3" fillId="0" borderId="3" xfId="0" applyFont="1" applyBorder="1" applyAlignment="1"/>
    <xf numFmtId="0" fontId="4" fillId="4" borderId="3" xfId="0" applyFont="1" applyFill="1" applyBorder="1" applyAlignment="1"/>
    <xf numFmtId="0" fontId="5" fillId="4" borderId="3" xfId="0" applyFont="1" applyFill="1" applyBorder="1" applyAlignment="1">
      <alignment horizontal="center"/>
    </xf>
    <xf numFmtId="0" fontId="6" fillId="0" borderId="0" xfId="0" applyFont="1"/>
    <xf numFmtId="0" fontId="10" fillId="0" borderId="0" xfId="0" applyFont="1"/>
    <xf numFmtId="0" fontId="6" fillId="0" borderId="0" xfId="0" applyFont="1" applyAlignment="1">
      <alignment horizontal="left"/>
    </xf>
    <xf numFmtId="0" fontId="6" fillId="0" borderId="0" xfId="0" applyFont="1" applyAlignment="1">
      <alignment wrapText="1"/>
    </xf>
    <xf numFmtId="0" fontId="6" fillId="0" borderId="0" xfId="0" applyFont="1" applyAlignment="1">
      <alignment wrapText="1"/>
    </xf>
    <xf numFmtId="164" fontId="6" fillId="0" borderId="0" xfId="0" applyNumberFormat="1" applyFont="1" applyAlignment="1"/>
    <xf numFmtId="0" fontId="10" fillId="0" borderId="0" xfId="0" applyFont="1" applyAlignment="1"/>
    <xf numFmtId="0" fontId="11" fillId="0" borderId="0" xfId="0" applyFont="1" applyAlignment="1"/>
    <xf numFmtId="0" fontId="6" fillId="0" borderId="0" xfId="0" applyFont="1" applyAlignment="1">
      <alignment wrapText="1"/>
    </xf>
    <xf numFmtId="0" fontId="12" fillId="0" borderId="0" xfId="0" applyFont="1" applyAlignment="1">
      <alignment wrapText="1"/>
    </xf>
    <xf numFmtId="0" fontId="13" fillId="0" borderId="0" xfId="0" applyFont="1" applyAlignment="1"/>
    <xf numFmtId="0" fontId="12" fillId="0" borderId="0" xfId="0" applyFont="1" applyAlignment="1"/>
    <xf numFmtId="0" fontId="14" fillId="0" borderId="0" xfId="0" applyFont="1" applyAlignment="1">
      <alignment wrapText="1"/>
    </xf>
    <xf numFmtId="0" fontId="12" fillId="3" borderId="0" xfId="0" applyFont="1" applyFill="1" applyAlignment="1"/>
    <xf numFmtId="0" fontId="6" fillId="0" borderId="0" xfId="0" quotePrefix="1" applyFont="1" applyAlignment="1">
      <alignment wrapText="1"/>
    </xf>
    <xf numFmtId="0" fontId="6" fillId="0" borderId="0" xfId="0" quotePrefix="1" applyFont="1" applyAlignment="1"/>
    <xf numFmtId="0" fontId="12" fillId="3" borderId="0" xfId="0" applyFont="1" applyFill="1" applyAlignment="1">
      <alignment wrapText="1"/>
    </xf>
    <xf numFmtId="0" fontId="6" fillId="3" borderId="0" xfId="0" applyFont="1" applyFill="1" applyAlignment="1">
      <alignment wrapText="1"/>
    </xf>
    <xf numFmtId="0" fontId="12" fillId="6" borderId="0" xfId="0" applyFont="1" applyFill="1" applyAlignment="1"/>
    <xf numFmtId="0" fontId="10" fillId="0" borderId="0" xfId="0" applyFont="1"/>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vertical="center" wrapText="1"/>
    </xf>
    <xf numFmtId="165" fontId="0" fillId="0" borderId="0" xfId="0" applyNumberFormat="1" applyFont="1" applyAlignment="1">
      <alignment horizontal="center" vertical="center"/>
    </xf>
    <xf numFmtId="165" fontId="6" fillId="0" borderId="5" xfId="0" applyNumberFormat="1" applyFont="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vertical="center" wrapText="1"/>
    </xf>
    <xf numFmtId="0" fontId="6" fillId="0" borderId="5" xfId="0" applyFont="1" applyBorder="1" applyAlignment="1">
      <alignment vertical="center"/>
    </xf>
    <xf numFmtId="0" fontId="17" fillId="0" borderId="5" xfId="0" applyFont="1" applyBorder="1" applyAlignment="1">
      <alignment vertical="center" wrapText="1"/>
    </xf>
    <xf numFmtId="0" fontId="18"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20" fillId="4" borderId="5" xfId="0" applyFont="1" applyFill="1" applyBorder="1" applyAlignment="1">
      <alignment horizontal="center" vertical="center" wrapText="1"/>
    </xf>
    <xf numFmtId="0" fontId="21" fillId="4" borderId="5" xfId="0" applyFont="1" applyFill="1" applyBorder="1" applyAlignment="1">
      <alignment horizontal="center" vertical="center" wrapText="1"/>
    </xf>
    <xf numFmtId="165" fontId="19" fillId="0" borderId="5" xfId="0" applyNumberFormat="1" applyFont="1" applyBorder="1" applyAlignment="1">
      <alignment horizontal="center" vertical="center" wrapText="1"/>
    </xf>
    <xf numFmtId="0" fontId="19" fillId="0" borderId="5" xfId="0" applyFont="1" applyBorder="1" applyAlignment="1">
      <alignment horizontal="center" vertical="center"/>
    </xf>
    <xf numFmtId="0" fontId="19" fillId="0" borderId="5" xfId="0" applyFont="1" applyBorder="1" applyAlignment="1">
      <alignment vertical="center" wrapText="1"/>
    </xf>
    <xf numFmtId="0" fontId="19" fillId="0" borderId="0" xfId="0" applyFont="1" applyAlignment="1">
      <alignment vertical="center"/>
    </xf>
    <xf numFmtId="0" fontId="16" fillId="4" borderId="5" xfId="0" applyFont="1" applyFill="1" applyBorder="1" applyAlignment="1">
      <alignment vertical="center" wrapText="1"/>
    </xf>
    <xf numFmtId="165" fontId="19" fillId="0" borderId="5" xfId="0" applyNumberFormat="1" applyFont="1" applyBorder="1" applyAlignment="1">
      <alignment horizontal="center" vertical="center"/>
    </xf>
    <xf numFmtId="0" fontId="6" fillId="0" borderId="5" xfId="0" applyFont="1" applyBorder="1" applyAlignment="1">
      <alignment horizontal="left" vertical="center"/>
    </xf>
    <xf numFmtId="0" fontId="0" fillId="0" borderId="0" xfId="0" applyFont="1" applyAlignment="1">
      <alignment horizontal="left" vertical="center"/>
    </xf>
    <xf numFmtId="0" fontId="19" fillId="0" borderId="5" xfId="0" applyFont="1" applyBorder="1" applyAlignment="1">
      <alignment horizontal="center" vertical="center" wrapText="1"/>
    </xf>
    <xf numFmtId="0" fontId="6" fillId="0" borderId="5" xfId="0" applyFont="1" applyBorder="1" applyAlignment="1">
      <alignment horizontal="left" vertical="center" wrapText="1"/>
    </xf>
    <xf numFmtId="0" fontId="15" fillId="4" borderId="5" xfId="0" applyFont="1" applyFill="1" applyBorder="1" applyAlignment="1">
      <alignment vertical="center" wrapText="1"/>
    </xf>
    <xf numFmtId="0" fontId="1" fillId="0" borderId="1" xfId="0" applyFont="1" applyBorder="1" applyAlignment="1">
      <alignment horizontal="center"/>
    </xf>
    <xf numFmtId="0" fontId="2" fillId="0" borderId="1" xfId="0" applyFont="1" applyBorder="1"/>
    <xf numFmtId="0" fontId="4"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522" Type="http://schemas.openxmlformats.org/officeDocument/2006/relationships/hyperlink" Target="https://drive.google.com/open?id=1Bji-upVOykNYniEwr_vRrVLUa4WYxrhH" TargetMode="External"/><Relationship Id="rId21" Type="http://schemas.openxmlformats.org/officeDocument/2006/relationships/hyperlink" Target="https://drive.google.com/open?id=1pms2IdjFQF0JHuwndzMzPga4NslCPXMG" TargetMode="External"/><Relationship Id="rId170" Type="http://schemas.openxmlformats.org/officeDocument/2006/relationships/hyperlink" Target="https://drive.google.com/open?id=1VRX1CQVyALZ8_ju1pOnc8nhSHnwgFwhy" TargetMode="External"/><Relationship Id="rId268" Type="http://schemas.openxmlformats.org/officeDocument/2006/relationships/hyperlink" Target="https://drive.google.com/open?id=1vkRFhZzowqONPcFMF70QAoXYVJ0cOTLg" TargetMode="External"/><Relationship Id="rId475" Type="http://schemas.openxmlformats.org/officeDocument/2006/relationships/hyperlink" Target="https://drive.google.com/open?id=1cE1SIGCRHtUVUtX2UiPllmWN5SzuXLOx" TargetMode="External"/><Relationship Id="rId682" Type="http://schemas.openxmlformats.org/officeDocument/2006/relationships/hyperlink" Target="https://drive.google.com/open?id=1h-l-JylQKjcSJVJr6nfSlGcr8T0T5ZIv" TargetMode="External"/><Relationship Id="rId128" Type="http://schemas.openxmlformats.org/officeDocument/2006/relationships/hyperlink" Target="https://drive.google.com/open?id=19d6oXgWlib8HPsvM_ogr81TCCxTPxA8n" TargetMode="External"/><Relationship Id="rId335" Type="http://schemas.openxmlformats.org/officeDocument/2006/relationships/hyperlink" Target="https://drive.google.com/open?id=1l62OS0htABWMrCXRJXD6Cl53kvHJ3iG-" TargetMode="External"/><Relationship Id="rId542" Type="http://schemas.openxmlformats.org/officeDocument/2006/relationships/hyperlink" Target="https://drive.google.com/open?id=14G3bJmhFYGQFeBcqziTJCW9fdg6HSwGL" TargetMode="External"/><Relationship Id="rId987" Type="http://schemas.openxmlformats.org/officeDocument/2006/relationships/hyperlink" Target="https://drive.google.com/open?id=1txh8eIrW2XtvYtVPk7M4p0IZQlhEITRK" TargetMode="External"/><Relationship Id="rId1172" Type="http://schemas.openxmlformats.org/officeDocument/2006/relationships/hyperlink" Target="https://drive.google.com/open?id=1kBZjkyDJDC6-4NhbYFzD812t7oYqBya6" TargetMode="External"/><Relationship Id="rId402" Type="http://schemas.openxmlformats.org/officeDocument/2006/relationships/hyperlink" Target="https://drive.google.com/open?id=1wPYPw6p3t30nz88bEXCoC3IUPb2jwtJ8" TargetMode="External"/><Relationship Id="rId847" Type="http://schemas.openxmlformats.org/officeDocument/2006/relationships/hyperlink" Target="https://drive.google.com/open?id=1LAWTA11sATW96VdojBFwwcRJ1kihr9k-" TargetMode="External"/><Relationship Id="rId1032" Type="http://schemas.openxmlformats.org/officeDocument/2006/relationships/hyperlink" Target="https://drive.google.com/open?id=15i3kmBD4bYTQdfS-yLtBt6h_V08JZLpS" TargetMode="External"/><Relationship Id="rId1477" Type="http://schemas.openxmlformats.org/officeDocument/2006/relationships/hyperlink" Target="https://drive.google.com/open?id=1dwW0kzLgDGN4g_12-D7dzHMfwUgriX6I" TargetMode="External"/><Relationship Id="rId1684" Type="http://schemas.openxmlformats.org/officeDocument/2006/relationships/hyperlink" Target="https://drive.google.com/open?id=1u_GCK5dIJ9EsIzYD-6GERwzdVzdLF1ug" TargetMode="External"/><Relationship Id="rId707" Type="http://schemas.openxmlformats.org/officeDocument/2006/relationships/hyperlink" Target="https://drive.google.com/open?id=1Z8nTBYU3g9uNNu7JZMD6HuFqP9hNtZN8" TargetMode="External"/><Relationship Id="rId914" Type="http://schemas.openxmlformats.org/officeDocument/2006/relationships/hyperlink" Target="https://drive.google.com/open?id=1Hmj189GJT17KZkqQm37Kf3wz63sxuhET" TargetMode="External"/><Relationship Id="rId1337" Type="http://schemas.openxmlformats.org/officeDocument/2006/relationships/hyperlink" Target="https://drive.google.com/open?id=1HiLuSQId5T8InDBd_zBg0bkgbAKZiCiz" TargetMode="External"/><Relationship Id="rId1544" Type="http://schemas.openxmlformats.org/officeDocument/2006/relationships/hyperlink" Target="https://drive.google.com/open?id=1-fWIbWp-JTaZM8dkip97Ls-nDULtTXLB" TargetMode="External"/><Relationship Id="rId1751" Type="http://schemas.openxmlformats.org/officeDocument/2006/relationships/hyperlink" Target="https://drive.google.com/open?id=1sPFdySrIj3V5pt4RL0O_Y9QFd18bSc_e" TargetMode="External"/><Relationship Id="rId43" Type="http://schemas.openxmlformats.org/officeDocument/2006/relationships/hyperlink" Target="https://drive.google.com/open?id=1iYZJnmXDPNG_n6HMu__IZylsGjvjll0h" TargetMode="External"/><Relationship Id="rId1404" Type="http://schemas.openxmlformats.org/officeDocument/2006/relationships/hyperlink" Target="https://drive.google.com/open?id=1knVD8wObJeVAcAyRBnJ8HxNDRmkLdcdO" TargetMode="External"/><Relationship Id="rId1611" Type="http://schemas.openxmlformats.org/officeDocument/2006/relationships/hyperlink" Target="https://drive.google.com/open?id=1HKrLCKIMkRD9KY2uMZi4mOC7g3auoaJS" TargetMode="External"/><Relationship Id="rId192" Type="http://schemas.openxmlformats.org/officeDocument/2006/relationships/hyperlink" Target="https://drive.google.com/open?id=1DbgbkfLpb3-LfxWGMDHxK6AaOngzpvvm" TargetMode="External"/><Relationship Id="rId1709" Type="http://schemas.openxmlformats.org/officeDocument/2006/relationships/hyperlink" Target="https://drive.google.com/open?id=1JoIN_IGR5N9-H0FiObqx0fGXpSGVv_wd" TargetMode="External"/><Relationship Id="rId497" Type="http://schemas.openxmlformats.org/officeDocument/2006/relationships/hyperlink" Target="https://drive.google.com/open?id=10o--2eupfIHZ1_AR_UaFdio-skCn6-Y0" TargetMode="External"/><Relationship Id="rId357" Type="http://schemas.openxmlformats.org/officeDocument/2006/relationships/hyperlink" Target="https://drive.google.com/open?id=1SSl8soW23uRASTHOCnYT1htA1n6gRhhk" TargetMode="External"/><Relationship Id="rId1194" Type="http://schemas.openxmlformats.org/officeDocument/2006/relationships/hyperlink" Target="https://drive.google.com/open?id=14UTP4G_XDKSTSDfhYcAmHcxTsYmPg4wc" TargetMode="External"/><Relationship Id="rId217" Type="http://schemas.openxmlformats.org/officeDocument/2006/relationships/hyperlink" Target="https://drive.google.com/open?id=1bwJgwpwQfqeqwVPytHzJrjwsZcF9VDJr" TargetMode="External"/><Relationship Id="rId564" Type="http://schemas.openxmlformats.org/officeDocument/2006/relationships/hyperlink" Target="https://drive.google.com/open?id=1JbXyT4bKDsDnAvDdQyr_fmTpWJR27cLy" TargetMode="External"/><Relationship Id="rId771" Type="http://schemas.openxmlformats.org/officeDocument/2006/relationships/hyperlink" Target="https://drive.google.com/open?id=1UxApAaXoWQbnQWMNK-4RVDHgDEcOO5Fk" TargetMode="External"/><Relationship Id="rId869" Type="http://schemas.openxmlformats.org/officeDocument/2006/relationships/hyperlink" Target="https://drive.google.com/open?id=13LDHpt9M8pYJo-C5aZYD60foNNWXpmqb" TargetMode="External"/><Relationship Id="rId1499" Type="http://schemas.openxmlformats.org/officeDocument/2006/relationships/hyperlink" Target="https://drive.google.com/open?id=1Yjydk1G25WwUYJ2eIIcOCzYiJWwXdzPN" TargetMode="External"/><Relationship Id="rId424" Type="http://schemas.openxmlformats.org/officeDocument/2006/relationships/hyperlink" Target="https://drive.google.com/open?id=10TW0BBVrfitF3K7f4aTxFlsqzHUM69hU" TargetMode="External"/><Relationship Id="rId631" Type="http://schemas.openxmlformats.org/officeDocument/2006/relationships/hyperlink" Target="https://drive.google.com/open?id=11KcCWZ5fSufkoS9nicKHSpBES4Yw9pBY" TargetMode="External"/><Relationship Id="rId729" Type="http://schemas.openxmlformats.org/officeDocument/2006/relationships/hyperlink" Target="https://drive.google.com/open?id=11XgbA0Ye8G8LpnZPL0IZnpqJBEdwotQj" TargetMode="External"/><Relationship Id="rId1054" Type="http://schemas.openxmlformats.org/officeDocument/2006/relationships/hyperlink" Target="https://drive.google.com/open?id=1dg5WpVNdsNSSJ3yzAFW4R__L9OP8HZ68" TargetMode="External"/><Relationship Id="rId1261" Type="http://schemas.openxmlformats.org/officeDocument/2006/relationships/hyperlink" Target="https://drive.google.com/open?id=1nLyurQvzbmMG48YVbrjTQ8uAk8DvjKqR" TargetMode="External"/><Relationship Id="rId1359" Type="http://schemas.openxmlformats.org/officeDocument/2006/relationships/hyperlink" Target="https://drive.google.com/open?id=1cvnCZ-w2849-8SGK_QFERhJpNA7u5JEe" TargetMode="External"/><Relationship Id="rId936" Type="http://schemas.openxmlformats.org/officeDocument/2006/relationships/hyperlink" Target="https://drive.google.com/open?id=1-mC85gjiSTv1O1sWwmsXJkIHH5XQF-tT" TargetMode="External"/><Relationship Id="rId1121" Type="http://schemas.openxmlformats.org/officeDocument/2006/relationships/hyperlink" Target="https://drive.google.com/open?id=19p-8wIOH6TNXPCcaJ5Q7YfK-TqX2y5oV" TargetMode="External"/><Relationship Id="rId1219" Type="http://schemas.openxmlformats.org/officeDocument/2006/relationships/hyperlink" Target="https://drive.google.com/open?id=1GWAC-LGbYZM52cREndZYzE4F14naXocm" TargetMode="External"/><Relationship Id="rId1566" Type="http://schemas.openxmlformats.org/officeDocument/2006/relationships/hyperlink" Target="https://drive.google.com/open?id=1fpOl687j9ggdtVm-TTILnEBLNapqMLmc" TargetMode="External"/><Relationship Id="rId1773" Type="http://schemas.openxmlformats.org/officeDocument/2006/relationships/hyperlink" Target="https://drive.google.com/open?id=1RLJ6t2XkWo7PwYCjiZlx_OnjsUZnonEI" TargetMode="External"/><Relationship Id="rId65" Type="http://schemas.openxmlformats.org/officeDocument/2006/relationships/hyperlink" Target="https://drive.google.com/open?id=1JQOXzt08-oN5wWYLZ_NKCJ5WhJK_7rSG" TargetMode="External"/><Relationship Id="rId1426" Type="http://schemas.openxmlformats.org/officeDocument/2006/relationships/hyperlink" Target="https://drive.google.com/open?id=1MmmIR0hLKiWgck-s8fqycxcoDzs7Tenk" TargetMode="External"/><Relationship Id="rId1633" Type="http://schemas.openxmlformats.org/officeDocument/2006/relationships/hyperlink" Target="https://drive.google.com/open?id=1Bjs7weRE5B89MHULvwao6Qnw7aRO4tyI" TargetMode="External"/><Relationship Id="rId1700" Type="http://schemas.openxmlformats.org/officeDocument/2006/relationships/hyperlink" Target="https://drive.google.com/open?id=11Y5-0rXvpkRNkrPDrQ-GaBLtS_Eo-Hao" TargetMode="External"/><Relationship Id="rId281" Type="http://schemas.openxmlformats.org/officeDocument/2006/relationships/hyperlink" Target="https://drive.google.com/open?id=1Dm7IGvOjAF5-WG5IvToQ5_zEPsfTGsEl" TargetMode="External"/><Relationship Id="rId141" Type="http://schemas.openxmlformats.org/officeDocument/2006/relationships/hyperlink" Target="https://drive.google.com/open?id=1aTzlWxsEfEZuKhMdT8kiF6abiWVCzMlw" TargetMode="External"/><Relationship Id="rId379" Type="http://schemas.openxmlformats.org/officeDocument/2006/relationships/hyperlink" Target="https://drive.google.com/open?id=122XYYKSyoDQNU8dGfVu9MZQtbrzk4oLx" TargetMode="External"/><Relationship Id="rId586" Type="http://schemas.openxmlformats.org/officeDocument/2006/relationships/hyperlink" Target="https://drive.google.com/open?id=1k9Xi4FtXUaNfKu4ftamvO18osotZdlIf" TargetMode="External"/><Relationship Id="rId793" Type="http://schemas.openxmlformats.org/officeDocument/2006/relationships/hyperlink" Target="https://drive.google.com/open?id=1WQTygNlvRZbC6jqqdFPQywlEeWJrj3PG" TargetMode="External"/><Relationship Id="rId7" Type="http://schemas.openxmlformats.org/officeDocument/2006/relationships/hyperlink" Target="https://drive.google.com/open?id=1AlH52K2rgE418PHRltXQjJzbBbFjZEdi" TargetMode="External"/><Relationship Id="rId239" Type="http://schemas.openxmlformats.org/officeDocument/2006/relationships/hyperlink" Target="https://drive.google.com/open?id=16WP5nOTj9oqBi0tlDlN_EtNhse81UTAW" TargetMode="External"/><Relationship Id="rId446" Type="http://schemas.openxmlformats.org/officeDocument/2006/relationships/hyperlink" Target="https://drive.google.com/open?id=1mTx5LpAC1uR9IFP-VvKX9ejqk8j202cl" TargetMode="External"/><Relationship Id="rId653" Type="http://schemas.openxmlformats.org/officeDocument/2006/relationships/hyperlink" Target="https://drive.google.com/open?id=1jU_M7GnnXbi5cLJfYvk_6sKwiq17GxtW" TargetMode="External"/><Relationship Id="rId1076" Type="http://schemas.openxmlformats.org/officeDocument/2006/relationships/hyperlink" Target="https://drive.google.com/open?id=19Ul4GSGW_I_DG2JdH-6H9kO1-PtSrfjK" TargetMode="External"/><Relationship Id="rId1283" Type="http://schemas.openxmlformats.org/officeDocument/2006/relationships/hyperlink" Target="https://drive.google.com/open?id=1Wwmn4x1F-qrQilJn5Q1fVpmt8kVykIPC" TargetMode="External"/><Relationship Id="rId1490" Type="http://schemas.openxmlformats.org/officeDocument/2006/relationships/hyperlink" Target="https://drive.google.com/open?id=1HYVTvswYLvbwqrUGCz7XvZEN2EHitwJi" TargetMode="External"/><Relationship Id="rId306" Type="http://schemas.openxmlformats.org/officeDocument/2006/relationships/hyperlink" Target="https://drive.google.com/open?id=1jOieSwvOMAHzyWFMwFBqjOdaTDE8ewyI" TargetMode="External"/><Relationship Id="rId860" Type="http://schemas.openxmlformats.org/officeDocument/2006/relationships/hyperlink" Target="https://drive.google.com/open?id=1M1CkWsxNLMl3RkAAbeSvscPa4KN_5xOX" TargetMode="External"/><Relationship Id="rId958" Type="http://schemas.openxmlformats.org/officeDocument/2006/relationships/hyperlink" Target="https://drive.google.com/open?id=1KqH23chMrqAPDmF2Y_3aPAyDd4tW6OWn" TargetMode="External"/><Relationship Id="rId1143" Type="http://schemas.openxmlformats.org/officeDocument/2006/relationships/hyperlink" Target="https://drive.google.com/open?id=1oC7JEfRRSqeV0Ob60Ct6POQvx4JVJ414" TargetMode="External"/><Relationship Id="rId1588" Type="http://schemas.openxmlformats.org/officeDocument/2006/relationships/hyperlink" Target="https://drive.google.com/open?id=1nNsXuPits0h6SeGbm2n-fE7cWti3B8aI" TargetMode="External"/><Relationship Id="rId87" Type="http://schemas.openxmlformats.org/officeDocument/2006/relationships/hyperlink" Target="https://drive.google.com/open?id=1rlCeiI5-UwbWmhMeMGy4mLsmHv_ggvB-" TargetMode="External"/><Relationship Id="rId513" Type="http://schemas.openxmlformats.org/officeDocument/2006/relationships/hyperlink" Target="https://drive.google.com/open?id=1fSNiTb3778t_FFQeqcka78FszQl8yRD_" TargetMode="External"/><Relationship Id="rId720" Type="http://schemas.openxmlformats.org/officeDocument/2006/relationships/hyperlink" Target="https://drive.google.com/open?id=1mB2l0sd4hupTWGjkBo3aMdDlpCnrbAzO" TargetMode="External"/><Relationship Id="rId818" Type="http://schemas.openxmlformats.org/officeDocument/2006/relationships/hyperlink" Target="https://drive.google.com/open?id=123qjAu9T4Qljg8GPrhTfB83XIG3pHgp0" TargetMode="External"/><Relationship Id="rId1350" Type="http://schemas.openxmlformats.org/officeDocument/2006/relationships/hyperlink" Target="https://drive.google.com/open?id=1HXy_WGl_IjLrxzJ0tLOYeXP53fk_c_SE" TargetMode="External"/><Relationship Id="rId1448" Type="http://schemas.openxmlformats.org/officeDocument/2006/relationships/hyperlink" Target="https://drive.google.com/open?id=1HaZ3nfRAC0edODDxXxAfROkPUaUZfOuI" TargetMode="External"/><Relationship Id="rId1655" Type="http://schemas.openxmlformats.org/officeDocument/2006/relationships/hyperlink" Target="https://drive.google.com/open?id=19w8XvRcd2vx5GVSpT2fuZ-7NwNtANFls" TargetMode="External"/><Relationship Id="rId1003" Type="http://schemas.openxmlformats.org/officeDocument/2006/relationships/hyperlink" Target="https://drive.google.com/open?id=1fEmuxA7Uz0rVWlKl3nMe7mGEqVihKBmE" TargetMode="External"/><Relationship Id="rId1210" Type="http://schemas.openxmlformats.org/officeDocument/2006/relationships/hyperlink" Target="https://drive.google.com/open?id=1IJ2H8eIjSzl6HSBPQvezlSa0SinRI9il" TargetMode="External"/><Relationship Id="rId1308" Type="http://schemas.openxmlformats.org/officeDocument/2006/relationships/hyperlink" Target="https://drive.google.com/open?id=1byVZfnBSoaI2ZpgcDVhePQJ6KXTVtW7v" TargetMode="External"/><Relationship Id="rId1515" Type="http://schemas.openxmlformats.org/officeDocument/2006/relationships/hyperlink" Target="https://drive.google.com/open?id=1Dh6SgVlDRBCld1YkCkxzckx-YWigZ3ob" TargetMode="External"/><Relationship Id="rId1722" Type="http://schemas.openxmlformats.org/officeDocument/2006/relationships/hyperlink" Target="https://drive.google.com/open?id=1YfFRnUFsx7HCS4AMtQgeQeRcGnMcpNQS" TargetMode="External"/><Relationship Id="rId14" Type="http://schemas.openxmlformats.org/officeDocument/2006/relationships/hyperlink" Target="https://drive.google.com/open?id=1LN_uLJ6Uz-21o8FVGvPojiMRxRmSi_sV" TargetMode="External"/><Relationship Id="rId163" Type="http://schemas.openxmlformats.org/officeDocument/2006/relationships/hyperlink" Target="https://drive.google.com/open?id=1XqK8UZEo2m1qgwBKoDmIot2_IBV1Bon7" TargetMode="External"/><Relationship Id="rId370" Type="http://schemas.openxmlformats.org/officeDocument/2006/relationships/hyperlink" Target="https://drive.google.com/open?id=1Pson0OD8cG4OMBTwauOOPHM-p_IOzjoA" TargetMode="External"/><Relationship Id="rId230" Type="http://schemas.openxmlformats.org/officeDocument/2006/relationships/hyperlink" Target="https://drive.google.com/open?id=1795iPTBOwXxP-aQiot14EveWmrDr4aCi" TargetMode="External"/><Relationship Id="rId468" Type="http://schemas.openxmlformats.org/officeDocument/2006/relationships/hyperlink" Target="https://drive.google.com/open?id=1PAlgTXxaSbNGvv2PWg2VUV4WyIM4cPMX" TargetMode="External"/><Relationship Id="rId675" Type="http://schemas.openxmlformats.org/officeDocument/2006/relationships/hyperlink" Target="https://drive.google.com/open?id=15xb29NkapvKqqRQelvtnUBQ5gLDle8jP" TargetMode="External"/><Relationship Id="rId882" Type="http://schemas.openxmlformats.org/officeDocument/2006/relationships/hyperlink" Target="https://drive.google.com/open?id=1s7GZ7xJTIkkUV8mX4jjUCIpj-chSDuo3" TargetMode="External"/><Relationship Id="rId1098" Type="http://schemas.openxmlformats.org/officeDocument/2006/relationships/hyperlink" Target="https://drive.google.com/open?id=1kNone-JIdsy5SIk5-2CFpWXlTY4kMueI" TargetMode="External"/><Relationship Id="rId328" Type="http://schemas.openxmlformats.org/officeDocument/2006/relationships/hyperlink" Target="https://drive.google.com/open?id=1-UTwuGVl2QGS-fw4gyqVb9_IyVjWI-Fe" TargetMode="External"/><Relationship Id="rId535" Type="http://schemas.openxmlformats.org/officeDocument/2006/relationships/hyperlink" Target="https://drive.google.com/open?id=1oP_ea4K-CEQsL3o9pLS-0_-aTecY1xbn" TargetMode="External"/><Relationship Id="rId742" Type="http://schemas.openxmlformats.org/officeDocument/2006/relationships/hyperlink" Target="https://drive.google.com/open?id=1THnJAqjGzitb7-OcNWj8UO6msIbNeEQ7" TargetMode="External"/><Relationship Id="rId1165" Type="http://schemas.openxmlformats.org/officeDocument/2006/relationships/hyperlink" Target="https://drive.google.com/open?id=1U3rzb184LI7Uv6s0QPcj3NxHXriDgqeF" TargetMode="External"/><Relationship Id="rId1372" Type="http://schemas.openxmlformats.org/officeDocument/2006/relationships/hyperlink" Target="https://drive.google.com/open?id=1e4JkL8ttAGAPDQyayu8GBdck5dH2L0qa" TargetMode="External"/><Relationship Id="rId602" Type="http://schemas.openxmlformats.org/officeDocument/2006/relationships/hyperlink" Target="https://drive.google.com/open?id=113-4s4NKDrYEgF-bTmvFnmaMiwwGbGTj" TargetMode="External"/><Relationship Id="rId1025" Type="http://schemas.openxmlformats.org/officeDocument/2006/relationships/hyperlink" Target="https://drive.google.com/open?id=16U51iCmLo1gMFdU6wJ3Pr8-sWuLFa2Ke" TargetMode="External"/><Relationship Id="rId1232" Type="http://schemas.openxmlformats.org/officeDocument/2006/relationships/hyperlink" Target="https://drive.google.com/open?id=1OBHERkf65fzx-Wp2OqaHL57SV1Pm7fCp" TargetMode="External"/><Relationship Id="rId1677" Type="http://schemas.openxmlformats.org/officeDocument/2006/relationships/hyperlink" Target="https://drive.google.com/open?id=1UslviQrMji69li_H-qwJeeWDqyHzXhq_" TargetMode="External"/><Relationship Id="rId907" Type="http://schemas.openxmlformats.org/officeDocument/2006/relationships/hyperlink" Target="https://drive.google.com/open?id=195PJ3PYyimdzn7CX2pmVl179UFL9s1xD" TargetMode="External"/><Relationship Id="rId1537" Type="http://schemas.openxmlformats.org/officeDocument/2006/relationships/hyperlink" Target="https://drive.google.com/open?id=18BDLkovTvDTLZZ5VDzwRURyck4-Dy-QP" TargetMode="External"/><Relationship Id="rId1744" Type="http://schemas.openxmlformats.org/officeDocument/2006/relationships/hyperlink" Target="https://drive.google.com/open?id=17wTiEjz2A4AtQbLTpfbXzZnxKHGq0xPt" TargetMode="External"/><Relationship Id="rId36" Type="http://schemas.openxmlformats.org/officeDocument/2006/relationships/hyperlink" Target="https://drive.google.com/open?id=1VRlqYGXQtAmv-wnNA0P9Qj8mf60C71Fx" TargetMode="External"/><Relationship Id="rId1604" Type="http://schemas.openxmlformats.org/officeDocument/2006/relationships/hyperlink" Target="https://drive.google.com/open?id=1VN-0K0p1pmaU4_l8J5fzEhkMp8VsxrRL" TargetMode="External"/><Relationship Id="rId185" Type="http://schemas.openxmlformats.org/officeDocument/2006/relationships/hyperlink" Target="https://drive.google.com/open?id=1qggGCwoMQ2X2dn8BC0TfPT5LNr-eZoBn" TargetMode="External"/><Relationship Id="rId392" Type="http://schemas.openxmlformats.org/officeDocument/2006/relationships/hyperlink" Target="https://drive.google.com/open?id=1ZiXRp8pD3rr-qyp3x4tzpdRGkebc6-8O" TargetMode="External"/><Relationship Id="rId697" Type="http://schemas.openxmlformats.org/officeDocument/2006/relationships/hyperlink" Target="https://drive.google.com/open?id=1ngkvy0LPNMOhej43UWppax1g8Xxm8_t2" TargetMode="External"/><Relationship Id="rId252" Type="http://schemas.openxmlformats.org/officeDocument/2006/relationships/hyperlink" Target="https://drive.google.com/open?id=18GgO7n9sVvFNp6Z3ligUEn0ddXMEC5Mm" TargetMode="External"/><Relationship Id="rId1187" Type="http://schemas.openxmlformats.org/officeDocument/2006/relationships/hyperlink" Target="https://drive.google.com/open?id=1Iy25adbIGTd1lnWo2Xa8tL9HlcNx1gJX" TargetMode="External"/><Relationship Id="rId112" Type="http://schemas.openxmlformats.org/officeDocument/2006/relationships/hyperlink" Target="https://drive.google.com/open?id=1TKHlrXuTUiYzIs8ktPTF9AwuNbA7-AO7" TargetMode="External"/><Relationship Id="rId557" Type="http://schemas.openxmlformats.org/officeDocument/2006/relationships/hyperlink" Target="https://drive.google.com/open?id=1g1mq-u3jpDl_r9GfSrFPs8ngdIExXDhi" TargetMode="External"/><Relationship Id="rId764" Type="http://schemas.openxmlformats.org/officeDocument/2006/relationships/hyperlink" Target="https://drive.google.com/open?id=1HyYyuOhWNpxtWNBu-w7XK9Ep8uMdT6UA" TargetMode="External"/><Relationship Id="rId971" Type="http://schemas.openxmlformats.org/officeDocument/2006/relationships/hyperlink" Target="https://drive.google.com/open?id=1JTJ7KOAJuO0I01Pvj13ym1PjALQ5VVga" TargetMode="External"/><Relationship Id="rId1394" Type="http://schemas.openxmlformats.org/officeDocument/2006/relationships/hyperlink" Target="https://drive.google.com/open?id=1mmw8fjQYe_95ykxGuAM1XqpaXyjBWPKO" TargetMode="External"/><Relationship Id="rId1699" Type="http://schemas.openxmlformats.org/officeDocument/2006/relationships/hyperlink" Target="https://drive.google.com/open?id=1p8AM5nAb20AwBFZc742YrFrM_gGs4HRz" TargetMode="External"/><Relationship Id="rId417" Type="http://schemas.openxmlformats.org/officeDocument/2006/relationships/hyperlink" Target="https://drive.google.com/open?id=1HEwaWLUQDqCqTgERyptyWbVtJs5lhyfv" TargetMode="External"/><Relationship Id="rId624" Type="http://schemas.openxmlformats.org/officeDocument/2006/relationships/hyperlink" Target="https://drive.google.com/open?id=11eE1mnLpD85njHrK7Wkc88S2vqG7fvVV" TargetMode="External"/><Relationship Id="rId831" Type="http://schemas.openxmlformats.org/officeDocument/2006/relationships/hyperlink" Target="https://drive.google.com/open?id=1349GEcGAMOa1rulUY7B3ZoN2z4Dw32c_" TargetMode="External"/><Relationship Id="rId1047" Type="http://schemas.openxmlformats.org/officeDocument/2006/relationships/hyperlink" Target="https://drive.google.com/open?id=1ORXhwg_2jDPqiNK3wNyMXrfiIJy4VPXg" TargetMode="External"/><Relationship Id="rId1254" Type="http://schemas.openxmlformats.org/officeDocument/2006/relationships/hyperlink" Target="https://drive.google.com/open?id=1-FUwEZ6v6d3t9DlryjY8f6EnfnfUzd6E" TargetMode="External"/><Relationship Id="rId1461" Type="http://schemas.openxmlformats.org/officeDocument/2006/relationships/hyperlink" Target="https://drive.google.com/open?id=1vEIR-P4d9K6T_BgtqWAjB5GHWkb6nbbN" TargetMode="External"/><Relationship Id="rId929" Type="http://schemas.openxmlformats.org/officeDocument/2006/relationships/hyperlink" Target="https://drive.google.com/open?id=1vCWbb1oXj1vsxOZQ-aCAwN8g7XWGLJxc" TargetMode="External"/><Relationship Id="rId1114" Type="http://schemas.openxmlformats.org/officeDocument/2006/relationships/hyperlink" Target="https://drive.google.com/open?id=1zO0NdQTDDhrYi7ZsQg07bQIdRX-hegOP" TargetMode="External"/><Relationship Id="rId1321" Type="http://schemas.openxmlformats.org/officeDocument/2006/relationships/hyperlink" Target="https://drive.google.com/open?id=1ZmKLGKCtLIhPbVsuUM6Fc-UfDJNY0ckf" TargetMode="External"/><Relationship Id="rId1559" Type="http://schemas.openxmlformats.org/officeDocument/2006/relationships/hyperlink" Target="https://drive.google.com/open?id=1kjnFRpLG_aHL0_6KMSNG2WSbfYJMmY9r" TargetMode="External"/><Relationship Id="rId1766" Type="http://schemas.openxmlformats.org/officeDocument/2006/relationships/hyperlink" Target="https://drive.google.com/open?id=1TTRBdJufkq21t9u32hD3FG_kFdfULoia" TargetMode="External"/><Relationship Id="rId58" Type="http://schemas.openxmlformats.org/officeDocument/2006/relationships/hyperlink" Target="https://drive.google.com/open?id=1ggLOgWpPBdKADwTV2cQ2xEsPjLZbqgPK" TargetMode="External"/><Relationship Id="rId1419" Type="http://schemas.openxmlformats.org/officeDocument/2006/relationships/hyperlink" Target="https://drive.google.com/open?id=1a059sfaMvWqyBo_BbpOgLAJQjl7dW_2j" TargetMode="External"/><Relationship Id="rId1626" Type="http://schemas.openxmlformats.org/officeDocument/2006/relationships/hyperlink" Target="https://drive.google.com/open?id=1iJtf3zM2g-abvhZXOj6nQtCnCqphqO5o" TargetMode="External"/><Relationship Id="rId274" Type="http://schemas.openxmlformats.org/officeDocument/2006/relationships/hyperlink" Target="https://drive.google.com/open?id=1M_Z6uLBjnJFUirSGXDeRGIkeeU2e0xgY" TargetMode="External"/><Relationship Id="rId481" Type="http://schemas.openxmlformats.org/officeDocument/2006/relationships/hyperlink" Target="https://drive.google.com/open?id=13WnlkaxL3mkta8uGSlXynSymsi0PqTQn" TargetMode="External"/><Relationship Id="rId134" Type="http://schemas.openxmlformats.org/officeDocument/2006/relationships/hyperlink" Target="https://drive.google.com/open?id=15r7DtR9AxDzTD5FyzdFxu8jOcjiUZDb0" TargetMode="External"/><Relationship Id="rId579" Type="http://schemas.openxmlformats.org/officeDocument/2006/relationships/hyperlink" Target="https://drive.google.com/open?id=1gWuahqVZ1Gs5VZ7S3qX4h9HtZ05-9hRU" TargetMode="External"/><Relationship Id="rId786" Type="http://schemas.openxmlformats.org/officeDocument/2006/relationships/hyperlink" Target="https://drive.google.com/open?id=1W3vaKPloCf8qN4_-6Odwvu0gnxGFbbRD" TargetMode="External"/><Relationship Id="rId993" Type="http://schemas.openxmlformats.org/officeDocument/2006/relationships/hyperlink" Target="https://drive.google.com/open?id=1NMsG3Iz6ferjIVUw0SWiaJ64VM9Q1LA-" TargetMode="External"/><Relationship Id="rId341" Type="http://schemas.openxmlformats.org/officeDocument/2006/relationships/hyperlink" Target="https://drive.google.com/open?id=1ModFvCO6eMD_pFH0guPQ1yBbu0uDXpNb" TargetMode="External"/><Relationship Id="rId439" Type="http://schemas.openxmlformats.org/officeDocument/2006/relationships/hyperlink" Target="https://drive.google.com/open?id=1Grg1WVAuiWBMd6_KVugblZBdciByNuq7" TargetMode="External"/><Relationship Id="rId646" Type="http://schemas.openxmlformats.org/officeDocument/2006/relationships/hyperlink" Target="https://drive.google.com/open?id=1OAoKiXof9b_9M8TpclG8E6-9gs4RTX0O" TargetMode="External"/><Relationship Id="rId1069" Type="http://schemas.openxmlformats.org/officeDocument/2006/relationships/hyperlink" Target="https://drive.google.com/open?id=19aacNQSEKM-QkprGOS5ZxDc2ABD5XY8-" TargetMode="External"/><Relationship Id="rId1276" Type="http://schemas.openxmlformats.org/officeDocument/2006/relationships/hyperlink" Target="https://drive.google.com/open?id=1dHjIQycA3dPgdAffSNxOiZ4_zVJ_x7Jq" TargetMode="External"/><Relationship Id="rId1483" Type="http://schemas.openxmlformats.org/officeDocument/2006/relationships/hyperlink" Target="https://drive.google.com/open?id=1qaAyNEOlNWLY7fn_2ppqhIRQYtp5ONq_" TargetMode="External"/><Relationship Id="rId201" Type="http://schemas.openxmlformats.org/officeDocument/2006/relationships/hyperlink" Target="https://drive.google.com/open?id=1TJsYzkkQdFaIek5abE-xhskiQWUCxkeX" TargetMode="External"/><Relationship Id="rId506" Type="http://schemas.openxmlformats.org/officeDocument/2006/relationships/hyperlink" Target="https://drive.google.com/open?id=1IYlRVZ3sUakgyaMtImCwyvdT-v7M-e1Q" TargetMode="External"/><Relationship Id="rId853" Type="http://schemas.openxmlformats.org/officeDocument/2006/relationships/hyperlink" Target="https://drive.google.com/open?id=1DhtkoBbf_KA_s9bLoalq1GP3nHzpwVSh" TargetMode="External"/><Relationship Id="rId1136" Type="http://schemas.openxmlformats.org/officeDocument/2006/relationships/hyperlink" Target="https://drive.google.com/open?id=1JqNVI4pA4iWCX9D9FZJVav9SjQ2nawIW" TargetMode="External"/><Relationship Id="rId1690" Type="http://schemas.openxmlformats.org/officeDocument/2006/relationships/hyperlink" Target="https://drive.google.com/open?id=1DM8nibpvHlqTUAQ285_q0U1Q6UwDyGyd" TargetMode="External"/><Relationship Id="rId713" Type="http://schemas.openxmlformats.org/officeDocument/2006/relationships/hyperlink" Target="https://drive.google.com/open?id=1TALnip3VUSDH-GGT9i4tfdZNtV_MN0Ea" TargetMode="External"/><Relationship Id="rId920" Type="http://schemas.openxmlformats.org/officeDocument/2006/relationships/hyperlink" Target="https://drive.google.com/open?id=1JIBrhAlSebuCs3rPsM37qJ2A8CM1ZwK-" TargetMode="External"/><Relationship Id="rId1343" Type="http://schemas.openxmlformats.org/officeDocument/2006/relationships/hyperlink" Target="https://drive.google.com/open?id=1wGUObYKzNys_uYKLVQAxbqRgTxLfxONA" TargetMode="External"/><Relationship Id="rId1550" Type="http://schemas.openxmlformats.org/officeDocument/2006/relationships/hyperlink" Target="https://drive.google.com/open?id=1ZYi_UqYnKiagGrqRugdk4reH6Vc44FHG" TargetMode="External"/><Relationship Id="rId1648" Type="http://schemas.openxmlformats.org/officeDocument/2006/relationships/hyperlink" Target="https://drive.google.com/open?id=1H9khwGK-54hLh9dI25aodbAoJ-t-c0G5" TargetMode="External"/><Relationship Id="rId1203" Type="http://schemas.openxmlformats.org/officeDocument/2006/relationships/hyperlink" Target="https://drive.google.com/open?id=1CdJ8zIaHz26AR216yM8HYECF_e0cFX6P" TargetMode="External"/><Relationship Id="rId1410" Type="http://schemas.openxmlformats.org/officeDocument/2006/relationships/hyperlink" Target="https://drive.google.com/open?id=1S_KJr5TGbBtrvv1wOP8MJOXvYz1qoaT3" TargetMode="External"/><Relationship Id="rId1508" Type="http://schemas.openxmlformats.org/officeDocument/2006/relationships/hyperlink" Target="https://drive.google.com/open?id=11V8dRFtJ7qHMT44gaX99ncqQD7ZMpVMh" TargetMode="External"/><Relationship Id="rId1715" Type="http://schemas.openxmlformats.org/officeDocument/2006/relationships/hyperlink" Target="https://drive.google.com/open?id=1a34h-9hlFzlKFurBjh57UKrjWfsPIW4W" TargetMode="External"/><Relationship Id="rId296" Type="http://schemas.openxmlformats.org/officeDocument/2006/relationships/hyperlink" Target="https://drive.google.com/open?id=1y6AKLP5X1fl5jRBD8ISQXunqmUhzK5la" TargetMode="External"/><Relationship Id="rId156" Type="http://schemas.openxmlformats.org/officeDocument/2006/relationships/hyperlink" Target="https://drive.google.com/open?id=1Rk4DIWLFgUdDnrAxsjBpip5RjL5bVDLH" TargetMode="External"/><Relationship Id="rId363" Type="http://schemas.openxmlformats.org/officeDocument/2006/relationships/hyperlink" Target="https://drive.google.com/open?id=1wOpR2CW6W6K0gLHmZI8G9-ujYxC6slhc" TargetMode="External"/><Relationship Id="rId570" Type="http://schemas.openxmlformats.org/officeDocument/2006/relationships/hyperlink" Target="https://drive.google.com/open?id=1AYXSSdXXGtRGDL6NaMjRNKvaHfuK8gWU" TargetMode="External"/><Relationship Id="rId223" Type="http://schemas.openxmlformats.org/officeDocument/2006/relationships/hyperlink" Target="https://drive.google.com/open?id=10Oh0MCsXYT2yR3h0UKvxiCkUopqPXGkG" TargetMode="External"/><Relationship Id="rId430" Type="http://schemas.openxmlformats.org/officeDocument/2006/relationships/hyperlink" Target="https://drive.google.com/open?id=11r7LiUBydRP-vw5xleMdmT0RZgyL8dSz" TargetMode="External"/><Relationship Id="rId668" Type="http://schemas.openxmlformats.org/officeDocument/2006/relationships/hyperlink" Target="https://drive.google.com/open?id=1G-T2EKJqzh_1q31a04jjLk79kuX-smF3" TargetMode="External"/><Relationship Id="rId875" Type="http://schemas.openxmlformats.org/officeDocument/2006/relationships/hyperlink" Target="https://drive.google.com/open?id=1-aADkwxIOjKhV7sr4UiPNR3rvDjhwYl9" TargetMode="External"/><Relationship Id="rId1060" Type="http://schemas.openxmlformats.org/officeDocument/2006/relationships/hyperlink" Target="https://drive.google.com/open?id=1qAUdPi40powkSDtnWBiTsblxlQ4Q0AKi" TargetMode="External"/><Relationship Id="rId1298" Type="http://schemas.openxmlformats.org/officeDocument/2006/relationships/hyperlink" Target="https://drive.google.com/open?id=1LYEDjjUS8xfSpDVAc2aPq1CINGpdCTwu" TargetMode="External"/><Relationship Id="rId528" Type="http://schemas.openxmlformats.org/officeDocument/2006/relationships/hyperlink" Target="https://drive.google.com/open?id=1AtA6Nd_8FF0LsutbltOpM38UBmWfY3Zk" TargetMode="External"/><Relationship Id="rId735" Type="http://schemas.openxmlformats.org/officeDocument/2006/relationships/hyperlink" Target="https://drive.google.com/open?id=1JiyAgL6M3YCL7OH8EHrSyScobjcekY_T" TargetMode="External"/><Relationship Id="rId942" Type="http://schemas.openxmlformats.org/officeDocument/2006/relationships/hyperlink" Target="https://drive.google.com/open?id=1k1JzrJ4Ypfhx-PNzW63FmS8HcGJ1445e" TargetMode="External"/><Relationship Id="rId1158" Type="http://schemas.openxmlformats.org/officeDocument/2006/relationships/hyperlink" Target="https://drive.google.com/open?id=1vXpapxZ3e9ZRh7SxzrWzaCKc1mfP0Z7C" TargetMode="External"/><Relationship Id="rId1365" Type="http://schemas.openxmlformats.org/officeDocument/2006/relationships/hyperlink" Target="https://drive.google.com/open?id=1D6JxKcKYxAgGD8Hczr4c01qLA_yTLigh" TargetMode="External"/><Relationship Id="rId1572" Type="http://schemas.openxmlformats.org/officeDocument/2006/relationships/hyperlink" Target="https://drive.google.com/open?id=1Ngh9GAdvYvxZ0ErC95sgTPf-NQC7ykxn" TargetMode="External"/><Relationship Id="rId1018" Type="http://schemas.openxmlformats.org/officeDocument/2006/relationships/hyperlink" Target="https://drive.google.com/open?id=1LcqRcm3Ur3QeJvVfxk63wjuf3U6BGyma" TargetMode="External"/><Relationship Id="rId1225" Type="http://schemas.openxmlformats.org/officeDocument/2006/relationships/hyperlink" Target="https://drive.google.com/open?id=1e0IneA2rpKWfvOtgo90l0IZypcP2pPfx" TargetMode="External"/><Relationship Id="rId1432" Type="http://schemas.openxmlformats.org/officeDocument/2006/relationships/hyperlink" Target="https://drive.google.com/open?id=1Zg2gYpjn_WFSwm42ZFCjFDX4QV84UedF" TargetMode="External"/><Relationship Id="rId71" Type="http://schemas.openxmlformats.org/officeDocument/2006/relationships/hyperlink" Target="https://drive.google.com/open?id=18IJ-T6ZRz6kAXpLQ9LLJk8KPNHW7OZwm" TargetMode="External"/><Relationship Id="rId802" Type="http://schemas.openxmlformats.org/officeDocument/2006/relationships/hyperlink" Target="https://drive.google.com/open?id=1e5-gqEIBeskEV-EXtUAFwjz2VLsx8fD6" TargetMode="External"/><Relationship Id="rId1737" Type="http://schemas.openxmlformats.org/officeDocument/2006/relationships/hyperlink" Target="https://drive.google.com/open?id=1GuD2I1laiDzK-1Z8IqUAJhQjGEwBrHgj" TargetMode="External"/><Relationship Id="rId29" Type="http://schemas.openxmlformats.org/officeDocument/2006/relationships/hyperlink" Target="https://drive.google.com/open?id=1hg9i9JpBvf7icTXwYd6AV2QE5pD0ZN_Z" TargetMode="External"/><Relationship Id="rId178" Type="http://schemas.openxmlformats.org/officeDocument/2006/relationships/hyperlink" Target="https://drive.google.com/open?id=1CpF8IRQZq7kaPi23Ged_z8B1vdu3rq7v" TargetMode="External"/><Relationship Id="rId385" Type="http://schemas.openxmlformats.org/officeDocument/2006/relationships/hyperlink" Target="https://drive.google.com/open?id=1xgON3Faw5d56jkjtO9rbbknHxPU2urnT" TargetMode="External"/><Relationship Id="rId592" Type="http://schemas.openxmlformats.org/officeDocument/2006/relationships/hyperlink" Target="https://drive.google.com/open?id=1nVw6Zvt04O-Z4K7n0OwlKVt8H6fJj6_P" TargetMode="External"/><Relationship Id="rId245" Type="http://schemas.openxmlformats.org/officeDocument/2006/relationships/hyperlink" Target="https://drive.google.com/open?id=1Ma8yQaFxweqIgdee4WsxYvt6vSuEJMJk" TargetMode="External"/><Relationship Id="rId452" Type="http://schemas.openxmlformats.org/officeDocument/2006/relationships/hyperlink" Target="https://drive.google.com/open?id=1bCb-1MPAPXliOd3uGanT2sizKAR48jTc" TargetMode="External"/><Relationship Id="rId897" Type="http://schemas.openxmlformats.org/officeDocument/2006/relationships/hyperlink" Target="https://drive.google.com/open?id=1StOWOLU0iUMMjaq3QJ0UX3P6MZHUA9Z2" TargetMode="External"/><Relationship Id="rId1082" Type="http://schemas.openxmlformats.org/officeDocument/2006/relationships/hyperlink" Target="https://drive.google.com/open?id=1BAO5O1GcPXBffeYswf3c7uBIrzsTmRZD" TargetMode="External"/><Relationship Id="rId105" Type="http://schemas.openxmlformats.org/officeDocument/2006/relationships/hyperlink" Target="https://drive.google.com/open?id=1dXSa3PlZSxUy7-ga21elgfO03YLjP-c-" TargetMode="External"/><Relationship Id="rId312" Type="http://schemas.openxmlformats.org/officeDocument/2006/relationships/hyperlink" Target="https://drive.google.com/open?id=1FrPoRfAxHtXxPcsydyuiQhTQT8NOfnZM" TargetMode="External"/><Relationship Id="rId757" Type="http://schemas.openxmlformats.org/officeDocument/2006/relationships/hyperlink" Target="https://drive.google.com/open?id=13VDDgpGT2jz3a6l2qEiYrayu_82SS9-_" TargetMode="External"/><Relationship Id="rId964" Type="http://schemas.openxmlformats.org/officeDocument/2006/relationships/hyperlink" Target="https://drive.google.com/open?id=1Ujbay78NRhBEyyQL4EzUZDisnr0yl4w3" TargetMode="External"/><Relationship Id="rId1387" Type="http://schemas.openxmlformats.org/officeDocument/2006/relationships/hyperlink" Target="https://drive.google.com/open?id=1OdkH2XERTvF9nBXJODj3ZRv_URudQVGN" TargetMode="External"/><Relationship Id="rId1594" Type="http://schemas.openxmlformats.org/officeDocument/2006/relationships/hyperlink" Target="https://drive.google.com/open?id=1Eis2X6j22MlACCNbAPhePBGgVzCmH6OJ" TargetMode="External"/><Relationship Id="rId93" Type="http://schemas.openxmlformats.org/officeDocument/2006/relationships/hyperlink" Target="https://drive.google.com/open?id=1_eGjhS1ONyUBqIEjX-nKNPjzeHP729_A" TargetMode="External"/><Relationship Id="rId617" Type="http://schemas.openxmlformats.org/officeDocument/2006/relationships/hyperlink" Target="https://drive.google.com/open?id=1cQOaOLH9iAErabDzmYZ_moDeSjNOxamj" TargetMode="External"/><Relationship Id="rId824" Type="http://schemas.openxmlformats.org/officeDocument/2006/relationships/hyperlink" Target="https://drive.google.com/open?id=17x3RI1nBcwK_St7iPwCSG4c64x9LsRYN" TargetMode="External"/><Relationship Id="rId1247" Type="http://schemas.openxmlformats.org/officeDocument/2006/relationships/hyperlink" Target="https://drive.google.com/open?id=1N5iMzfHpLgbitDbpgZsc8ULOZEOc-WK3" TargetMode="External"/><Relationship Id="rId1454" Type="http://schemas.openxmlformats.org/officeDocument/2006/relationships/hyperlink" Target="https://drive.google.com/open?id=19vsQktGmirIF0lZoZkIQOVwGt-viTxKL" TargetMode="External"/><Relationship Id="rId1661" Type="http://schemas.openxmlformats.org/officeDocument/2006/relationships/hyperlink" Target="https://drive.google.com/open?id=17U6ub6kO-kom96JBETe_w4rkBuyGBk2b" TargetMode="External"/><Relationship Id="rId1107" Type="http://schemas.openxmlformats.org/officeDocument/2006/relationships/hyperlink" Target="https://drive.google.com/open?id=1rm2ZAAGGAnR1yQM6TXEQb9X5SVqUnkT6" TargetMode="External"/><Relationship Id="rId1314" Type="http://schemas.openxmlformats.org/officeDocument/2006/relationships/hyperlink" Target="https://drive.google.com/open?id=1GT-91_5_g6WepbHmuYrZ2WE7kyEmAwzj" TargetMode="External"/><Relationship Id="rId1521" Type="http://schemas.openxmlformats.org/officeDocument/2006/relationships/hyperlink" Target="https://drive.google.com/open?id=1M2q-DyMkR8dK7Fmvs5vjWOQVm0ZZaKi_" TargetMode="External"/><Relationship Id="rId1759" Type="http://schemas.openxmlformats.org/officeDocument/2006/relationships/hyperlink" Target="https://drive.google.com/open?id=1L12Igq_cZZuAHhCyusYhAMgw1xBvAol4" TargetMode="External"/><Relationship Id="rId1619" Type="http://schemas.openxmlformats.org/officeDocument/2006/relationships/hyperlink" Target="https://drive.google.com/open?id=1SUGraaAhNNu723kV2GYCwfpTIXFCrEBd" TargetMode="External"/><Relationship Id="rId20" Type="http://schemas.openxmlformats.org/officeDocument/2006/relationships/hyperlink" Target="https://drive.google.com/open?id=1eaCE1gtbNS82T54aUK4umuDQzAL0rikq" TargetMode="External"/><Relationship Id="rId267" Type="http://schemas.openxmlformats.org/officeDocument/2006/relationships/hyperlink" Target="https://drive.google.com/open?id=13AZUBttstLEbImHqVTWJGvA43j0I_1jn" TargetMode="External"/><Relationship Id="rId474" Type="http://schemas.openxmlformats.org/officeDocument/2006/relationships/hyperlink" Target="https://drive.google.com/open?id=1A4l3BRaUKwc5nxCJS3iHiMB9Pv3HleVo" TargetMode="External"/><Relationship Id="rId127" Type="http://schemas.openxmlformats.org/officeDocument/2006/relationships/hyperlink" Target="https://drive.google.com/open?id=1pWW-_AfoZsk6XDM6gXgbuTisr597aJmQ" TargetMode="External"/><Relationship Id="rId681" Type="http://schemas.openxmlformats.org/officeDocument/2006/relationships/hyperlink" Target="https://drive.google.com/open?id=1wu53xBtSSicN24VgEoeDPhYQlVimFKyz" TargetMode="External"/><Relationship Id="rId779" Type="http://schemas.openxmlformats.org/officeDocument/2006/relationships/hyperlink" Target="https://drive.google.com/open?id=1z1hFMiOFtMcRzBPCIbT0p4ySdpF_j4zj" TargetMode="External"/><Relationship Id="rId986" Type="http://schemas.openxmlformats.org/officeDocument/2006/relationships/hyperlink" Target="https://drive.google.com/open?id=1qKzjOCQJLDsF-oUdm6Ead_ip4RgvYGYe" TargetMode="External"/><Relationship Id="rId334" Type="http://schemas.openxmlformats.org/officeDocument/2006/relationships/hyperlink" Target="https://drive.google.com/open?id=1JAxGvj14_mSGzLI1FFOtTl5szGgZtNJF" TargetMode="External"/><Relationship Id="rId541" Type="http://schemas.openxmlformats.org/officeDocument/2006/relationships/hyperlink" Target="https://drive.google.com/open?id=1v5STl1mHYW1eJzO6kUPdULymroYfvECa" TargetMode="External"/><Relationship Id="rId639" Type="http://schemas.openxmlformats.org/officeDocument/2006/relationships/hyperlink" Target="https://drive.google.com/open?id=1DiA_E7i7qizUp455b1MZHGf0wnqwsbLb" TargetMode="External"/><Relationship Id="rId1171" Type="http://schemas.openxmlformats.org/officeDocument/2006/relationships/hyperlink" Target="https://drive.google.com/open?id=1mvxGa1b2DfC7tUaEtjs4DFcU5sNMpB6i" TargetMode="External"/><Relationship Id="rId1269" Type="http://schemas.openxmlformats.org/officeDocument/2006/relationships/hyperlink" Target="https://drive.google.com/open?id=16hF4EdHMCfBX8NJhxwJwwv3tp7C7PA_k" TargetMode="External"/><Relationship Id="rId1476" Type="http://schemas.openxmlformats.org/officeDocument/2006/relationships/hyperlink" Target="https://drive.google.com/open?id=1AQtZVKwUM5HNY2buMnmLgYnotRfz6Z-A" TargetMode="External"/><Relationship Id="rId401" Type="http://schemas.openxmlformats.org/officeDocument/2006/relationships/hyperlink" Target="https://drive.google.com/open?id=1fklK_abGTTz3jaMMLex6WQSTt0lt2JKv" TargetMode="External"/><Relationship Id="rId846" Type="http://schemas.openxmlformats.org/officeDocument/2006/relationships/hyperlink" Target="https://drive.google.com/open?id=1jJnCS8W1OAOYJL3hIOfh-GEtx2x2LxsE" TargetMode="External"/><Relationship Id="rId1031" Type="http://schemas.openxmlformats.org/officeDocument/2006/relationships/hyperlink" Target="https://drive.google.com/open?id=1WecLw7Oz8J3ivlF5ACa1E1BhmfHSSKQE" TargetMode="External"/><Relationship Id="rId1129" Type="http://schemas.openxmlformats.org/officeDocument/2006/relationships/hyperlink" Target="https://drive.google.com/open?id=1kT6YwX5Yhd9fAXwjgYNMjIwmFgmeQbFS" TargetMode="External"/><Relationship Id="rId1683" Type="http://schemas.openxmlformats.org/officeDocument/2006/relationships/hyperlink" Target="https://drive.google.com/open?id=14rqW4yz6DS0ZCMdcZTSxgZGzK37pNIgb" TargetMode="External"/><Relationship Id="rId706" Type="http://schemas.openxmlformats.org/officeDocument/2006/relationships/hyperlink" Target="https://drive.google.com/open?id=13FtSPhHgU6lmj8R3emAeaQqstrxEtYrQ" TargetMode="External"/><Relationship Id="rId913" Type="http://schemas.openxmlformats.org/officeDocument/2006/relationships/hyperlink" Target="https://drive.google.com/open?id=15OAHIlegDap2wfYQ22ykrRfn5nWPY6o4" TargetMode="External"/><Relationship Id="rId1336" Type="http://schemas.openxmlformats.org/officeDocument/2006/relationships/hyperlink" Target="https://drive.google.com/open?id=1cRtjmetnKdJz4bjTiZdRDIOYXRvvQawn" TargetMode="External"/><Relationship Id="rId1543" Type="http://schemas.openxmlformats.org/officeDocument/2006/relationships/hyperlink" Target="https://drive.google.com/open?id=1ep1YMkkkim0NB69koNKglYKWburZsIwo" TargetMode="External"/><Relationship Id="rId1750" Type="http://schemas.openxmlformats.org/officeDocument/2006/relationships/hyperlink" Target="https://drive.google.com/open?id=1qssPaf-e_CiE23Ak9pU9CkGDMjPGQDcr" TargetMode="External"/><Relationship Id="rId42" Type="http://schemas.openxmlformats.org/officeDocument/2006/relationships/hyperlink" Target="https://drive.google.com/open?id=1pEUDya2WBK1eAQou7vg8wexqwU0_EM_6" TargetMode="External"/><Relationship Id="rId1403" Type="http://schemas.openxmlformats.org/officeDocument/2006/relationships/hyperlink" Target="https://drive.google.com/open?id=1cBgemimZnpT_nbscvLE9ZpenLVhiqVEy" TargetMode="External"/><Relationship Id="rId1610" Type="http://schemas.openxmlformats.org/officeDocument/2006/relationships/hyperlink" Target="https://drive.google.com/open?id=16EuADqiXfQYHU4PoC5rLo74t2WRIallv" TargetMode="External"/><Relationship Id="rId191" Type="http://schemas.openxmlformats.org/officeDocument/2006/relationships/hyperlink" Target="https://drive.google.com/open?id=1ZoouwDY5ilBCHhLThRnpSfqcJWLrnSlx" TargetMode="External"/><Relationship Id="rId1708" Type="http://schemas.openxmlformats.org/officeDocument/2006/relationships/hyperlink" Target="https://drive.google.com/open?id=1ChGnhZjlvFeu5p7bjlf8R1aRVpU3n845" TargetMode="External"/><Relationship Id="rId289" Type="http://schemas.openxmlformats.org/officeDocument/2006/relationships/hyperlink" Target="https://drive.google.com/open?id=1CHHTLnpPFwMAkq1s4gf-pdyVk4MXarnZ" TargetMode="External"/><Relationship Id="rId496" Type="http://schemas.openxmlformats.org/officeDocument/2006/relationships/hyperlink" Target="https://drive.google.com/open?id=1JVijp4U5_96WPSPE7ztOMhlQ8hDMi56A" TargetMode="External"/><Relationship Id="rId149" Type="http://schemas.openxmlformats.org/officeDocument/2006/relationships/hyperlink" Target="https://drive.google.com/open?id=1KCTCQVslv1VYay_hpp9UeSkc5ji-Y3ml" TargetMode="External"/><Relationship Id="rId356" Type="http://schemas.openxmlformats.org/officeDocument/2006/relationships/hyperlink" Target="https://drive.google.com/open?id=1tl8blRObfDm5cWfS6F1p2WrWLpXj4Bfd" TargetMode="External"/><Relationship Id="rId563" Type="http://schemas.openxmlformats.org/officeDocument/2006/relationships/hyperlink" Target="https://drive.google.com/open?id=1L95jbPxFn058eUgdfwj2eavwZoHZ3Zy6" TargetMode="External"/><Relationship Id="rId770" Type="http://schemas.openxmlformats.org/officeDocument/2006/relationships/hyperlink" Target="https://drive.google.com/open?id=1_BdWz2X1bYAQdMifIFH5B_jFBLxMSI1l" TargetMode="External"/><Relationship Id="rId1193" Type="http://schemas.openxmlformats.org/officeDocument/2006/relationships/hyperlink" Target="https://drive.google.com/open?id=1LAWY__V_aNrRnjPXWounjXXq_ZyA7ZIC" TargetMode="External"/><Relationship Id="rId216" Type="http://schemas.openxmlformats.org/officeDocument/2006/relationships/hyperlink" Target="https://drive.google.com/open?id=1hryyAca382Y2TM6XwL9wz8T-GIJtT8DL" TargetMode="External"/><Relationship Id="rId423" Type="http://schemas.openxmlformats.org/officeDocument/2006/relationships/hyperlink" Target="https://drive.google.com/open?id=1x-FtqD1kM4v6GiHeNiqaDrMQXpCu90rC" TargetMode="External"/><Relationship Id="rId868" Type="http://schemas.openxmlformats.org/officeDocument/2006/relationships/hyperlink" Target="https://drive.google.com/open?id=1RNLxkZWOeCDhRDPYWBX8GSOGxT6RQhIf" TargetMode="External"/><Relationship Id="rId1053" Type="http://schemas.openxmlformats.org/officeDocument/2006/relationships/hyperlink" Target="https://drive.google.com/open?id=1gFC5Q5aa-wNI4EcahQaaFqoS5dbo5X1P" TargetMode="External"/><Relationship Id="rId1260" Type="http://schemas.openxmlformats.org/officeDocument/2006/relationships/hyperlink" Target="https://drive.google.com/open?id=1XfskRjekejoSPbX4M2Lezh6ahBzgMGME" TargetMode="External"/><Relationship Id="rId1498" Type="http://schemas.openxmlformats.org/officeDocument/2006/relationships/hyperlink" Target="https://drive.google.com/open?id=1xkvDggwA2vLRdvCBLhGxR7RvgZdKAa7P" TargetMode="External"/><Relationship Id="rId630" Type="http://schemas.openxmlformats.org/officeDocument/2006/relationships/hyperlink" Target="https://drive.google.com/open?id=1v-4U4TnwkM66cCZojj1m3B-339maoZt6" TargetMode="External"/><Relationship Id="rId728" Type="http://schemas.openxmlformats.org/officeDocument/2006/relationships/hyperlink" Target="https://drive.google.com/open?id=1QjXXC_J_TFZ_TXVka1EwOuA0PCJICjWX" TargetMode="External"/><Relationship Id="rId935" Type="http://schemas.openxmlformats.org/officeDocument/2006/relationships/hyperlink" Target="https://drive.google.com/open?id=1k_RXod_dM8-7OJIDkhDirmVMZ0aWjlN_" TargetMode="External"/><Relationship Id="rId1358" Type="http://schemas.openxmlformats.org/officeDocument/2006/relationships/hyperlink" Target="https://drive.google.com/open?id=10G5cYHgMjGkK5WVKXrXxWlw26r3Fn3vr" TargetMode="External"/><Relationship Id="rId1565" Type="http://schemas.openxmlformats.org/officeDocument/2006/relationships/hyperlink" Target="https://drive.google.com/open?id=1tzz4X5gKZrKaUbagcVZgKcaeVll7iEWE" TargetMode="External"/><Relationship Id="rId1772" Type="http://schemas.openxmlformats.org/officeDocument/2006/relationships/hyperlink" Target="https://drive.google.com/open?id=1GzYZX1pcrZFFGnTrk2DBWHlJYAftE14U" TargetMode="External"/><Relationship Id="rId64" Type="http://schemas.openxmlformats.org/officeDocument/2006/relationships/hyperlink" Target="https://drive.google.com/open?id=1bDB3n4nzzohGifXsZ4qZ3AV9Cbd6c8WH" TargetMode="External"/><Relationship Id="rId1120" Type="http://schemas.openxmlformats.org/officeDocument/2006/relationships/hyperlink" Target="https://drive.google.com/open?id=1y4PeMk6wZOn0Nv1qvpyKfgm51j_KZcnb" TargetMode="External"/><Relationship Id="rId1218" Type="http://schemas.openxmlformats.org/officeDocument/2006/relationships/hyperlink" Target="https://drive.google.com/open?id=1xCkPtk8hXp3qfvWwtS690n6UbQ-BiAjV" TargetMode="External"/><Relationship Id="rId1425" Type="http://schemas.openxmlformats.org/officeDocument/2006/relationships/hyperlink" Target="https://drive.google.com/open?id=1HZERgNlNhPxR0VUundbKVIKZUlCLx_CW" TargetMode="External"/><Relationship Id="rId1632" Type="http://schemas.openxmlformats.org/officeDocument/2006/relationships/hyperlink" Target="https://drive.google.com/open?id=1lt6VgZhT4DUBl-PsqKs_Tqq-V0G1Bbpj" TargetMode="External"/><Relationship Id="rId280" Type="http://schemas.openxmlformats.org/officeDocument/2006/relationships/hyperlink" Target="https://drive.google.com/open?id=12txM4QIcseg9Usg96aZazPpCgKejZfqv" TargetMode="External"/><Relationship Id="rId140" Type="http://schemas.openxmlformats.org/officeDocument/2006/relationships/hyperlink" Target="https://drive.google.com/open?id=1BH2cn_MU4l3Ts25qmBZFOFXjbvcTsCl4" TargetMode="External"/><Relationship Id="rId378" Type="http://schemas.openxmlformats.org/officeDocument/2006/relationships/hyperlink" Target="https://drive.google.com/open?id=1OYSLRPuQvVectXP6Xw4ilaFqj-dRe4po" TargetMode="External"/><Relationship Id="rId585" Type="http://schemas.openxmlformats.org/officeDocument/2006/relationships/hyperlink" Target="https://drive.google.com/open?id=1ToM7QJDr6FM87ez2Ft8PtUKNSXX4H7dV" TargetMode="External"/><Relationship Id="rId792" Type="http://schemas.openxmlformats.org/officeDocument/2006/relationships/hyperlink" Target="https://drive.google.com/open?id=1qnB6W81Fo4uCEqw4KxQwKn13FFogNvIV" TargetMode="External"/><Relationship Id="rId6" Type="http://schemas.openxmlformats.org/officeDocument/2006/relationships/hyperlink" Target="https://drive.google.com/open?id=1wn2qJ4G-ptTRidmvvWP9zvuaLsELB44e" TargetMode="External"/><Relationship Id="rId238" Type="http://schemas.openxmlformats.org/officeDocument/2006/relationships/hyperlink" Target="https://drive.google.com/open?id=15ntvy-9XSueHsk5YW10IxIydZgE0UMMI" TargetMode="External"/><Relationship Id="rId445" Type="http://schemas.openxmlformats.org/officeDocument/2006/relationships/hyperlink" Target="https://drive.google.com/open?id=14Y1qV_UeD_vg3pNEEPgOQa9u2oR-Bghw" TargetMode="External"/><Relationship Id="rId652" Type="http://schemas.openxmlformats.org/officeDocument/2006/relationships/hyperlink" Target="https://drive.google.com/open?id=1un9CSSMpYyk8eh077K4xES2BgTp6zbvl" TargetMode="External"/><Relationship Id="rId1075" Type="http://schemas.openxmlformats.org/officeDocument/2006/relationships/hyperlink" Target="https://drive.google.com/open?id=1zaE1W9AHPjWLeh81QlIk5zD9qEGoflHg" TargetMode="External"/><Relationship Id="rId1282" Type="http://schemas.openxmlformats.org/officeDocument/2006/relationships/hyperlink" Target="https://drive.google.com/open?id=1Mi002cwX0MUUHc6EtlVB5qli0xpmO7pn" TargetMode="External"/><Relationship Id="rId305" Type="http://schemas.openxmlformats.org/officeDocument/2006/relationships/hyperlink" Target="https://drive.google.com/open?id=1HPQBIRj_nc37hsqhSi40TSQP8T1ZWbNs" TargetMode="External"/><Relationship Id="rId512" Type="http://schemas.openxmlformats.org/officeDocument/2006/relationships/hyperlink" Target="https://drive.google.com/open?id=1Je4J_c6m984Xh5omed1ntRbi_VqsCifd" TargetMode="External"/><Relationship Id="rId957" Type="http://schemas.openxmlformats.org/officeDocument/2006/relationships/hyperlink" Target="https://drive.google.com/open?id=1rKlpTgapknOWkzDl1eN-v89mvlphT0nL" TargetMode="External"/><Relationship Id="rId1142" Type="http://schemas.openxmlformats.org/officeDocument/2006/relationships/hyperlink" Target="https://drive.google.com/open?id=1HRcol_a6l40otsNSXZMGCXXRGSrwbenf" TargetMode="External"/><Relationship Id="rId1587" Type="http://schemas.openxmlformats.org/officeDocument/2006/relationships/hyperlink" Target="https://drive.google.com/open?id=16rVYFLbQMOfKfpyQ69z7V8mLgw7zVaf_" TargetMode="External"/><Relationship Id="rId86" Type="http://schemas.openxmlformats.org/officeDocument/2006/relationships/hyperlink" Target="https://drive.google.com/open?id=1EbkVKwO11pKVh6ogppCiLD_JYzFg1VPL" TargetMode="External"/><Relationship Id="rId817" Type="http://schemas.openxmlformats.org/officeDocument/2006/relationships/hyperlink" Target="https://drive.google.com/open?id=1oeStO40v1UgNG_PrOSFJnh6SxjHzLg0l" TargetMode="External"/><Relationship Id="rId1002" Type="http://schemas.openxmlformats.org/officeDocument/2006/relationships/hyperlink" Target="https://drive.google.com/open?id=1-Af26xSSXyoj5rMMusgMtnK4IUW2v434" TargetMode="External"/><Relationship Id="rId1447" Type="http://schemas.openxmlformats.org/officeDocument/2006/relationships/hyperlink" Target="https://drive.google.com/open?id=1Ii7dEtlRKI3L5HV39PlUjS845IQ2dOCa" TargetMode="External"/><Relationship Id="rId1654" Type="http://schemas.openxmlformats.org/officeDocument/2006/relationships/hyperlink" Target="https://drive.google.com/open?id=1bQSrto1ceYV_UcSv7V6sxybx-A9b0nXR" TargetMode="External"/><Relationship Id="rId1307" Type="http://schemas.openxmlformats.org/officeDocument/2006/relationships/hyperlink" Target="https://drive.google.com/open?id=1OhlH4hvLzRrd4OQ2pxfZbAYcJILi_PfB" TargetMode="External"/><Relationship Id="rId1514" Type="http://schemas.openxmlformats.org/officeDocument/2006/relationships/hyperlink" Target="https://drive.google.com/open?id=1BILDDXGNnUiPJXLeTGgxGYWJYa8USA9t" TargetMode="External"/><Relationship Id="rId1721" Type="http://schemas.openxmlformats.org/officeDocument/2006/relationships/hyperlink" Target="https://drive.google.com/open?id=1vCmisfz3nffCIdeiT9Da0t2qs1WAQO_M" TargetMode="External"/><Relationship Id="rId13" Type="http://schemas.openxmlformats.org/officeDocument/2006/relationships/hyperlink" Target="https://drive.google.com/open?id=1uiNUUCHMARVQ4L1ElIuyaaZwBuKtwJgX" TargetMode="External"/><Relationship Id="rId162" Type="http://schemas.openxmlformats.org/officeDocument/2006/relationships/hyperlink" Target="https://drive.google.com/open?id=14-0pKlWhrh3vgkkeYLANQ7raYBVNatxr" TargetMode="External"/><Relationship Id="rId467" Type="http://schemas.openxmlformats.org/officeDocument/2006/relationships/hyperlink" Target="https://drive.google.com/open?id=1dDEgeev8Z6fxmyFRZMivadQOUl8WdP3D" TargetMode="External"/><Relationship Id="rId1097" Type="http://schemas.openxmlformats.org/officeDocument/2006/relationships/hyperlink" Target="https://drive.google.com/open?id=1wxD3m-GxiGoykopf5bn4aLin5eCfeSWt" TargetMode="External"/><Relationship Id="rId674" Type="http://schemas.openxmlformats.org/officeDocument/2006/relationships/hyperlink" Target="https://drive.google.com/open?id=1YlJKc_TIhNq91U5wZfOhOQrIhUhhP4Ej" TargetMode="External"/><Relationship Id="rId881" Type="http://schemas.openxmlformats.org/officeDocument/2006/relationships/hyperlink" Target="https://drive.google.com/open?id=1tBOHrYycWelfZjvwWq8LuCHXQm2u7Q63" TargetMode="External"/><Relationship Id="rId979" Type="http://schemas.openxmlformats.org/officeDocument/2006/relationships/hyperlink" Target="https://drive.google.com/open?id=1wfucFArrwzbTRbkZ-n01xvkJXVODW7P2" TargetMode="External"/><Relationship Id="rId327" Type="http://schemas.openxmlformats.org/officeDocument/2006/relationships/hyperlink" Target="https://drive.google.com/open?id=1I04w2LpJwXkMKGAuHZpe5kSnvWX9NhOL" TargetMode="External"/><Relationship Id="rId534" Type="http://schemas.openxmlformats.org/officeDocument/2006/relationships/hyperlink" Target="https://drive.google.com/open?id=1JsW4PufkBtxjm0YaLCvfKTVnSWaBs83G" TargetMode="External"/><Relationship Id="rId741" Type="http://schemas.openxmlformats.org/officeDocument/2006/relationships/hyperlink" Target="https://drive.google.com/open?id=1JmhzDXDv4vqsB5rVyqLTcsqgAmgbY9KN" TargetMode="External"/><Relationship Id="rId839" Type="http://schemas.openxmlformats.org/officeDocument/2006/relationships/hyperlink" Target="https://drive.google.com/open?id=1c5pWwNEE94FVTkEUxJtSsxTlbjFzApO3" TargetMode="External"/><Relationship Id="rId1164" Type="http://schemas.openxmlformats.org/officeDocument/2006/relationships/hyperlink" Target="https://drive.google.com/open?id=1y-4OBgO6rSNGLxO9potbALyiMuhpS9oq" TargetMode="External"/><Relationship Id="rId1371" Type="http://schemas.openxmlformats.org/officeDocument/2006/relationships/hyperlink" Target="https://drive.google.com/open?id=1r6SwrZpsMBofp_N8uDcI3cSucMim22Dj" TargetMode="External"/><Relationship Id="rId1469" Type="http://schemas.openxmlformats.org/officeDocument/2006/relationships/hyperlink" Target="https://drive.google.com/open?id=1HHs5u5TFBaipiH9pTlSkJhnj4fQ1fUYa" TargetMode="External"/><Relationship Id="rId601" Type="http://schemas.openxmlformats.org/officeDocument/2006/relationships/hyperlink" Target="https://drive.google.com/open?id=16alBX1ZeNNLo5nzV0Tk8tAI5xDN5ZmOm" TargetMode="External"/><Relationship Id="rId1024" Type="http://schemas.openxmlformats.org/officeDocument/2006/relationships/hyperlink" Target="https://drive.google.com/open?id=1GdZdiUw_ofyM-8lF1806V8HVCQ3CSEDQ" TargetMode="External"/><Relationship Id="rId1231" Type="http://schemas.openxmlformats.org/officeDocument/2006/relationships/hyperlink" Target="https://drive.google.com/open?id=1Xa4h-KFQEQhY1fp_mNPc6g8R42Zn55WN" TargetMode="External"/><Relationship Id="rId1676" Type="http://schemas.openxmlformats.org/officeDocument/2006/relationships/hyperlink" Target="https://drive.google.com/open?id=1I9Js6kPNIz3UXQrTR5LBNOG3AOJJsotp" TargetMode="External"/><Relationship Id="rId906" Type="http://schemas.openxmlformats.org/officeDocument/2006/relationships/hyperlink" Target="https://drive.google.com/open?id=1vDAR8yvtydD3IEyEYXwjUzHJ7IX-sHBz" TargetMode="External"/><Relationship Id="rId1329" Type="http://schemas.openxmlformats.org/officeDocument/2006/relationships/hyperlink" Target="https://drive.google.com/open?id=1EAgUU9T-7NpQoyMJ6kggpaKrxzmrPYEy" TargetMode="External"/><Relationship Id="rId1536" Type="http://schemas.openxmlformats.org/officeDocument/2006/relationships/hyperlink" Target="https://drive.google.com/open?id=1il8g7tIZUWO-Rt3dpbC-XGxDyPFYCzvv" TargetMode="External"/><Relationship Id="rId1743" Type="http://schemas.openxmlformats.org/officeDocument/2006/relationships/hyperlink" Target="https://drive.google.com/open?id=17m_ZdTZSYXO97veg5VwTRG1sDMmLYTQz" TargetMode="External"/><Relationship Id="rId35" Type="http://schemas.openxmlformats.org/officeDocument/2006/relationships/hyperlink" Target="https://drive.google.com/open?id=1ZS5Z0o8rVB9RX4MhRi-6Kyk7eMq2mLbh" TargetMode="External"/><Relationship Id="rId1603" Type="http://schemas.openxmlformats.org/officeDocument/2006/relationships/hyperlink" Target="https://drive.google.com/open?id=1yf9kfrwRagzQdSx-f3ylWxuBt6X0H6Uw" TargetMode="External"/><Relationship Id="rId184" Type="http://schemas.openxmlformats.org/officeDocument/2006/relationships/hyperlink" Target="https://drive.google.com/open?id=1BshakmPPGtUO-uXzIEKKJGlaZ8WGuEQ_" TargetMode="External"/><Relationship Id="rId391" Type="http://schemas.openxmlformats.org/officeDocument/2006/relationships/hyperlink" Target="https://drive.google.com/open?id=1mnxQLxCuVuHPHPoV0NkBNFnHSdZndWPm" TargetMode="External"/><Relationship Id="rId251" Type="http://schemas.openxmlformats.org/officeDocument/2006/relationships/hyperlink" Target="https://drive.google.com/open?id=1fOGmYxUxcaKlGkEixxBO_cdxADVWOvFC" TargetMode="External"/><Relationship Id="rId489" Type="http://schemas.openxmlformats.org/officeDocument/2006/relationships/hyperlink" Target="https://drive.google.com/open?id=1W_ORIcmZ0dLigjGhOeKJRnLPktVPMR8w" TargetMode="External"/><Relationship Id="rId696" Type="http://schemas.openxmlformats.org/officeDocument/2006/relationships/hyperlink" Target="https://drive.google.com/open?id=1u9E2-mhHCQEGDWDW8diztPlr_4afR9dS" TargetMode="External"/><Relationship Id="rId349" Type="http://schemas.openxmlformats.org/officeDocument/2006/relationships/hyperlink" Target="https://drive.google.com/open?id=1_7--_b9ykyFWQhsIZUyvhQEVi-su4odd" TargetMode="External"/><Relationship Id="rId556" Type="http://schemas.openxmlformats.org/officeDocument/2006/relationships/hyperlink" Target="https://drive.google.com/open?id=1E7JFcFwdT6NS-TmZ2r5BFIa1aPl59HoP" TargetMode="External"/><Relationship Id="rId763" Type="http://schemas.openxmlformats.org/officeDocument/2006/relationships/hyperlink" Target="https://drive.google.com/open?id=1UEEBrBnvo_n-2Gq6j5wLJ_zfSxbXI2uV" TargetMode="External"/><Relationship Id="rId1186" Type="http://schemas.openxmlformats.org/officeDocument/2006/relationships/hyperlink" Target="https://drive.google.com/open?id=1hXYhBEYqGgZFLxzIvJrspx6tZSbdCx5j" TargetMode="External"/><Relationship Id="rId1393" Type="http://schemas.openxmlformats.org/officeDocument/2006/relationships/hyperlink" Target="https://drive.google.com/open?id=10Gtn5fhnVhrig8KO2YshdS_EQS2znq8s" TargetMode="External"/><Relationship Id="rId111" Type="http://schemas.openxmlformats.org/officeDocument/2006/relationships/hyperlink" Target="https://drive.google.com/open?id=1_CBddDP52Yio-2kbFWtWoCqEufAOxHti" TargetMode="External"/><Relationship Id="rId209" Type="http://schemas.openxmlformats.org/officeDocument/2006/relationships/hyperlink" Target="https://drive.google.com/open?id=1XkVLP2lUmbwRkYp9_OOjv1w9LPJiG6Wf" TargetMode="External"/><Relationship Id="rId416" Type="http://schemas.openxmlformats.org/officeDocument/2006/relationships/hyperlink" Target="https://drive.google.com/open?id=1CJW2oR-SXQx5pXHhBys7bUKijghP3hER" TargetMode="External"/><Relationship Id="rId970" Type="http://schemas.openxmlformats.org/officeDocument/2006/relationships/hyperlink" Target="https://drive.google.com/open?id=1WnsGPejd0jsnlafQm3ITvd65JG24qGd1" TargetMode="External"/><Relationship Id="rId1046" Type="http://schemas.openxmlformats.org/officeDocument/2006/relationships/hyperlink" Target="https://drive.google.com/open?id=17iY1XBoQcEeoDniNNnJEp_rp2MWq3cTy" TargetMode="External"/><Relationship Id="rId1253" Type="http://schemas.openxmlformats.org/officeDocument/2006/relationships/hyperlink" Target="https://drive.google.com/open?id=1C1s-p_d3ecjy4iZtCdUu_GqdsqVr7bok" TargetMode="External"/><Relationship Id="rId1698" Type="http://schemas.openxmlformats.org/officeDocument/2006/relationships/hyperlink" Target="https://drive.google.com/open?id=1USBP1v9nqmSTNt2wKSFnYySlJkdVYJAe" TargetMode="External"/><Relationship Id="rId623" Type="http://schemas.openxmlformats.org/officeDocument/2006/relationships/hyperlink" Target="https://drive.google.com/open?id=1BOSPUnQrZBdAlyeXBD9ybSQSTdX_FHsc" TargetMode="External"/><Relationship Id="rId830" Type="http://schemas.openxmlformats.org/officeDocument/2006/relationships/hyperlink" Target="https://drive.google.com/open?id=1A6mAjk5wu0lAS04Jur0BgUYeo6LxY_N-" TargetMode="External"/><Relationship Id="rId928" Type="http://schemas.openxmlformats.org/officeDocument/2006/relationships/hyperlink" Target="https://drive.google.com/open?id=1w7C1octiY_ejOfHJBcDVYKBZmF3SVHTL" TargetMode="External"/><Relationship Id="rId1460" Type="http://schemas.openxmlformats.org/officeDocument/2006/relationships/hyperlink" Target="http://ugs22118_it.farooqui.org.in/" TargetMode="External"/><Relationship Id="rId1558" Type="http://schemas.openxmlformats.org/officeDocument/2006/relationships/hyperlink" Target="https://drive.google.com/open?id=1si0QWuNyI6UqtwKQBQ6zBHcTmUcfRMIo" TargetMode="External"/><Relationship Id="rId1765" Type="http://schemas.openxmlformats.org/officeDocument/2006/relationships/hyperlink" Target="https://drive.google.com/open?id=1Tw01_68jyJ0OhP5NSnnQc_WG9FHZwsKw" TargetMode="External"/><Relationship Id="rId57" Type="http://schemas.openxmlformats.org/officeDocument/2006/relationships/hyperlink" Target="https://drive.google.com/open?id=1e3ji3r1P1kGw7l-L2ryQNDbBQDAypW10" TargetMode="External"/><Relationship Id="rId1113" Type="http://schemas.openxmlformats.org/officeDocument/2006/relationships/hyperlink" Target="https://drive.google.com/open?id=1BAGbHNwTO-Vqj4c9wrBhYu8njB48gPcO" TargetMode="External"/><Relationship Id="rId1320" Type="http://schemas.openxmlformats.org/officeDocument/2006/relationships/hyperlink" Target="https://drive.google.com/open?id=1bsRBSjfxdSCd2Uv2UTpTN4tPcjPxap8x" TargetMode="External"/><Relationship Id="rId1418" Type="http://schemas.openxmlformats.org/officeDocument/2006/relationships/hyperlink" Target="https://drive.google.com/open?id=1e0d4QBq95CoCldr3hBJLXQZ4SEs0tLFE" TargetMode="External"/><Relationship Id="rId1625" Type="http://schemas.openxmlformats.org/officeDocument/2006/relationships/hyperlink" Target="https://drive.google.com/open?id=1f4M5MiMDtMwcixQnySkzjBsok2H9h-uW" TargetMode="External"/><Relationship Id="rId273" Type="http://schemas.openxmlformats.org/officeDocument/2006/relationships/hyperlink" Target="https://drive.google.com/open?id=14XyWc-n7AJEGJMecTEDBOBlPi4mKsvhy" TargetMode="External"/><Relationship Id="rId480" Type="http://schemas.openxmlformats.org/officeDocument/2006/relationships/hyperlink" Target="https://drive.google.com/open?id=16T2FZQj_NQwXOyBiwJb9SzKjqEsnyEdl" TargetMode="External"/><Relationship Id="rId133" Type="http://schemas.openxmlformats.org/officeDocument/2006/relationships/hyperlink" Target="https://drive.google.com/open?id=1G2Q_iWsn7bMbQ8iz1WMwpTiyP08F8SRo" TargetMode="External"/><Relationship Id="rId340" Type="http://schemas.openxmlformats.org/officeDocument/2006/relationships/hyperlink" Target="https://drive.google.com/open?id=13rAnwdXIotjN-htUvbuSFeaAoDaWrRJ0" TargetMode="External"/><Relationship Id="rId578" Type="http://schemas.openxmlformats.org/officeDocument/2006/relationships/hyperlink" Target="https://drive.google.com/open?id=14E4JtrcfGgtAfo-hhcdjEl2oyY7uvWNb" TargetMode="External"/><Relationship Id="rId785" Type="http://schemas.openxmlformats.org/officeDocument/2006/relationships/hyperlink" Target="https://drive.google.com/open?id=19BZrze0-mdlS1i6FJVarGRfDo4y8k_WV" TargetMode="External"/><Relationship Id="rId992" Type="http://schemas.openxmlformats.org/officeDocument/2006/relationships/hyperlink" Target="https://drive.google.com/open?id=1fa_YQM0TwggXkkkSfFnh09nOFIXdWEU1" TargetMode="External"/><Relationship Id="rId200" Type="http://schemas.openxmlformats.org/officeDocument/2006/relationships/hyperlink" Target="https://drive.google.com/open?id=1A1T81ZU0py-drS-j7Me4hayLYyVjdc8K" TargetMode="External"/><Relationship Id="rId438" Type="http://schemas.openxmlformats.org/officeDocument/2006/relationships/hyperlink" Target="https://drive.google.com/open?id=1BnEd8XkuDxvlr9QwtgHJZhymmufOTRiU" TargetMode="External"/><Relationship Id="rId645" Type="http://schemas.openxmlformats.org/officeDocument/2006/relationships/hyperlink" Target="https://drive.google.com/open?id=1af7zif-z6yQcNmPM150RZaOYLpaLIk58" TargetMode="External"/><Relationship Id="rId852" Type="http://schemas.openxmlformats.org/officeDocument/2006/relationships/hyperlink" Target="https://drive.google.com/open?id=1kJ5I3fldKa_f99PGN_WYjdVgT5bBwYX_" TargetMode="External"/><Relationship Id="rId1068" Type="http://schemas.openxmlformats.org/officeDocument/2006/relationships/hyperlink" Target="https://drive.google.com/open?id=1am5B2dtYi2g2hYShOpa09PV1FTismvWt" TargetMode="External"/><Relationship Id="rId1275" Type="http://schemas.openxmlformats.org/officeDocument/2006/relationships/hyperlink" Target="https://drive.google.com/open?id=1L5wZL9duMtq5zouaigpUdsSV6K_O7ddX" TargetMode="External"/><Relationship Id="rId1482" Type="http://schemas.openxmlformats.org/officeDocument/2006/relationships/hyperlink" Target="https://drive.google.com/open?id=1QY0lCIg9ctVSRBjpyTkmUexswGVaF-O5" TargetMode="External"/><Relationship Id="rId505" Type="http://schemas.openxmlformats.org/officeDocument/2006/relationships/hyperlink" Target="https://drive.google.com/open?id=13qKJ0KDd6QPfvCtKIsfROaFd-rdko0gX" TargetMode="External"/><Relationship Id="rId712" Type="http://schemas.openxmlformats.org/officeDocument/2006/relationships/hyperlink" Target="https://drive.google.com/open?id=1CdJ3gRZp_Alt1trwZkqZVzD_3DdS8E7A" TargetMode="External"/><Relationship Id="rId1135" Type="http://schemas.openxmlformats.org/officeDocument/2006/relationships/hyperlink" Target="https://drive.google.com/open?id=15ncuGDCvSx73l0HeObGE_O5d7exPE8wU" TargetMode="External"/><Relationship Id="rId1342" Type="http://schemas.openxmlformats.org/officeDocument/2006/relationships/hyperlink" Target="https://drive.google.com/open?id=1dP7xOExkiMe_xPkWZKzrRwTWpQQSLq5X" TargetMode="External"/><Relationship Id="rId1787" Type="http://schemas.openxmlformats.org/officeDocument/2006/relationships/comments" Target="../comments1.xml"/><Relationship Id="rId79" Type="http://schemas.openxmlformats.org/officeDocument/2006/relationships/hyperlink" Target="https://drive.google.com/open?id=1ZM4xnsKGcJ-Da7q7YE7d-rwSS3EfE-y5" TargetMode="External"/><Relationship Id="rId1202" Type="http://schemas.openxmlformats.org/officeDocument/2006/relationships/hyperlink" Target="https://drive.google.com/open?id=1QXuEK__sX4tsoUuNS1QcEXmQP6iJewx5" TargetMode="External"/><Relationship Id="rId1647" Type="http://schemas.openxmlformats.org/officeDocument/2006/relationships/hyperlink" Target="https://drive.google.com/open?id=16N2gIa2uTItiplPEVxMQAwkHgzxoLnph" TargetMode="External"/><Relationship Id="rId1507" Type="http://schemas.openxmlformats.org/officeDocument/2006/relationships/hyperlink" Target="https://drive.google.com/open?id=1QO4RZ-azUEQ149TbCGZL3ppxQEh_WpbJ" TargetMode="External"/><Relationship Id="rId1714" Type="http://schemas.openxmlformats.org/officeDocument/2006/relationships/hyperlink" Target="https://drive.google.com/open?id=1A2-BR5Cofh2yIDErt6Ap4o5ect8LURVH" TargetMode="External"/><Relationship Id="rId295" Type="http://schemas.openxmlformats.org/officeDocument/2006/relationships/hyperlink" Target="https://drive.google.com/open?id=1RQfTnVxb1Aji8L3h7JQ8MFRVx2Capjdl" TargetMode="External"/><Relationship Id="rId155" Type="http://schemas.openxmlformats.org/officeDocument/2006/relationships/hyperlink" Target="https://drive.google.com/open?id=1eRnG6HbOabDAsEc7MtY8mgeQYmucKzkJ" TargetMode="External"/><Relationship Id="rId362" Type="http://schemas.openxmlformats.org/officeDocument/2006/relationships/hyperlink" Target="https://drive.google.com/open?id=18qNNimImoFX3zoohWGdtd5r-4B9RgkvV" TargetMode="External"/><Relationship Id="rId1297" Type="http://schemas.openxmlformats.org/officeDocument/2006/relationships/hyperlink" Target="https://drive.google.com/open?id=1rdWWGfgwcdvRTX3xleeDiE7y7K4xwRyA" TargetMode="External"/><Relationship Id="rId222" Type="http://schemas.openxmlformats.org/officeDocument/2006/relationships/hyperlink" Target="https://drive.google.com/open?id=1WmFCdmXZELp5yY9zD_21M5Ol6NGSAswf" TargetMode="External"/><Relationship Id="rId667" Type="http://schemas.openxmlformats.org/officeDocument/2006/relationships/hyperlink" Target="https://drive.google.com/open?id=1cpEpQjmbqtvc5WdTITjSrEt2ajC3wVV6" TargetMode="External"/><Relationship Id="rId874" Type="http://schemas.openxmlformats.org/officeDocument/2006/relationships/hyperlink" Target="https://drive.google.com/open?id=1E7caBbS1ldwfhsbWDRoyOt0BAoSUDnyc" TargetMode="External"/><Relationship Id="rId527" Type="http://schemas.openxmlformats.org/officeDocument/2006/relationships/hyperlink" Target="https://drive.google.com/open?id=1lQm3Y8S7Yie438ofgl_f2uIjsUOOt99v" TargetMode="External"/><Relationship Id="rId734" Type="http://schemas.openxmlformats.org/officeDocument/2006/relationships/hyperlink" Target="https://drive.google.com/open?id=1MTAyLiChDOGxy-RtMbQ6Y7lotjPYsDGY" TargetMode="External"/><Relationship Id="rId941" Type="http://schemas.openxmlformats.org/officeDocument/2006/relationships/hyperlink" Target="https://drive.google.com/open?id=1CZ2FCTAshqFiE__t_GsPGpDPJkZLIT48" TargetMode="External"/><Relationship Id="rId1157" Type="http://schemas.openxmlformats.org/officeDocument/2006/relationships/hyperlink" Target="https://drive.google.com/open?id=1oiCQCt64K5uupejxQsVAPqn8x1DeVlV1" TargetMode="External"/><Relationship Id="rId1364" Type="http://schemas.openxmlformats.org/officeDocument/2006/relationships/hyperlink" Target="https://drive.google.com/open?id=1dbugARIJBoKllrBAX8LzPwYgm3fA7e30" TargetMode="External"/><Relationship Id="rId1571" Type="http://schemas.openxmlformats.org/officeDocument/2006/relationships/hyperlink" Target="https://drive.google.com/open?id=1LAoEFqqZwiLEDggjhOBMs9A7QyEcDwTy" TargetMode="External"/><Relationship Id="rId70" Type="http://schemas.openxmlformats.org/officeDocument/2006/relationships/hyperlink" Target="https://drive.google.com/open?id=1GjIslqrDmxO0z3ejrNO-fyooXRw8XCzO" TargetMode="External"/><Relationship Id="rId801" Type="http://schemas.openxmlformats.org/officeDocument/2006/relationships/hyperlink" Target="https://drive.google.com/open?id=1TJMDfgBw4n1AAq0Utw13AU5tPynvLD8c" TargetMode="External"/><Relationship Id="rId1017" Type="http://schemas.openxmlformats.org/officeDocument/2006/relationships/hyperlink" Target="https://drive.google.com/open?id=1HZIr_t13F5eKbs8ipM03x4ozLgk2AidZ" TargetMode="External"/><Relationship Id="rId1224" Type="http://schemas.openxmlformats.org/officeDocument/2006/relationships/hyperlink" Target="https://drive.google.com/open?id=1dXTTYTPDdQYLoF1XPBo1giBXd3HMWAJY" TargetMode="External"/><Relationship Id="rId1431" Type="http://schemas.openxmlformats.org/officeDocument/2006/relationships/hyperlink" Target="https://drive.google.com/open?id=1IRHs3EE6C9u8aTf1fzUfjdpo1scG4P5X" TargetMode="External"/><Relationship Id="rId1669" Type="http://schemas.openxmlformats.org/officeDocument/2006/relationships/hyperlink" Target="https://drive.google.com/open?id=1p-olhNtFRCxhKosnI0MVepsmOirqgcF1" TargetMode="External"/><Relationship Id="rId1529" Type="http://schemas.openxmlformats.org/officeDocument/2006/relationships/hyperlink" Target="https://drive.google.com/open?id=1Bkhm1IVaupM6446Rw1ZX9qPEEhyOocqP" TargetMode="External"/><Relationship Id="rId1736" Type="http://schemas.openxmlformats.org/officeDocument/2006/relationships/hyperlink" Target="https://drive.google.com/open?id=1gvrqe1ww5r7IWRnW_cgm4RKQbqPNrR4Y" TargetMode="External"/><Relationship Id="rId28" Type="http://schemas.openxmlformats.org/officeDocument/2006/relationships/hyperlink" Target="https://drive.google.com/open?id=1KqyzPyLebWf9lrsDpKVnEsfkZ0rPebHe" TargetMode="External"/><Relationship Id="rId177" Type="http://schemas.openxmlformats.org/officeDocument/2006/relationships/hyperlink" Target="https://drive.google.com/open?id=1bjbylfM3DpK5yJCwIwAsQ3wi3VWZaTOs" TargetMode="External"/><Relationship Id="rId384" Type="http://schemas.openxmlformats.org/officeDocument/2006/relationships/hyperlink" Target="https://drive.google.com/open?id=1CTc0shlC6pXH9GHgQaJJGK9ZPjZUsqsJ" TargetMode="External"/><Relationship Id="rId591" Type="http://schemas.openxmlformats.org/officeDocument/2006/relationships/hyperlink" Target="https://drive.google.com/open?id=1Nj9UCQEJ34bp0fkbAfzkCkUdfHwfGtLG" TargetMode="External"/><Relationship Id="rId244" Type="http://schemas.openxmlformats.org/officeDocument/2006/relationships/hyperlink" Target="https://drive.google.com/open?id=1siCutDhyIV7hH1rSOxeRhh-vOJZtt7eP" TargetMode="External"/><Relationship Id="rId689" Type="http://schemas.openxmlformats.org/officeDocument/2006/relationships/hyperlink" Target="https://drive.google.com/open?id=1czFxPbPmayEJwmbetCwqvm-Ax3neIA0z" TargetMode="External"/><Relationship Id="rId896" Type="http://schemas.openxmlformats.org/officeDocument/2006/relationships/hyperlink" Target="https://drive.google.com/open?id=1CtQG1P-fFXX6PKSp4BNmyirhvaUNzaU3" TargetMode="External"/><Relationship Id="rId1081" Type="http://schemas.openxmlformats.org/officeDocument/2006/relationships/hyperlink" Target="https://drive.google.com/open?id=10ml8yiqSXj6dIfDJd9Ai1JoWwWXS93X4" TargetMode="External"/><Relationship Id="rId451" Type="http://schemas.openxmlformats.org/officeDocument/2006/relationships/hyperlink" Target="https://drive.google.com/open?id=1mDPov21g7ZUHMpzJNpykQNWKWWPdjSV3" TargetMode="External"/><Relationship Id="rId549" Type="http://schemas.openxmlformats.org/officeDocument/2006/relationships/hyperlink" Target="https://drive.google.com/open?id=1gKB0tPuVTwlgeaWLduLtnEsEum_7ziTY" TargetMode="External"/><Relationship Id="rId756" Type="http://schemas.openxmlformats.org/officeDocument/2006/relationships/hyperlink" Target="https://drive.google.com/open?id=14KrEVN2jsN6sjrBkUU2MyL0W745t_9BL" TargetMode="External"/><Relationship Id="rId1179" Type="http://schemas.openxmlformats.org/officeDocument/2006/relationships/hyperlink" Target="https://drive.google.com/open?id=1UDCKlEL-e5rsgSr4wDBylU4r9i0fJGHq" TargetMode="External"/><Relationship Id="rId1386" Type="http://schemas.openxmlformats.org/officeDocument/2006/relationships/hyperlink" Target="https://drive.google.com/open?id=1_Rww-QWGK8AOxvElQqsYXHOasE_-ikFN" TargetMode="External"/><Relationship Id="rId1593" Type="http://schemas.openxmlformats.org/officeDocument/2006/relationships/hyperlink" Target="https://drive.google.com/open?id=1lJQPsKOU5L2TO5MKPbrKDoLMRp_1YKC-" TargetMode="External"/><Relationship Id="rId104" Type="http://schemas.openxmlformats.org/officeDocument/2006/relationships/hyperlink" Target="https://drive.google.com/open?id=17Vbot5bTeHrm1eSq6IHkyvMRnan6yVlk" TargetMode="External"/><Relationship Id="rId311" Type="http://schemas.openxmlformats.org/officeDocument/2006/relationships/hyperlink" Target="https://drive.google.com/open?id=1BZhFO3wzDlE02esjPMBhZzm2rLWYZ2dP" TargetMode="External"/><Relationship Id="rId409" Type="http://schemas.openxmlformats.org/officeDocument/2006/relationships/hyperlink" Target="https://drive.google.com/open?id=1Roo9aIvTWXEModwObxy4E-Y5QIxgnVsX" TargetMode="External"/><Relationship Id="rId963" Type="http://schemas.openxmlformats.org/officeDocument/2006/relationships/hyperlink" Target="https://drive.google.com/open?id=1JokgZg1RY8D7fCAyuTyAdLR623aQJ1XS" TargetMode="External"/><Relationship Id="rId1039" Type="http://schemas.openxmlformats.org/officeDocument/2006/relationships/hyperlink" Target="https://drive.google.com/open?id=14bjyTI7UiwKl_kEDqN66F0nPa3m1hTZm" TargetMode="External"/><Relationship Id="rId1246" Type="http://schemas.openxmlformats.org/officeDocument/2006/relationships/hyperlink" Target="https://drive.google.com/open?id=1sAsKc_zBLKUBOWH7wOBsuQc1eb1HjofG" TargetMode="External"/><Relationship Id="rId92" Type="http://schemas.openxmlformats.org/officeDocument/2006/relationships/hyperlink" Target="https://drive.google.com/open?id=1I4ec2SbDGcUHw-tDZ2iim_JsC5Xi3ajL" TargetMode="External"/><Relationship Id="rId616" Type="http://schemas.openxmlformats.org/officeDocument/2006/relationships/hyperlink" Target="https://drive.google.com/open?id=1ixXeeGlFdVLyBWnMl30oG8ltrdcBYuWl" TargetMode="External"/><Relationship Id="rId823" Type="http://schemas.openxmlformats.org/officeDocument/2006/relationships/hyperlink" Target="https://drive.google.com/open?id=1tjBAZxQzUCJ8K3bPdkHPtEsHMhSCQTIZ" TargetMode="External"/><Relationship Id="rId1453" Type="http://schemas.openxmlformats.org/officeDocument/2006/relationships/hyperlink" Target="https://drive.google.com/open?id=1UQTcGmUPYjp8y1NwPEr_yJUQZzODTVeC" TargetMode="External"/><Relationship Id="rId1660" Type="http://schemas.openxmlformats.org/officeDocument/2006/relationships/hyperlink" Target="https://drive.google.com/open?id=1ZfEIn2ILem58qNNFC9EbOHXaNtdI0NMX" TargetMode="External"/><Relationship Id="rId1758" Type="http://schemas.openxmlformats.org/officeDocument/2006/relationships/hyperlink" Target="https://drive.google.com/open?id=1ssvBZ5l7w_mD2vuxL-JJM2qzEuOYIsNT" TargetMode="External"/><Relationship Id="rId1106" Type="http://schemas.openxmlformats.org/officeDocument/2006/relationships/hyperlink" Target="https://drive.google.com/open?id=1k6ilOdTscQOOYJbrSBbGv8FNQWxsVbTX" TargetMode="External"/><Relationship Id="rId1313" Type="http://schemas.openxmlformats.org/officeDocument/2006/relationships/hyperlink" Target="https://drive.google.com/open?id=1Wn7wz5Dri7JOo1FMaBfO6EsLOykOJeR4" TargetMode="External"/><Relationship Id="rId1520" Type="http://schemas.openxmlformats.org/officeDocument/2006/relationships/hyperlink" Target="https://drive.google.com/open?id=1_jFUNrG6GVoMzGhq66M2C2l4Mw-SA9NS" TargetMode="External"/><Relationship Id="rId1618" Type="http://schemas.openxmlformats.org/officeDocument/2006/relationships/hyperlink" Target="https://drive.google.com/open?id=1UulkdIVHe4yOgIYvoHFZOYEt__sR8zh1" TargetMode="External"/><Relationship Id="rId199" Type="http://schemas.openxmlformats.org/officeDocument/2006/relationships/hyperlink" Target="https://drive.google.com/open?id=16z85jciN99aIWWLN7BBHGgF_lWMTODxh" TargetMode="External"/><Relationship Id="rId266" Type="http://schemas.openxmlformats.org/officeDocument/2006/relationships/hyperlink" Target="https://drive.google.com/open?id=1UNVlOSQLwP59PPV3l0z9jEgWL67RwgKg" TargetMode="External"/><Relationship Id="rId473" Type="http://schemas.openxmlformats.org/officeDocument/2006/relationships/hyperlink" Target="https://drive.google.com/open?id=1OpsFceFk-WST37DR3NoNmjHpGAAvdb8N" TargetMode="External"/><Relationship Id="rId680" Type="http://schemas.openxmlformats.org/officeDocument/2006/relationships/hyperlink" Target="https://drive.google.com/open?id=13eZqW8Pxvx-pkVbQAjxlNPPnXzvMTF_T" TargetMode="External"/><Relationship Id="rId126" Type="http://schemas.openxmlformats.org/officeDocument/2006/relationships/hyperlink" Target="https://drive.google.com/open?id=19XVOICYF1W2Z9FNvVfFjE-R1YkvLnfUv" TargetMode="External"/><Relationship Id="rId333" Type="http://schemas.openxmlformats.org/officeDocument/2006/relationships/hyperlink" Target="https://drive.google.com/open?id=1oG1eUC5B0sDrkFeaaYkdbm24jzWc-h10" TargetMode="External"/><Relationship Id="rId540" Type="http://schemas.openxmlformats.org/officeDocument/2006/relationships/hyperlink" Target="https://drive.google.com/open?id=1k-NCgdathxqocP1bGXVeRlz_izZ4DyPe" TargetMode="External"/><Relationship Id="rId778" Type="http://schemas.openxmlformats.org/officeDocument/2006/relationships/hyperlink" Target="https://drive.google.com/open?id=15KeZrPvia2EQ0QU-1XvbmfiOkx0vWDLY" TargetMode="External"/><Relationship Id="rId985" Type="http://schemas.openxmlformats.org/officeDocument/2006/relationships/hyperlink" Target="https://drive.google.com/open?id=1n1HgkIUR4QlNiHDZTeexk7dP-fVfM8qI" TargetMode="External"/><Relationship Id="rId1170" Type="http://schemas.openxmlformats.org/officeDocument/2006/relationships/hyperlink" Target="https://drive.google.com/open?id=1AfYayJGFa3J8bgVa6EoVRzxekaV3fAI0" TargetMode="External"/><Relationship Id="rId638" Type="http://schemas.openxmlformats.org/officeDocument/2006/relationships/hyperlink" Target="https://drive.google.com/open?id=1rFNrL2xk131Zo9GvVLMc7Aao9SpjKJq4" TargetMode="External"/><Relationship Id="rId845" Type="http://schemas.openxmlformats.org/officeDocument/2006/relationships/hyperlink" Target="https://drive.google.com/open?id=1keVl-rtdJQgd06WS0jAuM98_fU1BMIFZ" TargetMode="External"/><Relationship Id="rId1030" Type="http://schemas.openxmlformats.org/officeDocument/2006/relationships/hyperlink" Target="https://drive.google.com/open?id=1r9_OD_4pHJgltLtR5IatdaqrioQSoJZP" TargetMode="External"/><Relationship Id="rId1268" Type="http://schemas.openxmlformats.org/officeDocument/2006/relationships/hyperlink" Target="https://drive.google.com/open?id=1rOGakjYh8R5AxVFwMXYZiUGzsK3z4e_i" TargetMode="External"/><Relationship Id="rId1475" Type="http://schemas.openxmlformats.org/officeDocument/2006/relationships/hyperlink" Target="https://drive.google.com/open?id=1bIyG65CjqE7MK4JHj5-yTiGyi2fhK8tN" TargetMode="External"/><Relationship Id="rId1682" Type="http://schemas.openxmlformats.org/officeDocument/2006/relationships/hyperlink" Target="https://drive.google.com/open?id=1ETMs-V0u0zjc4Cs1b6tpKXV1v-hRDqQQ" TargetMode="External"/><Relationship Id="rId400" Type="http://schemas.openxmlformats.org/officeDocument/2006/relationships/hyperlink" Target="https://drive.google.com/open?id=1shiZ4G49ASke7ynLrAVcLPP08lCOFfn9" TargetMode="External"/><Relationship Id="rId705" Type="http://schemas.openxmlformats.org/officeDocument/2006/relationships/hyperlink" Target="https://drive.google.com/open?id=1aOdMuulZmv8EsNWMYk1mBR8W8HifGGit" TargetMode="External"/><Relationship Id="rId1128" Type="http://schemas.openxmlformats.org/officeDocument/2006/relationships/hyperlink" Target="https://drive.google.com/open?id=1zsrWXzxzklKKGazAjTZHQm85VcFh9mrG" TargetMode="External"/><Relationship Id="rId1335" Type="http://schemas.openxmlformats.org/officeDocument/2006/relationships/hyperlink" Target="https://drive.google.com/open?id=1DpazJBmhos6W-8PYKdqMqr0Q36h_p1mU" TargetMode="External"/><Relationship Id="rId1542" Type="http://schemas.openxmlformats.org/officeDocument/2006/relationships/hyperlink" Target="https://drive.google.com/open?id=1Rjz0aDs4qD5WQ2thzliomK4e40OQtGgV" TargetMode="External"/><Relationship Id="rId912" Type="http://schemas.openxmlformats.org/officeDocument/2006/relationships/hyperlink" Target="https://drive.google.com/open?id=17etrChpUksI_-TcnI6JNp9r2YIYf1G9M" TargetMode="External"/><Relationship Id="rId41" Type="http://schemas.openxmlformats.org/officeDocument/2006/relationships/hyperlink" Target="https://drive.google.com/open?id=13czTDWsm_VYbfCuqz7dRMgeb6X9iC6Dg" TargetMode="External"/><Relationship Id="rId1402" Type="http://schemas.openxmlformats.org/officeDocument/2006/relationships/hyperlink" Target="https://drive.google.com/open?id=1-3vjL4d_6RCbM08RGFq7xmI_QfndRllJ" TargetMode="External"/><Relationship Id="rId1707" Type="http://schemas.openxmlformats.org/officeDocument/2006/relationships/hyperlink" Target="https://drive.google.com/open?id=14av4_YjROC0fwGYq0KstIMHJeD6LglR2" TargetMode="External"/><Relationship Id="rId190" Type="http://schemas.openxmlformats.org/officeDocument/2006/relationships/hyperlink" Target="https://drive.google.com/open?id=1njD5reDDGekpD3RyodrCR5QytKXptwVI" TargetMode="External"/><Relationship Id="rId288" Type="http://schemas.openxmlformats.org/officeDocument/2006/relationships/hyperlink" Target="https://drive.google.com/open?id=1Lv7hO6maEa8vmUlTsHB-bAyWkp-eFRx9" TargetMode="External"/><Relationship Id="rId495" Type="http://schemas.openxmlformats.org/officeDocument/2006/relationships/hyperlink" Target="https://drive.google.com/open?id=1HpRxd0A25veorWKezQWs72O-PG2smRiX" TargetMode="External"/><Relationship Id="rId148" Type="http://schemas.openxmlformats.org/officeDocument/2006/relationships/hyperlink" Target="https://drive.google.com/open?id=1QcheSmiCHp36KTniAxC-SzaP-qjh7zKV" TargetMode="External"/><Relationship Id="rId355" Type="http://schemas.openxmlformats.org/officeDocument/2006/relationships/hyperlink" Target="https://drive.google.com/open?id=1rO-ZwrkTt5ceJ6ounajgBlOxfS221tkC" TargetMode="External"/><Relationship Id="rId562" Type="http://schemas.openxmlformats.org/officeDocument/2006/relationships/hyperlink" Target="https://drive.google.com/open?id=1l2UG9cGmtpSmVnR20CIP7r45BhNmfLzt" TargetMode="External"/><Relationship Id="rId1192" Type="http://schemas.openxmlformats.org/officeDocument/2006/relationships/hyperlink" Target="https://drive.google.com/open?id=17_0Is5xpi6OpQ6LTLBbBPEeaDorh7yrC" TargetMode="External"/><Relationship Id="rId215" Type="http://schemas.openxmlformats.org/officeDocument/2006/relationships/hyperlink" Target="https://drive.google.com/open?id=1hum4ThVQXi6O_XwnqKNCuktmxqtFbNG5" TargetMode="External"/><Relationship Id="rId422" Type="http://schemas.openxmlformats.org/officeDocument/2006/relationships/hyperlink" Target="https://drive.google.com/open?id=1Nwr_kjM3EbMsjVt10DHL_QAdsHh8WzG7" TargetMode="External"/><Relationship Id="rId867" Type="http://schemas.openxmlformats.org/officeDocument/2006/relationships/hyperlink" Target="https://drive.google.com/open?id=1wpQu_KhhCUdShvNmjQEav5_qGH1oU36Z" TargetMode="External"/><Relationship Id="rId1052" Type="http://schemas.openxmlformats.org/officeDocument/2006/relationships/hyperlink" Target="https://drive.google.com/open?id=198VvJHjJn7HYcISQrbuuuxV_Dic7dV7h" TargetMode="External"/><Relationship Id="rId1497" Type="http://schemas.openxmlformats.org/officeDocument/2006/relationships/hyperlink" Target="https://drive.google.com/open?id=1vW8dvu5duYuQv1QokxhGCOxCCNBLmRS0" TargetMode="External"/><Relationship Id="rId727" Type="http://schemas.openxmlformats.org/officeDocument/2006/relationships/hyperlink" Target="https://drive.google.com/open?id=16Nasdk02HJNXY3uP6HMbHiQ-3ZFw3Edv" TargetMode="External"/><Relationship Id="rId934" Type="http://schemas.openxmlformats.org/officeDocument/2006/relationships/hyperlink" Target="https://drive.google.com/open?id=1s2P2s9xrCvyYT1LAXvOs_7Cn-pcAZUBX" TargetMode="External"/><Relationship Id="rId1357" Type="http://schemas.openxmlformats.org/officeDocument/2006/relationships/hyperlink" Target="https://drive.google.com/open?id=1z2RwkRgelrf_u_jvZ4WCy4UDffieRkbw" TargetMode="External"/><Relationship Id="rId1564" Type="http://schemas.openxmlformats.org/officeDocument/2006/relationships/hyperlink" Target="https://drive.google.com/open?id=1fse4WJbX40HTTpfYulzSiHvjAN1QN_uX" TargetMode="External"/><Relationship Id="rId1771" Type="http://schemas.openxmlformats.org/officeDocument/2006/relationships/hyperlink" Target="https://drive.google.com/open?id=1PQU11iQuB-yIi0xYM6CZVSdzDLnpaj0L" TargetMode="External"/><Relationship Id="rId63" Type="http://schemas.openxmlformats.org/officeDocument/2006/relationships/hyperlink" Target="https://drive.google.com/open?id=17D8gzFyZi3bVLauh2ybz7ILF7XxZ5Z6R" TargetMode="External"/><Relationship Id="rId1217" Type="http://schemas.openxmlformats.org/officeDocument/2006/relationships/hyperlink" Target="https://drive.google.com/open?id=1js7G8W9KInrE9UaQzPs83bXgtPYvo3aI" TargetMode="External"/><Relationship Id="rId1424" Type="http://schemas.openxmlformats.org/officeDocument/2006/relationships/hyperlink" Target="https://drive.google.com/open?id=1wej4NubZdS65K_ti9HAFqTpDXHum64gn" TargetMode="External"/><Relationship Id="rId1631" Type="http://schemas.openxmlformats.org/officeDocument/2006/relationships/hyperlink" Target="https://drive.google.com/open?id=1tip_u62gEzi8Tl43BJIHCG9EF9Q2MeHb" TargetMode="External"/><Relationship Id="rId1729" Type="http://schemas.openxmlformats.org/officeDocument/2006/relationships/hyperlink" Target="https://drive.google.com/open?id=1m5P_0PJacbDZB3_YA_lJMLhehuUQhmAx" TargetMode="External"/><Relationship Id="rId377" Type="http://schemas.openxmlformats.org/officeDocument/2006/relationships/hyperlink" Target="https://drive.google.com/open?id=1Zcs9_DIa0BzszQRskp-No4Nwkq3YE4Q6" TargetMode="External"/><Relationship Id="rId584" Type="http://schemas.openxmlformats.org/officeDocument/2006/relationships/hyperlink" Target="https://drive.google.com/open?id=13_tAsJq063JVO5C4MydYJGbFpsdjp5wW" TargetMode="External"/><Relationship Id="rId5" Type="http://schemas.openxmlformats.org/officeDocument/2006/relationships/hyperlink" Target="https://drive.google.com/open?id=11wNqCfGyWrucfCsLS-EdNV4LScBIj-ZU" TargetMode="External"/><Relationship Id="rId237" Type="http://schemas.openxmlformats.org/officeDocument/2006/relationships/hyperlink" Target="https://drive.google.com/open?id=1_Tq1GwtP8UiaL8VtT-7QKZv18ThIgeZX" TargetMode="External"/><Relationship Id="rId791" Type="http://schemas.openxmlformats.org/officeDocument/2006/relationships/hyperlink" Target="https://drive.google.com/open?id=19wRQsfIVPoWsXaIt3rke_B2Tf6n9ZRkN" TargetMode="External"/><Relationship Id="rId889" Type="http://schemas.openxmlformats.org/officeDocument/2006/relationships/hyperlink" Target="https://drive.google.com/open?id=15pGvxLucdhABqmPfuaUGuni1fuqcnqXP" TargetMode="External"/><Relationship Id="rId1074" Type="http://schemas.openxmlformats.org/officeDocument/2006/relationships/hyperlink" Target="https://drive.google.com/open?id=1sGlCpYy1hWf1FKe3BQDRnILC9fbYmQhF" TargetMode="External"/><Relationship Id="rId444" Type="http://schemas.openxmlformats.org/officeDocument/2006/relationships/hyperlink" Target="https://drive.google.com/open?id=1ika83iYmR3Zda4HhG3SHo76bfJUbnqmr" TargetMode="External"/><Relationship Id="rId651" Type="http://schemas.openxmlformats.org/officeDocument/2006/relationships/hyperlink" Target="https://drive.google.com/open?id=1ERtNpUztK01vPvBsZKBIYDgaw5ywrpsc" TargetMode="External"/><Relationship Id="rId749" Type="http://schemas.openxmlformats.org/officeDocument/2006/relationships/hyperlink" Target="https://drive.google.com/open?id=1mipE4vm1sr5QlUMhAPBSEW5HBi_V6bbC" TargetMode="External"/><Relationship Id="rId1281" Type="http://schemas.openxmlformats.org/officeDocument/2006/relationships/hyperlink" Target="https://drive.google.com/open?id=1gdcaip_iC69djt9639_2V08ZWeIFbvbs" TargetMode="External"/><Relationship Id="rId1379" Type="http://schemas.openxmlformats.org/officeDocument/2006/relationships/hyperlink" Target="https://drive.google.com/open?id=1xL2KoOoiPekluy7iAzJHNgXgnc7jg_Tk" TargetMode="External"/><Relationship Id="rId1586" Type="http://schemas.openxmlformats.org/officeDocument/2006/relationships/hyperlink" Target="https://drive.google.com/open?id=1JAI-CoSQK91os8kdvKISTa1vZkoecr-w" TargetMode="External"/><Relationship Id="rId304" Type="http://schemas.openxmlformats.org/officeDocument/2006/relationships/hyperlink" Target="https://drive.google.com/open?id=1gPVMipbcY_bxA8nrwwZNM3shCaRZTQw2" TargetMode="External"/><Relationship Id="rId511" Type="http://schemas.openxmlformats.org/officeDocument/2006/relationships/hyperlink" Target="https://drive.google.com/open?id=1_aJzSAz6BcXwVuoXS04tk2sK4r9JfiCw" TargetMode="External"/><Relationship Id="rId609" Type="http://schemas.openxmlformats.org/officeDocument/2006/relationships/hyperlink" Target="https://drive.google.com/open?id=1dQKBS-j04V8XPnlpXLs7GCi-S2Ayyq90" TargetMode="External"/><Relationship Id="rId956" Type="http://schemas.openxmlformats.org/officeDocument/2006/relationships/hyperlink" Target="https://drive.google.com/open?id=1-NLnFEFAcoXfIf5CtHaDvJqBPxIM3E7I" TargetMode="External"/><Relationship Id="rId1141" Type="http://schemas.openxmlformats.org/officeDocument/2006/relationships/hyperlink" Target="https://drive.google.com/open?id=1LNOZejoKsPSkXPs-wmCYhe4PwARcb43w" TargetMode="External"/><Relationship Id="rId1239" Type="http://schemas.openxmlformats.org/officeDocument/2006/relationships/hyperlink" Target="https://drive.google.com/open?id=1ZuKXxTiXTB8cwshOl88nIOVfXVb_hDNg" TargetMode="External"/><Relationship Id="rId85" Type="http://schemas.openxmlformats.org/officeDocument/2006/relationships/hyperlink" Target="https://drive.google.com/open?id=1PJZduQZxkU0938IumhpIHY31T9e9MJSb" TargetMode="External"/><Relationship Id="rId816" Type="http://schemas.openxmlformats.org/officeDocument/2006/relationships/hyperlink" Target="https://drive.google.com/open?id=1IYf69w_t4bBAXAcH1yiJhhOCQBipMTp9" TargetMode="External"/><Relationship Id="rId1001" Type="http://schemas.openxmlformats.org/officeDocument/2006/relationships/hyperlink" Target="https://drive.google.com/open?id=1ew5q51TRW_yOsWcKQPxA1Ips-o698Iyd" TargetMode="External"/><Relationship Id="rId1446" Type="http://schemas.openxmlformats.org/officeDocument/2006/relationships/hyperlink" Target="https://drive.google.com/open?id=1mvpbGHB3kyQhRHmOb6T0eOa32cafvm5B" TargetMode="External"/><Relationship Id="rId1653" Type="http://schemas.openxmlformats.org/officeDocument/2006/relationships/hyperlink" Target="https://drive.google.com/open?id=1uXCSo88l_k4hJtYiIDzEySk7LjwRu9F7" TargetMode="External"/><Relationship Id="rId1306" Type="http://schemas.openxmlformats.org/officeDocument/2006/relationships/hyperlink" Target="https://drive.google.com/open?id=1zsprOYiWEJ6V1Eonlvu_1QB8LkpTSk6tX4bX76LrLQc" TargetMode="External"/><Relationship Id="rId1513" Type="http://schemas.openxmlformats.org/officeDocument/2006/relationships/hyperlink" Target="https://drive.google.com/open?id=1lfZ4iSjeh9gGRZWhJzHqlk5a_v_L7cvY" TargetMode="External"/><Relationship Id="rId1720" Type="http://schemas.openxmlformats.org/officeDocument/2006/relationships/hyperlink" Target="https://drive.google.com/open?id=1rCLZW1vSx0Q2R2t2X8CUyJszNzglmCQ1" TargetMode="External"/><Relationship Id="rId12" Type="http://schemas.openxmlformats.org/officeDocument/2006/relationships/hyperlink" Target="https://drive.google.com/open?id=1FxcqKj2gAUtcjo9AFaPlqcoXQcrJlsnj" TargetMode="External"/><Relationship Id="rId161" Type="http://schemas.openxmlformats.org/officeDocument/2006/relationships/hyperlink" Target="https://drive.google.com/open?id=1cXrCv1avcuHOtpZyX-yfTqamrN_ONhmd" TargetMode="External"/><Relationship Id="rId399" Type="http://schemas.openxmlformats.org/officeDocument/2006/relationships/hyperlink" Target="https://drive.google.com/open?id=1u-2X3XXRSdXrLr4mUvdQV4WuDcyB3rpI" TargetMode="External"/><Relationship Id="rId259" Type="http://schemas.openxmlformats.org/officeDocument/2006/relationships/hyperlink" Target="https://drive.google.com/open?id=1kYqP1WSJJg95XU5lyyI6olqtP_sxiYrh" TargetMode="External"/><Relationship Id="rId466" Type="http://schemas.openxmlformats.org/officeDocument/2006/relationships/hyperlink" Target="https://drive.google.com/open?id=1zS62Xu93RHz6MDu0HlmvsmxgRS21Ad6S" TargetMode="External"/><Relationship Id="rId673" Type="http://schemas.openxmlformats.org/officeDocument/2006/relationships/hyperlink" Target="https://drive.google.com/open?id=108GXpf6SUVJ6-aH4WvHZRzHRXwLn6iBl" TargetMode="External"/><Relationship Id="rId880" Type="http://schemas.openxmlformats.org/officeDocument/2006/relationships/hyperlink" Target="https://drive.google.com/open?id=1A0D18FjaIDBWE25lxXA8FzU8SPwlhD3y" TargetMode="External"/><Relationship Id="rId1096" Type="http://schemas.openxmlformats.org/officeDocument/2006/relationships/hyperlink" Target="https://drive.google.com/open?id=1mYjPNO0uW-qd8j9BAru72g8RnP8tY0zz" TargetMode="External"/><Relationship Id="rId119" Type="http://schemas.openxmlformats.org/officeDocument/2006/relationships/hyperlink" Target="https://drive.google.com/open?id=14hN08sm54XcM0y7m00sbagcV6uBTyOpC" TargetMode="External"/><Relationship Id="rId326" Type="http://schemas.openxmlformats.org/officeDocument/2006/relationships/hyperlink" Target="https://drive.google.com/open?id=1pXxjBHCIx_u3CMoX-qEVyPlNRxxYlfyR" TargetMode="External"/><Relationship Id="rId533" Type="http://schemas.openxmlformats.org/officeDocument/2006/relationships/hyperlink" Target="https://drive.google.com/open?id=143IYhoCOSRrt1QuWvmdUtJ2YZvgm9sNH" TargetMode="External"/><Relationship Id="rId978" Type="http://schemas.openxmlformats.org/officeDocument/2006/relationships/hyperlink" Target="https://drive.google.com/open?id=1lqgWbkFeSrbdJsWSZEuvTrg_-t6wrfqf" TargetMode="External"/><Relationship Id="rId1163" Type="http://schemas.openxmlformats.org/officeDocument/2006/relationships/hyperlink" Target="https://drive.google.com/open?id=18ZeRO3xCFF7EmwkmREsAU0pJ0Ey5iUKi" TargetMode="External"/><Relationship Id="rId1370" Type="http://schemas.openxmlformats.org/officeDocument/2006/relationships/hyperlink" Target="https://drive.google.com/open?id=1IeuQeYtX4KlKpwfojzslY-ZvgK8lBOLT" TargetMode="External"/><Relationship Id="rId740" Type="http://schemas.openxmlformats.org/officeDocument/2006/relationships/hyperlink" Target="https://drive.google.com/open?id=16qD0bscffXfaBOpxTEwmmq88hVbqbMlO" TargetMode="External"/><Relationship Id="rId838" Type="http://schemas.openxmlformats.org/officeDocument/2006/relationships/hyperlink" Target="https://drive.google.com/open?id=1cKsZCGzpjm8q3k00_8iBeSegak8Nu5HX" TargetMode="External"/><Relationship Id="rId1023" Type="http://schemas.openxmlformats.org/officeDocument/2006/relationships/hyperlink" Target="https://drive.google.com/open?id=1nrHGtHf-Dd2FV1v1EWHDmSJlH4F81WTm" TargetMode="External"/><Relationship Id="rId1468" Type="http://schemas.openxmlformats.org/officeDocument/2006/relationships/hyperlink" Target="https://drive.google.com/open?id=1xzae3FBXlRhoVLrsu_DjExXRR3ixYOaH" TargetMode="External"/><Relationship Id="rId1675" Type="http://schemas.openxmlformats.org/officeDocument/2006/relationships/hyperlink" Target="https://drive.google.com/open?id=1GRL_oiTT8ZGq3knr_2kZvbnJT9L6jBlZ" TargetMode="External"/><Relationship Id="rId600" Type="http://schemas.openxmlformats.org/officeDocument/2006/relationships/hyperlink" Target="https://drive.google.com/open?id=1f5kMupxHnb8-WzvkwfYSDMsqwx0SBpUy" TargetMode="External"/><Relationship Id="rId1230" Type="http://schemas.openxmlformats.org/officeDocument/2006/relationships/hyperlink" Target="https://drive.google.com/open?id=1NW9caetsI0VFTvcy-J-xUsiUfp5SDdks" TargetMode="External"/><Relationship Id="rId1328" Type="http://schemas.openxmlformats.org/officeDocument/2006/relationships/hyperlink" Target="https://drive.google.com/open?id=1sMRNQYNlC-jQjC-4RnAtmq1skhoYwqF3" TargetMode="External"/><Relationship Id="rId1535" Type="http://schemas.openxmlformats.org/officeDocument/2006/relationships/hyperlink" Target="https://drive.google.com/open?id=1UkB80okoXOHUJU0NIS6knJJtMRJvxW26" TargetMode="External"/><Relationship Id="rId905" Type="http://schemas.openxmlformats.org/officeDocument/2006/relationships/hyperlink" Target="https://drive.google.com/open?id=1f-X8zTg-H3aM027iY4xN2myXOjgzuDZP" TargetMode="External"/><Relationship Id="rId1742" Type="http://schemas.openxmlformats.org/officeDocument/2006/relationships/hyperlink" Target="https://drive.google.com/open?id=1ErMLjR0pxMT8wzHn1smMI9EpUjDYr_1o" TargetMode="External"/><Relationship Id="rId34" Type="http://schemas.openxmlformats.org/officeDocument/2006/relationships/hyperlink" Target="https://drive.google.com/open?id=1PUcqdxOwe-ABjNxQR8ALKLfzRdHcpCcp" TargetMode="External"/><Relationship Id="rId1602" Type="http://schemas.openxmlformats.org/officeDocument/2006/relationships/hyperlink" Target="https://drive.google.com/open?id=1v1varyTcLIaYo52ypDDIoXpADKcIaHe1" TargetMode="External"/><Relationship Id="rId183" Type="http://schemas.openxmlformats.org/officeDocument/2006/relationships/hyperlink" Target="https://drive.google.com/open?id=12XvbIjqFjL1qFDy3_j-ZPHSuoYfjOM20" TargetMode="External"/><Relationship Id="rId390" Type="http://schemas.openxmlformats.org/officeDocument/2006/relationships/hyperlink" Target="https://drive.google.com/open?id=13s4KhZ4tI1WSnCqc8iVI7RBqVVAdrRkI" TargetMode="External"/><Relationship Id="rId250" Type="http://schemas.openxmlformats.org/officeDocument/2006/relationships/hyperlink" Target="https://drive.google.com/open?id=1EQFei3fWn89JrZFP4UhTpu-QgaAeshwT" TargetMode="External"/><Relationship Id="rId488" Type="http://schemas.openxmlformats.org/officeDocument/2006/relationships/hyperlink" Target="https://drive.google.com/open?id=1atpL4rpkxGa2e8rg8FYuzXfP4sziUfmY" TargetMode="External"/><Relationship Id="rId695" Type="http://schemas.openxmlformats.org/officeDocument/2006/relationships/hyperlink" Target="https://drive.google.com/open?id=1LXqJPv8CNLE0XyB9kFGJNN4ehPltnLpu" TargetMode="External"/><Relationship Id="rId110" Type="http://schemas.openxmlformats.org/officeDocument/2006/relationships/hyperlink" Target="https://drive.google.com/open?id=18AX6c1a1ea9cauADojGnthx3ez9xS6qO" TargetMode="External"/><Relationship Id="rId348" Type="http://schemas.openxmlformats.org/officeDocument/2006/relationships/hyperlink" Target="https://drive.google.com/open?id=1K7lNbBuX8Ms6YfRG9fwGchGEKGU0f0sk" TargetMode="External"/><Relationship Id="rId555" Type="http://schemas.openxmlformats.org/officeDocument/2006/relationships/hyperlink" Target="https://drive.google.com/open?id=1G4iPnyhSa214B78crl61caS408g8bh6N" TargetMode="External"/><Relationship Id="rId762" Type="http://schemas.openxmlformats.org/officeDocument/2006/relationships/hyperlink" Target="https://drive.google.com/open?id=1-Wo8AMc5dKks93aIZmt2RLJDyZgjRq9H" TargetMode="External"/><Relationship Id="rId1185" Type="http://schemas.openxmlformats.org/officeDocument/2006/relationships/hyperlink" Target="https://drive.google.com/open?id=1nrYX5e31pvKfDAN_QOyAxLxYigxLrvB8" TargetMode="External"/><Relationship Id="rId1392" Type="http://schemas.openxmlformats.org/officeDocument/2006/relationships/hyperlink" Target="https://drive.google.com/open?id=1-nvuyqkKU4Oum9ZyCgjYU_qZT06uimOe" TargetMode="External"/><Relationship Id="rId208" Type="http://schemas.openxmlformats.org/officeDocument/2006/relationships/hyperlink" Target="https://drive.google.com/open?id=16d34obLRsm0gFpvP2lfpXqoaio0oSwju" TargetMode="External"/><Relationship Id="rId415" Type="http://schemas.openxmlformats.org/officeDocument/2006/relationships/hyperlink" Target="http://srinivasasira130520032gmail.com/" TargetMode="External"/><Relationship Id="rId622" Type="http://schemas.openxmlformats.org/officeDocument/2006/relationships/hyperlink" Target="https://drive.google.com/open?id=1pjhXfQFSOit0kaE2fI5wmO1-0HAyKG-L" TargetMode="External"/><Relationship Id="rId1045" Type="http://schemas.openxmlformats.org/officeDocument/2006/relationships/hyperlink" Target="https://drive.google.com/open?id=1J1GKfRAvRrWRxH6fs_nLk9xSq3qlQjiF" TargetMode="External"/><Relationship Id="rId1252" Type="http://schemas.openxmlformats.org/officeDocument/2006/relationships/hyperlink" Target="https://drive.google.com/open?id=1-WaT5M0VA9TH4LnOeizVPxUjQtps-N2e" TargetMode="External"/><Relationship Id="rId1697" Type="http://schemas.openxmlformats.org/officeDocument/2006/relationships/hyperlink" Target="https://drive.google.com/open?id=1GRLimFRKNo-B1Yt16qQU5t-nPTOgjOP4" TargetMode="External"/><Relationship Id="rId927" Type="http://schemas.openxmlformats.org/officeDocument/2006/relationships/hyperlink" Target="https://drive.google.com/open?id=10-0_eITz3vfQHAcOKJLcIq_CdPmz79Ml" TargetMode="External"/><Relationship Id="rId1112" Type="http://schemas.openxmlformats.org/officeDocument/2006/relationships/hyperlink" Target="https://drive.google.com/open?id=1lT0lRzy0Bq7Qzz7VKehGLY95CgqTYX70" TargetMode="External"/><Relationship Id="rId1557" Type="http://schemas.openxmlformats.org/officeDocument/2006/relationships/hyperlink" Target="https://drive.google.com/open?id=15KXsGBLB-iFr22x8oKAOMTR8f65A99MA" TargetMode="External"/><Relationship Id="rId1764" Type="http://schemas.openxmlformats.org/officeDocument/2006/relationships/hyperlink" Target="https://drive.google.com/open?id=1jfNXnCczIV2Z5_ye3L30X1VZXtOEUEEr" TargetMode="External"/><Relationship Id="rId56" Type="http://schemas.openxmlformats.org/officeDocument/2006/relationships/hyperlink" Target="https://drive.google.com/open?id=19uLQ3BKGlShJt6h0rq4RAJJSPb2dPwy-" TargetMode="External"/><Relationship Id="rId1417" Type="http://schemas.openxmlformats.org/officeDocument/2006/relationships/hyperlink" Target="https://drive.google.com/open?id=1OmZm7Lwms8_oOAd7fWKwKdPeMSB-Vrj-" TargetMode="External"/><Relationship Id="rId1624" Type="http://schemas.openxmlformats.org/officeDocument/2006/relationships/hyperlink" Target="https://drive.google.com/open?id=1Gz43qc8fmjyBw7czhdMWItcccXIkSwUt" TargetMode="External"/><Relationship Id="rId272" Type="http://schemas.openxmlformats.org/officeDocument/2006/relationships/hyperlink" Target="https://drive.google.com/open?id=1v_hoqGF3ux1xKD5vp7XtSOsvdlJJsHQc" TargetMode="External"/><Relationship Id="rId577" Type="http://schemas.openxmlformats.org/officeDocument/2006/relationships/hyperlink" Target="https://drive.google.com/open?id=1OCABJtFEx-XY9SrGE8ARSMvd4mnKiNyd" TargetMode="External"/><Relationship Id="rId132" Type="http://schemas.openxmlformats.org/officeDocument/2006/relationships/hyperlink" Target="https://drive.google.com/open?id=1YwCGmUyrOcB7e-42L-4fT9ViMB7655Iv" TargetMode="External"/><Relationship Id="rId784" Type="http://schemas.openxmlformats.org/officeDocument/2006/relationships/hyperlink" Target="https://drive.google.com/open?id=1RsBKX9SBCFL2bXHGAaYmEc_hbX5AcXfM" TargetMode="External"/><Relationship Id="rId991" Type="http://schemas.openxmlformats.org/officeDocument/2006/relationships/hyperlink" Target="https://drive.google.com/open?id=1pbCl4gznmQ1B05KUpU1hkrvXYi2g28uL" TargetMode="External"/><Relationship Id="rId1067" Type="http://schemas.openxmlformats.org/officeDocument/2006/relationships/hyperlink" Target="https://drive.google.com/open?id=1GHM3twdQ8c7HUjSXYflTqImSP29S79xq" TargetMode="External"/><Relationship Id="rId437" Type="http://schemas.openxmlformats.org/officeDocument/2006/relationships/hyperlink" Target="https://drive.google.com/open?id=1DfRdgp0SllBMopNIdeU-z5zON6JkjxSy" TargetMode="External"/><Relationship Id="rId644" Type="http://schemas.openxmlformats.org/officeDocument/2006/relationships/hyperlink" Target="https://drive.google.com/open?id=10DSFU9ewGmgjQUfgOU211zPlezO3YwKN" TargetMode="External"/><Relationship Id="rId851" Type="http://schemas.openxmlformats.org/officeDocument/2006/relationships/hyperlink" Target="https://drive.google.com/open?id=1g-yTGvk6Qbzj-joetZ55VxUrkKrj0rwX" TargetMode="External"/><Relationship Id="rId1274" Type="http://schemas.openxmlformats.org/officeDocument/2006/relationships/hyperlink" Target="https://drive.google.com/open?id=1QzTpTG9nwMyDrCr-T81QD2mqBrQ1febQ" TargetMode="External"/><Relationship Id="rId1481" Type="http://schemas.openxmlformats.org/officeDocument/2006/relationships/hyperlink" Target="https://drive.google.com/open?id=1DRCkWyAI_BW58KqOoccoUJ8xl75AO5Pc" TargetMode="External"/><Relationship Id="rId1579" Type="http://schemas.openxmlformats.org/officeDocument/2006/relationships/hyperlink" Target="https://drive.google.com/open?id=1XunomdYUKieWNoVEHKNPojX4HWb7Hhfm" TargetMode="External"/><Relationship Id="rId504" Type="http://schemas.openxmlformats.org/officeDocument/2006/relationships/hyperlink" Target="https://drive.google.com/open?id=1G4ODjn3QXRToSzWZyLHodbk1VJigqUsx" TargetMode="External"/><Relationship Id="rId711" Type="http://schemas.openxmlformats.org/officeDocument/2006/relationships/hyperlink" Target="https://drive.google.com/open?id=1f5OeEwbsrrPwV3Vo66rR1LAK1NxW-vFG" TargetMode="External"/><Relationship Id="rId949" Type="http://schemas.openxmlformats.org/officeDocument/2006/relationships/hyperlink" Target="https://drive.google.com/open?id=1UuODwTB7ORRvrpHaKpEN-h2vsWoaQAqg" TargetMode="External"/><Relationship Id="rId1134" Type="http://schemas.openxmlformats.org/officeDocument/2006/relationships/hyperlink" Target="https://drive.google.com/open?id=1qoU25bakroyuBVrEZ2Kd7wK1HDQTYTj4" TargetMode="External"/><Relationship Id="rId1341" Type="http://schemas.openxmlformats.org/officeDocument/2006/relationships/hyperlink" Target="https://drive.google.com/open?id=1VJ1-gAqBYy5bAlxCKQHukE2TX84nDDR_" TargetMode="External"/><Relationship Id="rId1786" Type="http://schemas.openxmlformats.org/officeDocument/2006/relationships/vmlDrawing" Target="../drawings/vmlDrawing1.vml"/><Relationship Id="rId78" Type="http://schemas.openxmlformats.org/officeDocument/2006/relationships/hyperlink" Target="https://drive.google.com/open?id=19WSEMoeLq_gMutd_9TWwDdEPCFq7kvUl" TargetMode="External"/><Relationship Id="rId809" Type="http://schemas.openxmlformats.org/officeDocument/2006/relationships/hyperlink" Target="https://drive.google.com/open?id=18ulcwhmlDqLL0GWlI98-Gjg1foYeM_6m" TargetMode="External"/><Relationship Id="rId1201" Type="http://schemas.openxmlformats.org/officeDocument/2006/relationships/hyperlink" Target="https://drive.google.com/open?id=1gi5VtYluPVXxxOWl9uQls1w5rSqOAEPe" TargetMode="External"/><Relationship Id="rId1439" Type="http://schemas.openxmlformats.org/officeDocument/2006/relationships/hyperlink" Target="https://drive.google.com/open?id=1ta6hTepV5ipmaGFY4IWfhPAlwBmiUpQb" TargetMode="External"/><Relationship Id="rId1646" Type="http://schemas.openxmlformats.org/officeDocument/2006/relationships/hyperlink" Target="https://drive.google.com/open?id=1atOoJVv22x4HMMUWo3gnE_HHVycbu-VY" TargetMode="External"/><Relationship Id="rId1506" Type="http://schemas.openxmlformats.org/officeDocument/2006/relationships/hyperlink" Target="https://drive.google.com/open?id=14dIOMPLwsxfDeY78fNRuiV7_dvMte30L" TargetMode="External"/><Relationship Id="rId1713" Type="http://schemas.openxmlformats.org/officeDocument/2006/relationships/hyperlink" Target="https://drive.google.com/open?id=1l3F0m6QhpPshpGdjM-Nwldq19gvm0AFi" TargetMode="External"/><Relationship Id="rId294" Type="http://schemas.openxmlformats.org/officeDocument/2006/relationships/hyperlink" Target="https://drive.google.com/open?id=18VvCD4kzk4mm6bjPoMIU1Y5fi2VenZ8w" TargetMode="External"/><Relationship Id="rId154" Type="http://schemas.openxmlformats.org/officeDocument/2006/relationships/hyperlink" Target="https://drive.google.com/open?id=1-_-u-aCWAB16oVV8zLxD_8dyy7qYA33k" TargetMode="External"/><Relationship Id="rId361" Type="http://schemas.openxmlformats.org/officeDocument/2006/relationships/hyperlink" Target="https://drive.google.com/open?id=1WyzJdQXBIC5nQ_k5_pcN8Uc4Zp2AZKKo" TargetMode="External"/><Relationship Id="rId599" Type="http://schemas.openxmlformats.org/officeDocument/2006/relationships/hyperlink" Target="https://drive.google.com/open?id=1KBtymTLiese3RM-8gHfLGYvK6vojkOYR" TargetMode="External"/><Relationship Id="rId459" Type="http://schemas.openxmlformats.org/officeDocument/2006/relationships/hyperlink" Target="https://drive.google.com/open?id=1IdEgcOAmt2PCQW9SpVSIC0VGYOq7zhpd" TargetMode="External"/><Relationship Id="rId666" Type="http://schemas.openxmlformats.org/officeDocument/2006/relationships/hyperlink" Target="https://drive.google.com/open?id=1Lo_IY4BCst7N6f_fMH40pAWWfZCiybRp" TargetMode="External"/><Relationship Id="rId873" Type="http://schemas.openxmlformats.org/officeDocument/2006/relationships/hyperlink" Target="https://drive.google.com/open?id=1NNrwK2Q8AVWDoqo0pv1-yFJJEQSDGXT_" TargetMode="External"/><Relationship Id="rId1089" Type="http://schemas.openxmlformats.org/officeDocument/2006/relationships/hyperlink" Target="https://drive.google.com/open?id=1tXShC2ETo-VTgX2iEdpuW8XioVGKQACx" TargetMode="External"/><Relationship Id="rId1296" Type="http://schemas.openxmlformats.org/officeDocument/2006/relationships/hyperlink" Target="https://drive.google.com/open?id=1g0YUHh-2aS818kk5eJoIgiF6HtikmpCP" TargetMode="External"/><Relationship Id="rId221" Type="http://schemas.openxmlformats.org/officeDocument/2006/relationships/hyperlink" Target="https://drive.google.com/open?id=1QX_XA9sE0RuvTUfXgN7buwVBIt6va-V7" TargetMode="External"/><Relationship Id="rId319" Type="http://schemas.openxmlformats.org/officeDocument/2006/relationships/hyperlink" Target="https://drive.google.com/open?id=1oujtcwkLJZglHTACWBZqnc8isnw2cu1x" TargetMode="External"/><Relationship Id="rId526" Type="http://schemas.openxmlformats.org/officeDocument/2006/relationships/hyperlink" Target="https://drive.google.com/open?id=1ebKKIJ9a5nB0ySyxxfshQIAEAGwlWj7L" TargetMode="External"/><Relationship Id="rId1156" Type="http://schemas.openxmlformats.org/officeDocument/2006/relationships/hyperlink" Target="https://drive.google.com/open?id=1KX5X9NBeiZywWE-l2_O6IxeoBbr-0ugI" TargetMode="External"/><Relationship Id="rId1363" Type="http://schemas.openxmlformats.org/officeDocument/2006/relationships/hyperlink" Target="https://drive.google.com/open?id=1Sk_Ui6LzFDm0aml5xsG_ONqEFXiuQj-Y" TargetMode="External"/><Relationship Id="rId733" Type="http://schemas.openxmlformats.org/officeDocument/2006/relationships/hyperlink" Target="https://drive.google.com/open?id=1M2fvqjgjA6KEkg2ft9ZmEIkUHJBC1JRS" TargetMode="External"/><Relationship Id="rId940" Type="http://schemas.openxmlformats.org/officeDocument/2006/relationships/hyperlink" Target="https://drive.google.com/open?id=1qxeEFo2DdiHkdnFkWXGDVVFIa9LCaUIZ" TargetMode="External"/><Relationship Id="rId1016" Type="http://schemas.openxmlformats.org/officeDocument/2006/relationships/hyperlink" Target="https://drive.google.com/open?id=1MV5Ts5ysGgY0ZM97kE4FC3QwzGQWrIqE" TargetMode="External"/><Relationship Id="rId1570" Type="http://schemas.openxmlformats.org/officeDocument/2006/relationships/hyperlink" Target="https://drive.google.com/open?id=1_advFaxGbEXNCvdi5hP3adl7cnMfUSvn" TargetMode="External"/><Relationship Id="rId1668" Type="http://schemas.openxmlformats.org/officeDocument/2006/relationships/hyperlink" Target="https://drive.google.com/open?id=1Cgn74S1oIAI8QJYmVrymlh0vI3tMUL28" TargetMode="External"/><Relationship Id="rId800" Type="http://schemas.openxmlformats.org/officeDocument/2006/relationships/hyperlink" Target="https://drive.google.com/open?id=1Vh77r6gxIe53-e_mLO61U0T_nqSCdrLS" TargetMode="External"/><Relationship Id="rId1223" Type="http://schemas.openxmlformats.org/officeDocument/2006/relationships/hyperlink" Target="https://drive.google.com/open?id=1AOYzo1G05LEPjaku5Ak3CKPg1uroxEo6" TargetMode="External"/><Relationship Id="rId1430" Type="http://schemas.openxmlformats.org/officeDocument/2006/relationships/hyperlink" Target="https://drive.google.com/open?id=1xGmMBgrZ5pnoB8nccBcTnYUIPJAfvdpC" TargetMode="External"/><Relationship Id="rId1528" Type="http://schemas.openxmlformats.org/officeDocument/2006/relationships/hyperlink" Target="https://drive.google.com/open?id=1GvIhxViru6NZlDiHKANcu5TOGMT4qtpU" TargetMode="External"/><Relationship Id="rId1735" Type="http://schemas.openxmlformats.org/officeDocument/2006/relationships/hyperlink" Target="http://ugs22021_chem.anjaiahcbit.org.in/" TargetMode="External"/><Relationship Id="rId27" Type="http://schemas.openxmlformats.org/officeDocument/2006/relationships/hyperlink" Target="https://drive.google.com/open?id=1QuR8JOYeh1eZ-9hKNegN1h3kyuQpQs77" TargetMode="External"/><Relationship Id="rId176" Type="http://schemas.openxmlformats.org/officeDocument/2006/relationships/hyperlink" Target="https://drive.google.com/open?id=1MMfq7EU3NK-UPzDwnNJK5jbozQ-T0Hd8" TargetMode="External"/><Relationship Id="rId383" Type="http://schemas.openxmlformats.org/officeDocument/2006/relationships/hyperlink" Target="https://drive.google.com/open?id=1PBbZ5ygNbENtxWHEh_fJcFr_YebTOrBU" TargetMode="External"/><Relationship Id="rId590" Type="http://schemas.openxmlformats.org/officeDocument/2006/relationships/hyperlink" Target="https://drive.google.com/open?id=1Kz07JGe0uuZqw7tXe1CjhjyqOsohRgB7" TargetMode="External"/><Relationship Id="rId243" Type="http://schemas.openxmlformats.org/officeDocument/2006/relationships/hyperlink" Target="https://drive.google.com/open?id=1s4mige31dZoyulkDv0d6Wkmk-aTuyxaw" TargetMode="External"/><Relationship Id="rId450" Type="http://schemas.openxmlformats.org/officeDocument/2006/relationships/hyperlink" Target="https://drive.google.com/open?id=1otiCu_q6slEpqMu7wkDZ5eh6cRLl_Sal" TargetMode="External"/><Relationship Id="rId688" Type="http://schemas.openxmlformats.org/officeDocument/2006/relationships/hyperlink" Target="https://drive.google.com/open?id=1DBRbpGPYLi-q0u1ypEH2qMc4ecUaCwrr" TargetMode="External"/><Relationship Id="rId895" Type="http://schemas.openxmlformats.org/officeDocument/2006/relationships/hyperlink" Target="https://drive.google.com/open?id=1aS3ZUkSHEBP7IYgaUoVY-GrSQ7CujNdu" TargetMode="External"/><Relationship Id="rId1080" Type="http://schemas.openxmlformats.org/officeDocument/2006/relationships/hyperlink" Target="https://drive.google.com/open?id=1pulgY5sHDPG_3nfmGuzrsu---0WnI64g" TargetMode="External"/><Relationship Id="rId103" Type="http://schemas.openxmlformats.org/officeDocument/2006/relationships/hyperlink" Target="https://drive.google.com/open?id=1MreOewkN3Zocb_4vcOz5v4kUsb5hCK9L" TargetMode="External"/><Relationship Id="rId310" Type="http://schemas.openxmlformats.org/officeDocument/2006/relationships/hyperlink" Target="https://drive.google.com/open?id=1IJvxoPw-lSnnS48wFaTr-chKtEC2JO1m" TargetMode="External"/><Relationship Id="rId548" Type="http://schemas.openxmlformats.org/officeDocument/2006/relationships/hyperlink" Target="https://drive.google.com/open?id=1rigGbQ6aZRxT1Pdh5g5Qr5pe28E17qiL" TargetMode="External"/><Relationship Id="rId755" Type="http://schemas.openxmlformats.org/officeDocument/2006/relationships/hyperlink" Target="https://drive.google.com/open?id=1SBN7eAtmO6izjvL3Ju1-983dThEU2iEP" TargetMode="External"/><Relationship Id="rId962" Type="http://schemas.openxmlformats.org/officeDocument/2006/relationships/hyperlink" Target="https://drive.google.com/open?id=17C3KnQ220DfOZp3RSrK1UuhOeHNHSr7C" TargetMode="External"/><Relationship Id="rId1178" Type="http://schemas.openxmlformats.org/officeDocument/2006/relationships/hyperlink" Target="https://drive.google.com/open?id=122lkp8MrRgltJyrE6e2rkUhViAwH2DeI" TargetMode="External"/><Relationship Id="rId1385" Type="http://schemas.openxmlformats.org/officeDocument/2006/relationships/hyperlink" Target="https://drive.google.com/open?id=19KJagRRpmVlyH5XVLdREpwS61pY78DzZ" TargetMode="External"/><Relationship Id="rId1592" Type="http://schemas.openxmlformats.org/officeDocument/2006/relationships/hyperlink" Target="https://drive.google.com/open?id=1ojz6ambC8C2tv2oHL-8pG4Nb6JGP3Lzm" TargetMode="External"/><Relationship Id="rId91" Type="http://schemas.openxmlformats.org/officeDocument/2006/relationships/hyperlink" Target="https://drive.google.com/open?id=14BoO32JeQRSpxz50m0xe6VvVEup3LTQu" TargetMode="External"/><Relationship Id="rId408" Type="http://schemas.openxmlformats.org/officeDocument/2006/relationships/hyperlink" Target="https://drive.google.com/open?id=157Rk_qnpB1cfq8FIOLUoeM8YkG0-xykm" TargetMode="External"/><Relationship Id="rId615" Type="http://schemas.openxmlformats.org/officeDocument/2006/relationships/hyperlink" Target="https://drive.google.com/open?id=1sAcgnAOV8TeRS2cjgB9Sn7D_NEj4MKv-" TargetMode="External"/><Relationship Id="rId822" Type="http://schemas.openxmlformats.org/officeDocument/2006/relationships/hyperlink" Target="https://drive.google.com/open?id=11krJUx08RnDh5MLJDTzVIiqbfGJkRktP" TargetMode="External"/><Relationship Id="rId1038" Type="http://schemas.openxmlformats.org/officeDocument/2006/relationships/hyperlink" Target="https://drive.google.com/open?id=1oTRckcLMGO2R_kHr6eH5O6wSrCqiXbov" TargetMode="External"/><Relationship Id="rId1245" Type="http://schemas.openxmlformats.org/officeDocument/2006/relationships/hyperlink" Target="https://drive.google.com/open?id=1WVQ3HpVoz86S6rxjsd_bfBCQ3KwO_Y5i" TargetMode="External"/><Relationship Id="rId1452" Type="http://schemas.openxmlformats.org/officeDocument/2006/relationships/hyperlink" Target="https://drive.google.com/open?id=19bAFPiaMoMWlo-nw-rF-4-WsWRjUcykv" TargetMode="External"/><Relationship Id="rId1105" Type="http://schemas.openxmlformats.org/officeDocument/2006/relationships/hyperlink" Target="https://drive.google.com/open?id=1wLNX_hxpANZHVZ32ALP_6ZnN0RWG4C0E" TargetMode="External"/><Relationship Id="rId1312" Type="http://schemas.openxmlformats.org/officeDocument/2006/relationships/hyperlink" Target="https://drive.google.com/open?id=1NLSu3B_HXpoGaUXRUZZy-S_h3fOvFOSL" TargetMode="External"/><Relationship Id="rId1757" Type="http://schemas.openxmlformats.org/officeDocument/2006/relationships/hyperlink" Target="https://drive.google.com/open?id=1tF2Eizs8kqgZOLm_mQ0YWb6eAn_s_w0L" TargetMode="External"/><Relationship Id="rId49" Type="http://schemas.openxmlformats.org/officeDocument/2006/relationships/hyperlink" Target="https://drive.google.com/open?id=15pR5gb6EKXwQ1tqQHPOKpfEmIOF3zX5y" TargetMode="External"/><Relationship Id="rId1617" Type="http://schemas.openxmlformats.org/officeDocument/2006/relationships/hyperlink" Target="https://drive.google.com/open?id=1jJV1kDBbdyWjn7Y3kU0QGrC5o1FLEfXy" TargetMode="External"/><Relationship Id="rId198" Type="http://schemas.openxmlformats.org/officeDocument/2006/relationships/hyperlink" Target="https://drive.google.com/open?id=1g_mQf7r1Xcb3txtpybAXI6e09rb58iMJ" TargetMode="External"/><Relationship Id="rId265" Type="http://schemas.openxmlformats.org/officeDocument/2006/relationships/hyperlink" Target="https://drive.google.com/open?id=13RYPtHHGv2o-xN6f8UrTexaDGIeZz3j0" TargetMode="External"/><Relationship Id="rId472" Type="http://schemas.openxmlformats.org/officeDocument/2006/relationships/hyperlink" Target="https://drive.google.com/open?id=1A96D4l8AGZRX8X-Imv856ftTWUD-cCUP" TargetMode="External"/><Relationship Id="rId125" Type="http://schemas.openxmlformats.org/officeDocument/2006/relationships/hyperlink" Target="https://drive.google.com/open?id=1HSP0yV7nu2dvEwIOxfgnp6RGMqdztRpc" TargetMode="External"/><Relationship Id="rId332" Type="http://schemas.openxmlformats.org/officeDocument/2006/relationships/hyperlink" Target="https://drive.google.com/open?id=1v2rwqT0bVAV9mUOIzGb-OhuPnZh6BYVL" TargetMode="External"/><Relationship Id="rId777" Type="http://schemas.openxmlformats.org/officeDocument/2006/relationships/hyperlink" Target="https://drive.google.com/open?id=1svOBtyUSZQuxvXVBQFSuV3fkh00nIV98" TargetMode="External"/><Relationship Id="rId984" Type="http://schemas.openxmlformats.org/officeDocument/2006/relationships/hyperlink" Target="https://drive.google.com/open?id=1CQw06BUxMTWWlw85DBvkaz_jb9QRidgp" TargetMode="External"/><Relationship Id="rId637" Type="http://schemas.openxmlformats.org/officeDocument/2006/relationships/hyperlink" Target="https://drive.google.com/open?id=1X4JGPROgddxK0E3rqUecdSSUaYo1o1br" TargetMode="External"/><Relationship Id="rId844" Type="http://schemas.openxmlformats.org/officeDocument/2006/relationships/hyperlink" Target="https://drive.google.com/open?id=1OGJJfbkRjHgNi2Qi8ou36Ns9l3i7k00E" TargetMode="External"/><Relationship Id="rId1267" Type="http://schemas.openxmlformats.org/officeDocument/2006/relationships/hyperlink" Target="https://drive.google.com/open?id=1sExtiZ7qCuvwVsM9l0zCEBxJfRUHgr1Z" TargetMode="External"/><Relationship Id="rId1474" Type="http://schemas.openxmlformats.org/officeDocument/2006/relationships/hyperlink" Target="https://drive.google.com/open?id=1NE5Cs1-9M4mc1at2bBMCZsVIP-07u55Y" TargetMode="External"/><Relationship Id="rId1681" Type="http://schemas.openxmlformats.org/officeDocument/2006/relationships/hyperlink" Target="https://drive.google.com/open?id=1CAHdNU5VGvUiMzino_Gt1FpVfTfxhDZx" TargetMode="External"/><Relationship Id="rId704" Type="http://schemas.openxmlformats.org/officeDocument/2006/relationships/hyperlink" Target="https://drive.google.com/open?id=1KTwvPz4kyvDdAHK0jC7-dZS2iHFddidF" TargetMode="External"/><Relationship Id="rId911" Type="http://schemas.openxmlformats.org/officeDocument/2006/relationships/hyperlink" Target="https://drive.google.com/open?id=13JXZJQ9OYTYz3Rjdk5KgPwkyO33UiRuo" TargetMode="External"/><Relationship Id="rId1127" Type="http://schemas.openxmlformats.org/officeDocument/2006/relationships/hyperlink" Target="https://drive.google.com/open?id=1GjLSreLoVBVu9Gf_MwscEo0uT28xgLJ5" TargetMode="External"/><Relationship Id="rId1334" Type="http://schemas.openxmlformats.org/officeDocument/2006/relationships/hyperlink" Target="https://drive.google.com/open?id=1_fpAowQdjxfbhZA1AXewD-r4opCjiNEd" TargetMode="External"/><Relationship Id="rId1541" Type="http://schemas.openxmlformats.org/officeDocument/2006/relationships/hyperlink" Target="https://drive.google.com/open?id=1h9WGAa7RE0EozLOcTghbIu-JU9AYMs1J" TargetMode="External"/><Relationship Id="rId1779" Type="http://schemas.openxmlformats.org/officeDocument/2006/relationships/hyperlink" Target="https://drive.google.com/open?id=1yAXMz_7kFd30lHpvloI8alwGpZDUsZsf" TargetMode="External"/><Relationship Id="rId40" Type="http://schemas.openxmlformats.org/officeDocument/2006/relationships/hyperlink" Target="https://drive.google.com/open?id=1Jo70zIiy7nFFZ6n4_hNszX0oAca8AtmG" TargetMode="External"/><Relationship Id="rId1401" Type="http://schemas.openxmlformats.org/officeDocument/2006/relationships/hyperlink" Target="https://drive.google.com/open?id=1e-AyJnl5M8XsKaR72u7VdUWJpqp0zL5W" TargetMode="External"/><Relationship Id="rId1639" Type="http://schemas.openxmlformats.org/officeDocument/2006/relationships/hyperlink" Target="https://drive.google.com/open?id=1JnwdEWXEsuwGZgTa73_feiQVq1um1Jej" TargetMode="External"/><Relationship Id="rId1706" Type="http://schemas.openxmlformats.org/officeDocument/2006/relationships/hyperlink" Target="https://drive.google.com/open?id=1Z4peCj3wEf-mftU9ZS78eAUscdUx-ACa" TargetMode="External"/><Relationship Id="rId287" Type="http://schemas.openxmlformats.org/officeDocument/2006/relationships/hyperlink" Target="https://drive.google.com/open?id=1529CQKBd5KYoYcDsjmB-6gQ96vitlS0x" TargetMode="External"/><Relationship Id="rId494" Type="http://schemas.openxmlformats.org/officeDocument/2006/relationships/hyperlink" Target="https://drive.google.com/open?id=1JT4ZKbTK6_rGl8jFa8edyQps9EOrLqgA" TargetMode="External"/><Relationship Id="rId147" Type="http://schemas.openxmlformats.org/officeDocument/2006/relationships/hyperlink" Target="https://drive.google.com/open?id=1mmKhbvDnaaukuHODoXvEtBdbuKZ6J5GT" TargetMode="External"/><Relationship Id="rId354" Type="http://schemas.openxmlformats.org/officeDocument/2006/relationships/hyperlink" Target="https://drive.google.com/open?id=1kyTtx72qKO_ANIXO--sSphOdBGD--FWa" TargetMode="External"/><Relationship Id="rId799" Type="http://schemas.openxmlformats.org/officeDocument/2006/relationships/hyperlink" Target="https://drive.google.com/open?id=16kuXtfuAXUNf6x3eDDLFxdRLeZzF31rY" TargetMode="External"/><Relationship Id="rId1191" Type="http://schemas.openxmlformats.org/officeDocument/2006/relationships/hyperlink" Target="https://drive.google.com/open?id=1Bv7_tRlH9PdlEyDvkpc_6WU-R9sgwpbC" TargetMode="External"/><Relationship Id="rId561" Type="http://schemas.openxmlformats.org/officeDocument/2006/relationships/hyperlink" Target="https://drive.google.com/open?id=1_goKa8G8KsFwrKuDkQtfiPnqLdtPD_01" TargetMode="External"/><Relationship Id="rId659" Type="http://schemas.openxmlformats.org/officeDocument/2006/relationships/hyperlink" Target="https://drive.google.com/open?id=1qURtxEzYxdCmMdMpMM1W9CE0ZbAMENh8" TargetMode="External"/><Relationship Id="rId866" Type="http://schemas.openxmlformats.org/officeDocument/2006/relationships/hyperlink" Target="https://drive.google.com/open?id=1E0gPgvBqYBImdNOJV2Ce544QvIWDZsae" TargetMode="External"/><Relationship Id="rId1289" Type="http://schemas.openxmlformats.org/officeDocument/2006/relationships/hyperlink" Target="https://drive.google.com/open?id=1k1Q458DkfnMkeND4lkXsg0LhBKW8mdPC" TargetMode="External"/><Relationship Id="rId1496" Type="http://schemas.openxmlformats.org/officeDocument/2006/relationships/hyperlink" Target="https://drive.google.com/open?id=10LZz3dKcGwfhbnZQEVjhNmbsIOI_9Uho" TargetMode="External"/><Relationship Id="rId214" Type="http://schemas.openxmlformats.org/officeDocument/2006/relationships/hyperlink" Target="https://drive.google.com/open?id=1sWRhqIwHTU-2wlNsHTCLadbRreqZ71Jz" TargetMode="External"/><Relationship Id="rId421" Type="http://schemas.openxmlformats.org/officeDocument/2006/relationships/hyperlink" Target="https://drive.google.com/open?id=1pzNVciRguXAa135px-PrzTaGGUIRyakG" TargetMode="External"/><Relationship Id="rId519" Type="http://schemas.openxmlformats.org/officeDocument/2006/relationships/hyperlink" Target="https://drive.google.com/open?id=1_m_MNIA9aEr8NX_HSwqbtyT4T9K1mzpG" TargetMode="External"/><Relationship Id="rId1051" Type="http://schemas.openxmlformats.org/officeDocument/2006/relationships/hyperlink" Target="https://drive.google.com/open?id=1kwFufYeF980ztJVXsmY2GE84NGu8JMhM" TargetMode="External"/><Relationship Id="rId1149" Type="http://schemas.openxmlformats.org/officeDocument/2006/relationships/hyperlink" Target="https://drive.google.com/open?id=1BGedhD1flTo4zCK7eK9fVjTpJOxF3AGn" TargetMode="External"/><Relationship Id="rId1356" Type="http://schemas.openxmlformats.org/officeDocument/2006/relationships/hyperlink" Target="https://drive.google.com/open?id=1PTKuYO6-g91V7DxMHQNOLNwyrxXxI-wy" TargetMode="External"/><Relationship Id="rId726" Type="http://schemas.openxmlformats.org/officeDocument/2006/relationships/hyperlink" Target="https://drive.google.com/open?id=1uMcbf_AEPVB0dKIwhPADfTQxzpGJpXpt" TargetMode="External"/><Relationship Id="rId933" Type="http://schemas.openxmlformats.org/officeDocument/2006/relationships/hyperlink" Target="https://drive.google.com/open?id=1xdh05mtt8lmN8NMNUqCdUQqljcCGKmsP" TargetMode="External"/><Relationship Id="rId1009" Type="http://schemas.openxmlformats.org/officeDocument/2006/relationships/hyperlink" Target="https://drive.google.com/open?id=1DnISMwoub5CXx-RtflAyplvtxKisg_B1" TargetMode="External"/><Relationship Id="rId1563" Type="http://schemas.openxmlformats.org/officeDocument/2006/relationships/hyperlink" Target="https://drive.google.com/open?id=1uOeP3uh8YjTbvDTBE5XbpPMk1oHfGaaH" TargetMode="External"/><Relationship Id="rId1770" Type="http://schemas.openxmlformats.org/officeDocument/2006/relationships/hyperlink" Target="https://drive.google.com/open?id=1uODT6M5_Ce9alqqMRGwRdrDf7c9dlRrr" TargetMode="External"/><Relationship Id="rId62" Type="http://schemas.openxmlformats.org/officeDocument/2006/relationships/hyperlink" Target="https://drive.google.com/open?id=1PlYbHqtpzzlGsjVHWcarJdZwvyphajoB" TargetMode="External"/><Relationship Id="rId1216" Type="http://schemas.openxmlformats.org/officeDocument/2006/relationships/hyperlink" Target="https://drive.google.com/open?id=1E_Ac35_FML1gx9JrdRRjPc3HwButson9" TargetMode="External"/><Relationship Id="rId1423" Type="http://schemas.openxmlformats.org/officeDocument/2006/relationships/hyperlink" Target="https://drive.google.com/open?id=1Yx2aC2yoqikgXqyMO6ABgg8bSbG93n6M" TargetMode="External"/><Relationship Id="rId1630" Type="http://schemas.openxmlformats.org/officeDocument/2006/relationships/hyperlink" Target="https://drive.google.com/open?id=1a8-UDM_4alCyLqawrRZ202T6yGeWENRT" TargetMode="External"/><Relationship Id="rId1728" Type="http://schemas.openxmlformats.org/officeDocument/2006/relationships/hyperlink" Target="https://drive.google.com/open?id=1N6GZUjxIvUjS_OezcKcWqpvCDNr7x2dq" TargetMode="External"/><Relationship Id="rId169" Type="http://schemas.openxmlformats.org/officeDocument/2006/relationships/hyperlink" Target="https://drive.google.com/open?id=1PWfuVkOdB7T-op_tEwwpgASInTgD0vHA" TargetMode="External"/><Relationship Id="rId376" Type="http://schemas.openxmlformats.org/officeDocument/2006/relationships/hyperlink" Target="https://drive.google.com/open?id=16WA1b0OjE2wFoSx_pAQnCQH2_ZnmJgf5" TargetMode="External"/><Relationship Id="rId583" Type="http://schemas.openxmlformats.org/officeDocument/2006/relationships/hyperlink" Target="https://drive.google.com/open?id=1XSRaeJ5AMaol5158phm_h8ojdO9EME4E" TargetMode="External"/><Relationship Id="rId790" Type="http://schemas.openxmlformats.org/officeDocument/2006/relationships/hyperlink" Target="http://ugs21304_csm.hussain.org.in/" TargetMode="External"/><Relationship Id="rId4" Type="http://schemas.openxmlformats.org/officeDocument/2006/relationships/hyperlink" Target="https://drive.google.com/open?id=16f2CUrg-a1puZpzevxts_l00abMCBxBI" TargetMode="External"/><Relationship Id="rId236" Type="http://schemas.openxmlformats.org/officeDocument/2006/relationships/hyperlink" Target="https://drive.google.com/open?id=1G1pYQJWqVLxI64CcaLcozM1dPDiScXD0" TargetMode="External"/><Relationship Id="rId443" Type="http://schemas.openxmlformats.org/officeDocument/2006/relationships/hyperlink" Target="https://drive.google.com/open?id=1Khab-xbMgBoCwJYGW_mkIDEySgHCU_gM" TargetMode="External"/><Relationship Id="rId650" Type="http://schemas.openxmlformats.org/officeDocument/2006/relationships/hyperlink" Target="https://drive.google.com/open?id=1xgZe2OsAxETn6hP5ixTpfyIkELBq0I50" TargetMode="External"/><Relationship Id="rId888" Type="http://schemas.openxmlformats.org/officeDocument/2006/relationships/hyperlink" Target="https://drive.google.com/open?id=1sgwmTffPgbMs_CmnlRq97wztf-srqyAw" TargetMode="External"/><Relationship Id="rId1073" Type="http://schemas.openxmlformats.org/officeDocument/2006/relationships/hyperlink" Target="https://drive.google.com/open?id=1Orgo1gP51BVPR-FuO7igCfoPNCid0lxu" TargetMode="External"/><Relationship Id="rId1280" Type="http://schemas.openxmlformats.org/officeDocument/2006/relationships/hyperlink" Target="https://drive.google.com/open?id=1QcyB45fpETOnwOLtIucVRlXLdkV2HNEF" TargetMode="External"/><Relationship Id="rId1501" Type="http://schemas.openxmlformats.org/officeDocument/2006/relationships/hyperlink" Target="https://drive.google.com/open?id=1yheov9GJ3a036Y1qCuhGqdkBr84DqWPH" TargetMode="External"/><Relationship Id="rId1739" Type="http://schemas.openxmlformats.org/officeDocument/2006/relationships/hyperlink" Target="https://drive.google.com/open?id=14r2wB2TgFYBfTesGTHTzJZhWkBO9-AWQ" TargetMode="External"/><Relationship Id="rId303" Type="http://schemas.openxmlformats.org/officeDocument/2006/relationships/hyperlink" Target="https://drive.google.com/open?id=1ZE6MOPJU7AeDfDa379unqjwEpbO2j-Ky" TargetMode="External"/><Relationship Id="rId748" Type="http://schemas.openxmlformats.org/officeDocument/2006/relationships/hyperlink" Target="https://drive.google.com/open?id=1MSNan7B-HT7z0Cx02uiXCW-RT2IMCDFw" TargetMode="External"/><Relationship Id="rId955" Type="http://schemas.openxmlformats.org/officeDocument/2006/relationships/hyperlink" Target="https://drive.google.com/open?id=18_Ke90OVuFnG2N8AKlxNBwEaZ5hHIgdV" TargetMode="External"/><Relationship Id="rId1140" Type="http://schemas.openxmlformats.org/officeDocument/2006/relationships/hyperlink" Target="https://drive.google.com/open?id=14_FrqOFpFQcoiVMvJhA8m05JFRvs1yeM" TargetMode="External"/><Relationship Id="rId1378" Type="http://schemas.openxmlformats.org/officeDocument/2006/relationships/hyperlink" Target="https://drive.google.com/open?id=1iTroFaxJIfaLWQ0CLrSKFNl14GWNWfff" TargetMode="External"/><Relationship Id="rId1585" Type="http://schemas.openxmlformats.org/officeDocument/2006/relationships/hyperlink" Target="https://drive.google.com/open?id=1OlCeMD7c19gzQ4NhjGrr6XwpaMIAL1sN" TargetMode="External"/><Relationship Id="rId84" Type="http://schemas.openxmlformats.org/officeDocument/2006/relationships/hyperlink" Target="https://drive.google.com/open?id=16cC8NGo_ShGy9fQeBFfwb86UgYwz7fyk" TargetMode="External"/><Relationship Id="rId387" Type="http://schemas.openxmlformats.org/officeDocument/2006/relationships/hyperlink" Target="https://drive.google.com/open?id=1fAXSdOfRdPTak3bulaWW_IdpxZL-c-Sy" TargetMode="External"/><Relationship Id="rId510" Type="http://schemas.openxmlformats.org/officeDocument/2006/relationships/hyperlink" Target="https://drive.google.com/open?id=19KMwOWF4d-_Pn-BeQEOfCP58HMzQA_ZD" TargetMode="External"/><Relationship Id="rId594" Type="http://schemas.openxmlformats.org/officeDocument/2006/relationships/hyperlink" Target="https://drive.google.com/open?id=1eIIno8D2zg-S4Hiz3vf70ZIIVIIXP1oT" TargetMode="External"/><Relationship Id="rId608" Type="http://schemas.openxmlformats.org/officeDocument/2006/relationships/hyperlink" Target="https://drive.google.com/open?id=1KKWS_nWGba-AWld8ghaJmrZHrJT24igP" TargetMode="External"/><Relationship Id="rId815" Type="http://schemas.openxmlformats.org/officeDocument/2006/relationships/hyperlink" Target="https://drive.google.com/open?id=1Zqd4BomFN_P7T3vhb34CwaxCYSHqFZV7" TargetMode="External"/><Relationship Id="rId1238" Type="http://schemas.openxmlformats.org/officeDocument/2006/relationships/hyperlink" Target="https://drive.google.com/open?id=1hjx5wDR0Hhyp9T1JEcvv67zoZm0uKM0A" TargetMode="External"/><Relationship Id="rId1445" Type="http://schemas.openxmlformats.org/officeDocument/2006/relationships/hyperlink" Target="https://drive.google.com/open?id=1234iof6vo4Lxh087pVheZ0ihpOBj1spq" TargetMode="External"/><Relationship Id="rId1652" Type="http://schemas.openxmlformats.org/officeDocument/2006/relationships/hyperlink" Target="https://drive.google.com/open?id=1XEwodczQbm20_HM74kkvIHmYOtomxg0Z" TargetMode="External"/><Relationship Id="rId247" Type="http://schemas.openxmlformats.org/officeDocument/2006/relationships/hyperlink" Target="https://drive.google.com/open?id=1SPRcxQQIn7fp2p5viebCLj-pP1OpOBwE" TargetMode="External"/><Relationship Id="rId899" Type="http://schemas.openxmlformats.org/officeDocument/2006/relationships/hyperlink" Target="https://drive.google.com/open?id=1L8P8RmJXd-h3B2oXSOAfJvETAJHtjNj0" TargetMode="External"/><Relationship Id="rId1000" Type="http://schemas.openxmlformats.org/officeDocument/2006/relationships/hyperlink" Target="https://drive.google.com/open?id=1OdwEvKfwCKSLpXAKTQG1-TpEMMQAEKcA" TargetMode="External"/><Relationship Id="rId1084" Type="http://schemas.openxmlformats.org/officeDocument/2006/relationships/hyperlink" Target="https://drive.google.com/open?id=1OEcRseisqrBzhMxJVqi1k-3XVfZmSZJ-" TargetMode="External"/><Relationship Id="rId1305" Type="http://schemas.openxmlformats.org/officeDocument/2006/relationships/hyperlink" Target="https://drive.google.com/open?id=1wwE7s3RzC-1Lfww6otSpbeWls64isny1" TargetMode="External"/><Relationship Id="rId107" Type="http://schemas.openxmlformats.org/officeDocument/2006/relationships/hyperlink" Target="https://drive.google.com/open?id=1esmClplbdfBdK-BRVmCdEp_ic5TQtnjS" TargetMode="External"/><Relationship Id="rId454" Type="http://schemas.openxmlformats.org/officeDocument/2006/relationships/hyperlink" Target="https://drive.google.com/open?id=17AxUc4SWVCH5_v__cZup2YCRXXRpN2wI" TargetMode="External"/><Relationship Id="rId661" Type="http://schemas.openxmlformats.org/officeDocument/2006/relationships/hyperlink" Target="https://drive.google.com/open?id=1NCyABWP4_OU1ezGXWQD3JLCKxyU4K4lI" TargetMode="External"/><Relationship Id="rId759" Type="http://schemas.openxmlformats.org/officeDocument/2006/relationships/hyperlink" Target="https://drive.google.com/open?id=1Rx2mVUB8dWo4kpDG1NOsN6blx3An8JJ5" TargetMode="External"/><Relationship Id="rId966" Type="http://schemas.openxmlformats.org/officeDocument/2006/relationships/hyperlink" Target="https://drive.google.com/open?id=1mCjqrSecPD3jjOLhd6Ojuy9riu0Ej0HG" TargetMode="External"/><Relationship Id="rId1291" Type="http://schemas.openxmlformats.org/officeDocument/2006/relationships/hyperlink" Target="https://drive.google.com/open?id=1ic7WdA59imFzJmCo4q9OWOjx9oDoJJLY" TargetMode="External"/><Relationship Id="rId1389" Type="http://schemas.openxmlformats.org/officeDocument/2006/relationships/hyperlink" Target="https://drive.google.com/open?id=1PzMg2_D-yWHmO546rcgLMsnlySx1OhUJ" TargetMode="External"/><Relationship Id="rId1512" Type="http://schemas.openxmlformats.org/officeDocument/2006/relationships/hyperlink" Target="https://drive.google.com/open?id=10P5XSRCBTqH19XAsMDM4_01tuGXE7s2H" TargetMode="External"/><Relationship Id="rId1596" Type="http://schemas.openxmlformats.org/officeDocument/2006/relationships/hyperlink" Target="https://drive.google.com/open?id=1uIGbzrA9QPPoNuW3ZyGEu4s86SN30zKr" TargetMode="External"/><Relationship Id="rId11" Type="http://schemas.openxmlformats.org/officeDocument/2006/relationships/hyperlink" Target="https://drive.google.com/open?id=1sE33VqFYQdPNUAiSr-YCQk0l8HMH21cw" TargetMode="External"/><Relationship Id="rId314" Type="http://schemas.openxmlformats.org/officeDocument/2006/relationships/hyperlink" Target="https://drive.google.com/open?id=1VKrdIodiGY3pzgop0ISXeuia6OR9XFy3" TargetMode="External"/><Relationship Id="rId398" Type="http://schemas.openxmlformats.org/officeDocument/2006/relationships/hyperlink" Target="https://drive.google.com/open?id=1_BVzdGQvQtt90DK0DBXrBB5VAYsm-uXq" TargetMode="External"/><Relationship Id="rId521" Type="http://schemas.openxmlformats.org/officeDocument/2006/relationships/hyperlink" Target="https://drive.google.com/open?id=1la9U-ASxv33Whxy381H19L8Xx8fy77q6" TargetMode="External"/><Relationship Id="rId619" Type="http://schemas.openxmlformats.org/officeDocument/2006/relationships/hyperlink" Target="https://drive.google.com/open?id=1wkyR_xQ29pQXBuAy60tSwIxU7BDq5PiQ" TargetMode="External"/><Relationship Id="rId1151" Type="http://schemas.openxmlformats.org/officeDocument/2006/relationships/hyperlink" Target="https://drive.google.com/open?id=1eyvJ9KHXugcuPnyo1sZ0UqSjZ3H4DFye" TargetMode="External"/><Relationship Id="rId1249" Type="http://schemas.openxmlformats.org/officeDocument/2006/relationships/hyperlink" Target="https://drive.google.com/open?id=1OuvH-uIH1aN1ofDgGNiZ7jueD-FUK4uF" TargetMode="External"/><Relationship Id="rId95" Type="http://schemas.openxmlformats.org/officeDocument/2006/relationships/hyperlink" Target="https://drive.google.com/open?id=1-I4YzsDo_VWiP_lCGkoAs49sKczBLE9G" TargetMode="External"/><Relationship Id="rId160" Type="http://schemas.openxmlformats.org/officeDocument/2006/relationships/hyperlink" Target="https://drive.google.com/open?id=1iInLh-2LMqGaFAUUZBKKAYNV_CA0DOWG" TargetMode="External"/><Relationship Id="rId826" Type="http://schemas.openxmlformats.org/officeDocument/2006/relationships/hyperlink" Target="https://drive.google.com/open?id=1qkBzU3QJz3nprSM1VUlq56ZrauF1Ccok" TargetMode="External"/><Relationship Id="rId1011" Type="http://schemas.openxmlformats.org/officeDocument/2006/relationships/hyperlink" Target="https://drive.google.com/open?id=12952kwUrFLrYKmTyiiRgezGraPClEaQm" TargetMode="External"/><Relationship Id="rId1109" Type="http://schemas.openxmlformats.org/officeDocument/2006/relationships/hyperlink" Target="https://drive.google.com/open?id=1sB1NIJINxj5fdoPDDu4U6-munw8s2j6N" TargetMode="External"/><Relationship Id="rId1456" Type="http://schemas.openxmlformats.org/officeDocument/2006/relationships/hyperlink" Target="https://drive.google.com/open?id=14BygbAQ03n0t1UBH0pUIQjDzRwat39-D" TargetMode="External"/><Relationship Id="rId1663" Type="http://schemas.openxmlformats.org/officeDocument/2006/relationships/hyperlink" Target="https://drive.google.com/open?id=1AG1Z91q4AGuekoJAPIbG1YbnJ63oR5n8" TargetMode="External"/><Relationship Id="rId258" Type="http://schemas.openxmlformats.org/officeDocument/2006/relationships/hyperlink" Target="https://drive.google.com/open?id=1Vo5OqKnURlTeWd2UbzW6SPlXoI27J4OG" TargetMode="External"/><Relationship Id="rId465" Type="http://schemas.openxmlformats.org/officeDocument/2006/relationships/hyperlink" Target="https://drive.google.com/open?id=1aR4tVHhVyqrAra8vDx7c09p92ACI-3TT" TargetMode="External"/><Relationship Id="rId672" Type="http://schemas.openxmlformats.org/officeDocument/2006/relationships/hyperlink" Target="https://drive.google.com/open?id=1adfVjbjVme4n9RZ3b6OirLSA_5XmBhuF" TargetMode="External"/><Relationship Id="rId1095" Type="http://schemas.openxmlformats.org/officeDocument/2006/relationships/hyperlink" Target="https://drive.google.com/open?id=1Uzjr61pPYGO5DMErbdYq4s8CDPiOvmDP" TargetMode="External"/><Relationship Id="rId1316" Type="http://schemas.openxmlformats.org/officeDocument/2006/relationships/hyperlink" Target="https://drive.google.com/open?id=16aOmIH64AylbcPJv1AkPZYOHsILfrask" TargetMode="External"/><Relationship Id="rId1523" Type="http://schemas.openxmlformats.org/officeDocument/2006/relationships/hyperlink" Target="https://drive.google.com/open?id=1Bigm3_E3G2pggWrxaKeyouAANNTHeIjQ" TargetMode="External"/><Relationship Id="rId1730" Type="http://schemas.openxmlformats.org/officeDocument/2006/relationships/hyperlink" Target="https://drive.google.com/open?id=1WccJSTg-16WK-7KcSzl-1rra6TAyDGGb" TargetMode="External"/><Relationship Id="rId22" Type="http://schemas.openxmlformats.org/officeDocument/2006/relationships/hyperlink" Target="https://drive.google.com/open?id=1CoQFGzQa1FZ-7lh5l-MlihrM4duqXFEt" TargetMode="External"/><Relationship Id="rId118" Type="http://schemas.openxmlformats.org/officeDocument/2006/relationships/hyperlink" Target="https://drive.google.com/open?id=1siSi0FmW4slgZRMQjA0DTrMyLis5cVEk" TargetMode="External"/><Relationship Id="rId325" Type="http://schemas.openxmlformats.org/officeDocument/2006/relationships/hyperlink" Target="https://drive.google.com/open?id=1ly0sW8uSYVCc3y3D649UVnDrTJorTqaf" TargetMode="External"/><Relationship Id="rId532" Type="http://schemas.openxmlformats.org/officeDocument/2006/relationships/hyperlink" Target="https://drive.google.com/open?id=1L7yNyrWcAEV5kx3fPndh-Sbch0AdByp8" TargetMode="External"/><Relationship Id="rId977" Type="http://schemas.openxmlformats.org/officeDocument/2006/relationships/hyperlink" Target="https://drive.google.com/open?id=1_n68AaSQTOFW6s3_0yeXYCJXos1sW15S" TargetMode="External"/><Relationship Id="rId1162" Type="http://schemas.openxmlformats.org/officeDocument/2006/relationships/hyperlink" Target="https://drive.google.com/open?id=17cYb7WG7690XHkLFqnvE_3aR544kctF2" TargetMode="External"/><Relationship Id="rId171" Type="http://schemas.openxmlformats.org/officeDocument/2006/relationships/hyperlink" Target="https://drive.google.com/open?id=1TSuGTVPBpcgkuzkEM8ohvH40ZoxfbFHE" TargetMode="External"/><Relationship Id="rId837" Type="http://schemas.openxmlformats.org/officeDocument/2006/relationships/hyperlink" Target="https://drive.google.com/open?id=1hv2rtY9aMARpOGkWACjtl5yTz6qYgYIt" TargetMode="External"/><Relationship Id="rId1022" Type="http://schemas.openxmlformats.org/officeDocument/2006/relationships/hyperlink" Target="https://drive.google.com/open?id=1EQHS5V96U2yFLSk7VUitm9r8lvKi51tU" TargetMode="External"/><Relationship Id="rId1467" Type="http://schemas.openxmlformats.org/officeDocument/2006/relationships/hyperlink" Target="https://drive.google.com/open?id=15zq_Iz405735rCmFB5RYHbscF1q6TnL4" TargetMode="External"/><Relationship Id="rId1674" Type="http://schemas.openxmlformats.org/officeDocument/2006/relationships/hyperlink" Target="https://drive.google.com/open?id=1rjqqXhSfPrf4LLyxluIxGhBq7imNx0Bo" TargetMode="External"/><Relationship Id="rId269" Type="http://schemas.openxmlformats.org/officeDocument/2006/relationships/hyperlink" Target="https://drive.google.com/open?id=1TDA1m2BudX5SRmqsh5sbANw9It78S6b2" TargetMode="External"/><Relationship Id="rId476" Type="http://schemas.openxmlformats.org/officeDocument/2006/relationships/hyperlink" Target="https://drive.google.com/open?id=1LshpwwbqpW51WfPlEN1YMw_iYY_8wq_s" TargetMode="External"/><Relationship Id="rId683" Type="http://schemas.openxmlformats.org/officeDocument/2006/relationships/hyperlink" Target="https://drive.google.com/open?id=1hKy4yD_dobFR-2vrGlHfs3TuyQO8M1Pb" TargetMode="External"/><Relationship Id="rId890" Type="http://schemas.openxmlformats.org/officeDocument/2006/relationships/hyperlink" Target="https://drive.google.com/open?id=1hJxa5h4Y32zz8mJiGI-CF4Ldsqs10Yb2" TargetMode="External"/><Relationship Id="rId904" Type="http://schemas.openxmlformats.org/officeDocument/2006/relationships/hyperlink" Target="https://drive.google.com/open?id=1acWG6HMKaA-g0jARnOQ5ApHpMdCTx7Ve" TargetMode="External"/><Relationship Id="rId1327" Type="http://schemas.openxmlformats.org/officeDocument/2006/relationships/hyperlink" Target="https://drive.google.com/open?id=1_mGPhB8i0kZMs-E1vaAq5uYdyXboydKE" TargetMode="External"/><Relationship Id="rId1534" Type="http://schemas.openxmlformats.org/officeDocument/2006/relationships/hyperlink" Target="https://drive.google.com/open?id=1TPCAMMzMSffBhCZ1yIaL2jCSZT84SJF9" TargetMode="External"/><Relationship Id="rId1741" Type="http://schemas.openxmlformats.org/officeDocument/2006/relationships/hyperlink" Target="https://drive.google.com/open?id=1TRH67cMp-BdcaLbjyzohPNEiu0ljj8o0" TargetMode="External"/><Relationship Id="rId33" Type="http://schemas.openxmlformats.org/officeDocument/2006/relationships/hyperlink" Target="https://drive.google.com/open?id=1ezuG4SRYDcz3m7nehFCgc-lKTHIyjGiN" TargetMode="External"/><Relationship Id="rId129" Type="http://schemas.openxmlformats.org/officeDocument/2006/relationships/hyperlink" Target="https://drive.google.com/open?id=16saILQkY_b-daz04xb6t8VL4WScBiwMz" TargetMode="External"/><Relationship Id="rId336" Type="http://schemas.openxmlformats.org/officeDocument/2006/relationships/hyperlink" Target="https://drive.google.com/open?id=1WDnT1IcWzrusSyuVRRiWzHauwlpiDA0E" TargetMode="External"/><Relationship Id="rId543" Type="http://schemas.openxmlformats.org/officeDocument/2006/relationships/hyperlink" Target="https://drive.google.com/open?id=1gcFnNmjNW71GU93Gdp5rk_ZyOemSJwKC" TargetMode="External"/><Relationship Id="rId988" Type="http://schemas.openxmlformats.org/officeDocument/2006/relationships/hyperlink" Target="https://drive.google.com/open?id=11kMe4-Ki6UKmiEwuM2dK2OWyT6Iixl6k" TargetMode="External"/><Relationship Id="rId1173" Type="http://schemas.openxmlformats.org/officeDocument/2006/relationships/hyperlink" Target="https://drive.google.com/open?id=1WPJf48A509Mpt3o7ZUib0Tk-0cyKMEIW" TargetMode="External"/><Relationship Id="rId1380" Type="http://schemas.openxmlformats.org/officeDocument/2006/relationships/hyperlink" Target="https://drive.google.com/open?id=1QIuaZ9wKiWDJ46qRVBouSQjGQqN5Fpaa" TargetMode="External"/><Relationship Id="rId1601" Type="http://schemas.openxmlformats.org/officeDocument/2006/relationships/hyperlink" Target="https://drive.google.com/open?id=1oZx8cUNoTTm5lBbPDjg9dehhQE9Y9X7_" TargetMode="External"/><Relationship Id="rId182" Type="http://schemas.openxmlformats.org/officeDocument/2006/relationships/hyperlink" Target="https://drive.google.com/open?id=1ghEfaYEc6NJF9ZHOoBVA9DWRhul4lGQK" TargetMode="External"/><Relationship Id="rId403" Type="http://schemas.openxmlformats.org/officeDocument/2006/relationships/hyperlink" Target="https://drive.google.com/open?id=1TcTGcewEDdjM59enka_go81duMxdcukA" TargetMode="External"/><Relationship Id="rId750" Type="http://schemas.openxmlformats.org/officeDocument/2006/relationships/hyperlink" Target="https://drive.google.com/open?id=1qcmVG4ecSjdY95t42vW4YUuGTs26mFWr" TargetMode="External"/><Relationship Id="rId848" Type="http://schemas.openxmlformats.org/officeDocument/2006/relationships/hyperlink" Target="https://drive.google.com/open?id=1IsnSQCXVnK08x_7SVnzNZQg-P2oCuXo7" TargetMode="External"/><Relationship Id="rId1033" Type="http://schemas.openxmlformats.org/officeDocument/2006/relationships/hyperlink" Target="https://drive.google.com/open?id=1MAcKjsZLkPWh-t8AzldC_UkTasQ3CTfl" TargetMode="External"/><Relationship Id="rId1478" Type="http://schemas.openxmlformats.org/officeDocument/2006/relationships/hyperlink" Target="https://drive.google.com/open?id=1gTgjdVkb1jvop98Le3cl1BOsUDsYuqnT" TargetMode="External"/><Relationship Id="rId1685" Type="http://schemas.openxmlformats.org/officeDocument/2006/relationships/hyperlink" Target="https://drive.google.com/open?id=1lSV-7LsIXmuR752tSCVg349WulzgHgQm" TargetMode="External"/><Relationship Id="rId487" Type="http://schemas.openxmlformats.org/officeDocument/2006/relationships/hyperlink" Target="https://drive.google.com/open?id=135dH3ugcpHC2zfbWn4lpb75ifSj3MIcO" TargetMode="External"/><Relationship Id="rId610" Type="http://schemas.openxmlformats.org/officeDocument/2006/relationships/hyperlink" Target="https://drive.google.com/open?id=1OUKZE86CpXcFLQw9lw6r-FmZ30405Mxw" TargetMode="External"/><Relationship Id="rId694" Type="http://schemas.openxmlformats.org/officeDocument/2006/relationships/hyperlink" Target="https://drive.google.com/open?id=1aVuErfENQGnrLlMsYiLZ4k8aY9E07Xe_" TargetMode="External"/><Relationship Id="rId708" Type="http://schemas.openxmlformats.org/officeDocument/2006/relationships/hyperlink" Target="https://drive.google.com/open?id=1QjNimlqbrWbonykPzPIBJLAYSuLK7jto" TargetMode="External"/><Relationship Id="rId915" Type="http://schemas.openxmlformats.org/officeDocument/2006/relationships/hyperlink" Target="https://drive.google.com/open?id=1IAVdqtaTx2aj50wRRMW-lbHiSC-KQMF7" TargetMode="External"/><Relationship Id="rId1240" Type="http://schemas.openxmlformats.org/officeDocument/2006/relationships/hyperlink" Target="https://drive.google.com/open?id=1A_kXOe0UTn2t1wV1y4vdWV3myVzdUWXO" TargetMode="External"/><Relationship Id="rId1338" Type="http://schemas.openxmlformats.org/officeDocument/2006/relationships/hyperlink" Target="https://drive.google.com/open?id=15BpkKyos5yv6mwYXcOx-HqRcQLe4spG5" TargetMode="External"/><Relationship Id="rId1545" Type="http://schemas.openxmlformats.org/officeDocument/2006/relationships/hyperlink" Target="https://drive.google.com/open?id=1K6p8P90c2jFjsD9eIFB53D9wiJFVz2SO" TargetMode="External"/><Relationship Id="rId347" Type="http://schemas.openxmlformats.org/officeDocument/2006/relationships/hyperlink" Target="https://drive.google.com/open?id=1i69xT9RjLXQLsAvIAepjsNT-tbQOhmdu" TargetMode="External"/><Relationship Id="rId999" Type="http://schemas.openxmlformats.org/officeDocument/2006/relationships/hyperlink" Target="https://drive.google.com/open?id=1_xuk3KcYn5sy0mpHBHg8mDteghHVQ73e" TargetMode="External"/><Relationship Id="rId1100" Type="http://schemas.openxmlformats.org/officeDocument/2006/relationships/hyperlink" Target="https://drive.google.com/open?id=1bdBGeXqyFNwDyx3ARg3bTBLWisP8Hc4-" TargetMode="External"/><Relationship Id="rId1184" Type="http://schemas.openxmlformats.org/officeDocument/2006/relationships/hyperlink" Target="https://drive.google.com/open?id=1ICLzgFEjEj9FElr6eGqU2PseSp8eMNvd" TargetMode="External"/><Relationship Id="rId1405" Type="http://schemas.openxmlformats.org/officeDocument/2006/relationships/hyperlink" Target="https://drive.google.com/open?id=1uIu4-iho7O4dAUFh6NGDcRap-kI_B135" TargetMode="External"/><Relationship Id="rId1752" Type="http://schemas.openxmlformats.org/officeDocument/2006/relationships/hyperlink" Target="https://drive.google.com/open?id=1idEMtL4bq1V6O_B9lPf1DGCUyfy5jLOt" TargetMode="External"/><Relationship Id="rId44" Type="http://schemas.openxmlformats.org/officeDocument/2006/relationships/hyperlink" Target="https://drive.google.com/open?id=1MMj833Q7zWMhH4OIT7ZU03IveGRk5Zmh" TargetMode="External"/><Relationship Id="rId554" Type="http://schemas.openxmlformats.org/officeDocument/2006/relationships/hyperlink" Target="https://drive.google.com/open?id=116XUvqMJjF-sRFZ2eJ8H9lh7Xgj9LctJ" TargetMode="External"/><Relationship Id="rId761" Type="http://schemas.openxmlformats.org/officeDocument/2006/relationships/hyperlink" Target="https://drive.google.com/open?id=1kcl6P23RC6GNA9M6vobcz4bNwtVFc3z-" TargetMode="External"/><Relationship Id="rId859" Type="http://schemas.openxmlformats.org/officeDocument/2006/relationships/hyperlink" Target="https://drive.google.com/open?id=1bkWtwDQCVQCIb9Odo47ngoMdoY-szauh" TargetMode="External"/><Relationship Id="rId1391" Type="http://schemas.openxmlformats.org/officeDocument/2006/relationships/hyperlink" Target="https://drive.google.com/open?id=1EaLB-V7uZU7j0L_M50E_cL3uCmX3wGfq" TargetMode="External"/><Relationship Id="rId1489" Type="http://schemas.openxmlformats.org/officeDocument/2006/relationships/hyperlink" Target="https://drive.google.com/open?id=175irddbmCpPyBftU92qjwlw1-1RhU9Ud" TargetMode="External"/><Relationship Id="rId1612" Type="http://schemas.openxmlformats.org/officeDocument/2006/relationships/hyperlink" Target="https://drive.google.com/open?id=1VSkEumpv9Aq6kcIUk_v6H5Rt0FcAB4yd" TargetMode="External"/><Relationship Id="rId1696" Type="http://schemas.openxmlformats.org/officeDocument/2006/relationships/hyperlink" Target="https://drive.google.com/open?id=1S6yB-iMU1ogVWJ_UHI8rWRbZ2Y8VLhCJ" TargetMode="External"/><Relationship Id="rId193" Type="http://schemas.openxmlformats.org/officeDocument/2006/relationships/hyperlink" Target="https://drive.google.com/open?id=1tBC3h12zdwBLHFpRYTLmDbZtp9ij-euI" TargetMode="External"/><Relationship Id="rId207" Type="http://schemas.openxmlformats.org/officeDocument/2006/relationships/hyperlink" Target="https://drive.google.com/open?id=1kYJogtKAGBd0oawLiVsjCWmpN2TpJlFn" TargetMode="External"/><Relationship Id="rId414" Type="http://schemas.openxmlformats.org/officeDocument/2006/relationships/hyperlink" Target="https://drive.google.com/open?id=1Xl1FHHdkQWPgxBtt0Vo3MiOuS0sEuCrL" TargetMode="External"/><Relationship Id="rId498" Type="http://schemas.openxmlformats.org/officeDocument/2006/relationships/hyperlink" Target="https://drive.google.com/open?id=1HgXqhuGTWILpJgB9yEHvf2_2knlew2qH" TargetMode="External"/><Relationship Id="rId621" Type="http://schemas.openxmlformats.org/officeDocument/2006/relationships/hyperlink" Target="https://drive.google.com/open?id=1ZmvDWfqKghX-WL7mjHuh64Z6v6AlB0GN" TargetMode="External"/><Relationship Id="rId1044" Type="http://schemas.openxmlformats.org/officeDocument/2006/relationships/hyperlink" Target="https://drive.google.com/open?id=1ypFK0_TFHbFESu2J7vUHDwfguBu3E1It" TargetMode="External"/><Relationship Id="rId1251" Type="http://schemas.openxmlformats.org/officeDocument/2006/relationships/hyperlink" Target="https://drive.google.com/open?id=1m786j6ETfR8zQOp09Wu6ygt6128VZnR6" TargetMode="External"/><Relationship Id="rId1349" Type="http://schemas.openxmlformats.org/officeDocument/2006/relationships/hyperlink" Target="https://drive.google.com/open?id=1KKKwq1yUOe2NongCk2hgac6i1NxRg8oD" TargetMode="External"/><Relationship Id="rId260" Type="http://schemas.openxmlformats.org/officeDocument/2006/relationships/hyperlink" Target="https://drive.google.com/open?id=1almMML0fhG3cbi_YInaGsuqV1ltGL46B" TargetMode="External"/><Relationship Id="rId719" Type="http://schemas.openxmlformats.org/officeDocument/2006/relationships/hyperlink" Target="https://drive.google.com/open?id=1roKNR3jZ9SQrqQVbob4ZU2nepoyQMpII" TargetMode="External"/><Relationship Id="rId926" Type="http://schemas.openxmlformats.org/officeDocument/2006/relationships/hyperlink" Target="https://drive.google.com/open?id=1qtMttfmJD4_0-i2tTYIoQnIQ3Ffhwt55" TargetMode="External"/><Relationship Id="rId1111" Type="http://schemas.openxmlformats.org/officeDocument/2006/relationships/hyperlink" Target="https://drive.google.com/open?id=1zxixbsPGhmmnRLbvVQhfvYtHzLF_0V65" TargetMode="External"/><Relationship Id="rId1556" Type="http://schemas.openxmlformats.org/officeDocument/2006/relationships/hyperlink" Target="https://drive.google.com/open?id=1aIC4DVq9_lGUPwWBfgdHGyl6WVfo-VzD" TargetMode="External"/><Relationship Id="rId1763" Type="http://schemas.openxmlformats.org/officeDocument/2006/relationships/hyperlink" Target="https://drive.google.com/open?id=1clKU6EXk371IfA35R82yG6no1OalZYXA" TargetMode="External"/><Relationship Id="rId55" Type="http://schemas.openxmlformats.org/officeDocument/2006/relationships/hyperlink" Target="https://drive.google.com/open?id=1NwA7d9etDFWWk7EyxbMWVknDQjSnyPhl" TargetMode="External"/><Relationship Id="rId120" Type="http://schemas.openxmlformats.org/officeDocument/2006/relationships/hyperlink" Target="https://drive.google.com/open?id=1Sik-XHbSxY0f7IZEIVxAxB6aWPnESXAO" TargetMode="External"/><Relationship Id="rId358" Type="http://schemas.openxmlformats.org/officeDocument/2006/relationships/hyperlink" Target="https://drive.google.com/open?id=1LX7FrXWAgpSL0FIlh20-t-IoGl2DgimH" TargetMode="External"/><Relationship Id="rId565" Type="http://schemas.openxmlformats.org/officeDocument/2006/relationships/hyperlink" Target="https://drive.google.com/open?id=114Loz39vpofpH9G7dutOUvK8tI9kIT1f" TargetMode="External"/><Relationship Id="rId772" Type="http://schemas.openxmlformats.org/officeDocument/2006/relationships/hyperlink" Target="https://drive.google.com/open?id=1sw0oiG0S1GZtT3qi9razhIOHCvxwBeGO" TargetMode="External"/><Relationship Id="rId1195" Type="http://schemas.openxmlformats.org/officeDocument/2006/relationships/hyperlink" Target="https://drive.google.com/open?id=1a6ieK_V6pugU2uKofhVmgSBZZ12OYG3R" TargetMode="External"/><Relationship Id="rId1209" Type="http://schemas.openxmlformats.org/officeDocument/2006/relationships/hyperlink" Target="https://drive.google.com/open?id=1li3SkXOy-H_bQJSvl09mp35hKaHhVc4y" TargetMode="External"/><Relationship Id="rId1416" Type="http://schemas.openxmlformats.org/officeDocument/2006/relationships/hyperlink" Target="https://drive.google.com/open?id=1S0pQFwA-p6QTJNXLPJZ7H2mOajAWDg0F" TargetMode="External"/><Relationship Id="rId1623" Type="http://schemas.openxmlformats.org/officeDocument/2006/relationships/hyperlink" Target="https://drive.google.com/open?id=1VMTIz93Q9uUddibxPAwOCjqnRjTrilXD" TargetMode="External"/><Relationship Id="rId218" Type="http://schemas.openxmlformats.org/officeDocument/2006/relationships/hyperlink" Target="https://drive.google.com/open?id=1gGLs1YVqQpXPySwEvmdlFcyUmNOFR8pO" TargetMode="External"/><Relationship Id="rId425" Type="http://schemas.openxmlformats.org/officeDocument/2006/relationships/hyperlink" Target="https://drive.google.com/open?id=17xz3_LorX0EIfut86YNoj1vSB_0MGyPu" TargetMode="External"/><Relationship Id="rId632" Type="http://schemas.openxmlformats.org/officeDocument/2006/relationships/hyperlink" Target="https://drive.google.com/open?id=1RSFL_9tfxSF24KDkAIPQt4Tn_xDPB7wE" TargetMode="External"/><Relationship Id="rId1055" Type="http://schemas.openxmlformats.org/officeDocument/2006/relationships/hyperlink" Target="https://drive.google.com/open?id=1y0lDyxkgAi20vV5eVf-Z_GJvexkq4EWz" TargetMode="External"/><Relationship Id="rId1262" Type="http://schemas.openxmlformats.org/officeDocument/2006/relationships/hyperlink" Target="https://drive.google.com/open?id=1W3jFv71RwurVujZHCb5OKUM67MaWzLFQ" TargetMode="External"/><Relationship Id="rId271" Type="http://schemas.openxmlformats.org/officeDocument/2006/relationships/hyperlink" Target="https://drive.google.com/open?id=1ntor31t1yvbQUvFlu6wjBWS0MW25Y8WP" TargetMode="External"/><Relationship Id="rId937" Type="http://schemas.openxmlformats.org/officeDocument/2006/relationships/hyperlink" Target="https://drive.google.com/open?id=1M1n1J3xVQY_yhvGTS0muywsOE74JkTf9" TargetMode="External"/><Relationship Id="rId1122" Type="http://schemas.openxmlformats.org/officeDocument/2006/relationships/hyperlink" Target="https://drive.google.com/open?id=1k3silqg_pc1DtZCAN_oadoz2ROEKAkfg" TargetMode="External"/><Relationship Id="rId1567" Type="http://schemas.openxmlformats.org/officeDocument/2006/relationships/hyperlink" Target="https://drive.google.com/open?id=1rvBpVRADuI4YcjWALhR5_zfUjRhaPrNM" TargetMode="External"/><Relationship Id="rId1774" Type="http://schemas.openxmlformats.org/officeDocument/2006/relationships/hyperlink" Target="https://drive.google.com/open?id=1mamUVHCCmf4ghwLOkyth6YGNq-2ppChe" TargetMode="External"/><Relationship Id="rId66" Type="http://schemas.openxmlformats.org/officeDocument/2006/relationships/hyperlink" Target="https://drive.google.com/open?id=1fc0GIvK1fMlkB5kZotJuLVTj5IRaTuzJ" TargetMode="External"/><Relationship Id="rId131" Type="http://schemas.openxmlformats.org/officeDocument/2006/relationships/hyperlink" Target="https://drive.google.com/open?id=1XogRcuUq_KK2ZdzNqUXvFaKO-NnDeNyS" TargetMode="External"/><Relationship Id="rId369" Type="http://schemas.openxmlformats.org/officeDocument/2006/relationships/hyperlink" Target="https://drive.google.com/open?id=1TIDZ94d-g_5Zz0kH3ctwcPSga97VwtL9" TargetMode="External"/><Relationship Id="rId576" Type="http://schemas.openxmlformats.org/officeDocument/2006/relationships/hyperlink" Target="https://drive.google.com/open?id=1IQiybRSCXMfUxzcCJJjJznLzxHzvAl40" TargetMode="External"/><Relationship Id="rId783" Type="http://schemas.openxmlformats.org/officeDocument/2006/relationships/hyperlink" Target="https://drive.google.com/open?id=1fAjjxeZ9OqkoGUs9QNP8YZxF5gcJ-ILc" TargetMode="External"/><Relationship Id="rId990" Type="http://schemas.openxmlformats.org/officeDocument/2006/relationships/hyperlink" Target="https://drive.google.com/open?id=1kNogsgJzBS7dZy9tW0oWDxDmMUghrJjc" TargetMode="External"/><Relationship Id="rId1427" Type="http://schemas.openxmlformats.org/officeDocument/2006/relationships/hyperlink" Target="https://drive.google.com/open?id=1UeqJ7TbEjP0ekxzdJ8-dHXq0zFM7I6Ty" TargetMode="External"/><Relationship Id="rId1634" Type="http://schemas.openxmlformats.org/officeDocument/2006/relationships/hyperlink" Target="https://drive.google.com/open?id=1xaOEOu5ywGjXqT7huBK7pNnVRyMb_x7P" TargetMode="External"/><Relationship Id="rId229" Type="http://schemas.openxmlformats.org/officeDocument/2006/relationships/hyperlink" Target="https://drive.google.com/open?id=1PBPluaLvFkG7yxnLw_yVla5cyGXRLUtj" TargetMode="External"/><Relationship Id="rId436" Type="http://schemas.openxmlformats.org/officeDocument/2006/relationships/hyperlink" Target="https://drive.google.com/open?id=1AhYtZxPZZvidvbtAm5sbzqPPAegaDVSr" TargetMode="External"/><Relationship Id="rId643" Type="http://schemas.openxmlformats.org/officeDocument/2006/relationships/hyperlink" Target="https://drive.google.com/open?id=16uta5QveFWsoU2vONMRH6lPZw_cSBfQz" TargetMode="External"/><Relationship Id="rId1066" Type="http://schemas.openxmlformats.org/officeDocument/2006/relationships/hyperlink" Target="https://drive.google.com/open?id=1VBSOIY4cFc-VqT1E8bWt0Ayq8klpsqY0" TargetMode="External"/><Relationship Id="rId1273" Type="http://schemas.openxmlformats.org/officeDocument/2006/relationships/hyperlink" Target="https://drive.google.com/open?id=1tYP9txLrQYG2RuxEQyPFamfsJUhtROn5" TargetMode="External"/><Relationship Id="rId1480" Type="http://schemas.openxmlformats.org/officeDocument/2006/relationships/hyperlink" Target="https://drive.google.com/open?id=16b4GWuUub1asTKvjVJvcljWijKblC-Zg" TargetMode="External"/><Relationship Id="rId850" Type="http://schemas.openxmlformats.org/officeDocument/2006/relationships/hyperlink" Target="https://drive.google.com/open?id=1CsvpqPPIKXMl5iNix0aopPF4gkC7dvfF" TargetMode="External"/><Relationship Id="rId948" Type="http://schemas.openxmlformats.org/officeDocument/2006/relationships/hyperlink" Target="https://drive.google.com/open?id=1v0Fuh7QyQ_A9-YI2nGwcfTgIKd4DZS9V" TargetMode="External"/><Relationship Id="rId1133" Type="http://schemas.openxmlformats.org/officeDocument/2006/relationships/hyperlink" Target="https://drive.google.com/open?id=1Lq240hnsdSVRjzsihDgUGupYuuVb6-VA" TargetMode="External"/><Relationship Id="rId1578" Type="http://schemas.openxmlformats.org/officeDocument/2006/relationships/hyperlink" Target="https://drive.google.com/open?id=1rWmUqqulIZNlT2f9Ek18-j8Ebut1B9jR" TargetMode="External"/><Relationship Id="rId1701" Type="http://schemas.openxmlformats.org/officeDocument/2006/relationships/hyperlink" Target="https://drive.google.com/open?id=1HhYl-ONkTk4A-FkXTIdCnmsANNX69Y0M" TargetMode="External"/><Relationship Id="rId1785" Type="http://schemas.openxmlformats.org/officeDocument/2006/relationships/hyperlink" Target="https://drive.google.com/open?id=1aiXacEbd0E1KylMHL7bX5buk7IUwtyWv" TargetMode="External"/><Relationship Id="rId77" Type="http://schemas.openxmlformats.org/officeDocument/2006/relationships/hyperlink" Target="https://drive.google.com/open?id=1tk5InM_gkGdDD-xpuPucVSxqBIcVkSyD" TargetMode="External"/><Relationship Id="rId282" Type="http://schemas.openxmlformats.org/officeDocument/2006/relationships/hyperlink" Target="https://drive.google.com/open?id=1-sFes97DEgB7doPYhMzBu6Arh6ibZVuj" TargetMode="External"/><Relationship Id="rId503" Type="http://schemas.openxmlformats.org/officeDocument/2006/relationships/hyperlink" Target="https://drive.google.com/open?id=1Wip7zexwgXFOhZD6IO8rzCAfiYPYmxkR" TargetMode="External"/><Relationship Id="rId587" Type="http://schemas.openxmlformats.org/officeDocument/2006/relationships/hyperlink" Target="https://drive.google.com/open?id=1VI_JVGTlPO5UsKjYhipck2spj7LM5_I5" TargetMode="External"/><Relationship Id="rId710" Type="http://schemas.openxmlformats.org/officeDocument/2006/relationships/hyperlink" Target="https://drive.google.com/open?id=1dZ4_L59KpFGWS822r3hrCSAXTs5bLSY4" TargetMode="External"/><Relationship Id="rId808" Type="http://schemas.openxmlformats.org/officeDocument/2006/relationships/hyperlink" Target="https://drive.google.com/open?id=1D0kf02QlMupG8xdmotzPQnXO0ndOvJ1_" TargetMode="External"/><Relationship Id="rId1340" Type="http://schemas.openxmlformats.org/officeDocument/2006/relationships/hyperlink" Target="https://drive.google.com/open?id=1mMNZzmyLJ7fjaOYDoP5Gic_IxTgNXE3X" TargetMode="External"/><Relationship Id="rId1438" Type="http://schemas.openxmlformats.org/officeDocument/2006/relationships/hyperlink" Target="https://drive.google.com/open?id=1ZEoaWgSB5cGOpjEy7GpvOtjprGYXcTvR" TargetMode="External"/><Relationship Id="rId1645" Type="http://schemas.openxmlformats.org/officeDocument/2006/relationships/hyperlink" Target="https://drive.google.com/open?id=1XCdeVLNNdG3fV6bWgOyYc7DAigQcMhbu" TargetMode="External"/><Relationship Id="rId8" Type="http://schemas.openxmlformats.org/officeDocument/2006/relationships/hyperlink" Target="https://drive.google.com/open?id=1lyk0MjHW7GyTzkSwnBGkMgdLBh4VLkES" TargetMode="External"/><Relationship Id="rId142" Type="http://schemas.openxmlformats.org/officeDocument/2006/relationships/hyperlink" Target="https://drive.google.com/open?id=1i5JrAGFNQUn8nUANsRO7R-LN3oN8jLz_" TargetMode="External"/><Relationship Id="rId447" Type="http://schemas.openxmlformats.org/officeDocument/2006/relationships/hyperlink" Target="https://drive.google.com/open?id=1BLeUU_3R4bV09cI-mx3d3nydnQBZ_mSX" TargetMode="External"/><Relationship Id="rId794" Type="http://schemas.openxmlformats.org/officeDocument/2006/relationships/hyperlink" Target="https://drive.google.com/open?id=1MnGG9PUrpBlr-WCshlNiG7fbsev4MzPQ" TargetMode="External"/><Relationship Id="rId1077" Type="http://schemas.openxmlformats.org/officeDocument/2006/relationships/hyperlink" Target="https://drive.google.com/open?id=1NdHQtOJdc1TxLnQUw79CFzT8zvNdDyj_" TargetMode="External"/><Relationship Id="rId1200" Type="http://schemas.openxmlformats.org/officeDocument/2006/relationships/hyperlink" Target="https://drive.google.com/open?id=1ToAynlYiQDu89H-UI0vZO3LltGaw8HSQ" TargetMode="External"/><Relationship Id="rId654" Type="http://schemas.openxmlformats.org/officeDocument/2006/relationships/hyperlink" Target="https://drive.google.com/open?id=1ElQ_lC5Xxxa8MeL_zaDe0IzR5nqkBewT" TargetMode="External"/><Relationship Id="rId861" Type="http://schemas.openxmlformats.org/officeDocument/2006/relationships/hyperlink" Target="https://drive.google.com/open?id=1oFptjG1_WZg0oWGQDMuh1pSfIW2novsE" TargetMode="External"/><Relationship Id="rId959" Type="http://schemas.openxmlformats.org/officeDocument/2006/relationships/hyperlink" Target="https://drive.google.com/open?id=1rj5IMj5a_x5AAeTzoV3VgprhBPQ1bsMg" TargetMode="External"/><Relationship Id="rId1284" Type="http://schemas.openxmlformats.org/officeDocument/2006/relationships/hyperlink" Target="https://drive.google.com/open?id=1lZqx31capVWsX-_GtSu4LwLQMeBkaL8t" TargetMode="External"/><Relationship Id="rId1491" Type="http://schemas.openxmlformats.org/officeDocument/2006/relationships/hyperlink" Target="https://drive.google.com/open?id=1-9phMUi9ZwfKkzILdPxhdugE2CfhHLjN" TargetMode="External"/><Relationship Id="rId1505" Type="http://schemas.openxmlformats.org/officeDocument/2006/relationships/hyperlink" Target="https://drive.google.com/open?id=11g0RJ5YtZooxe06SiPgALyhmMa59qNTg" TargetMode="External"/><Relationship Id="rId1589" Type="http://schemas.openxmlformats.org/officeDocument/2006/relationships/hyperlink" Target="https://drive.google.com/open?id=1fsbVTkFBEV-Rcc9ARzSwPxtSu20mkrLl" TargetMode="External"/><Relationship Id="rId1712" Type="http://schemas.openxmlformats.org/officeDocument/2006/relationships/hyperlink" Target="https://drive.google.com/open?id=1p_qozVPGMDD7fkkwU8_oR7prNFBt2L_5" TargetMode="External"/><Relationship Id="rId293" Type="http://schemas.openxmlformats.org/officeDocument/2006/relationships/hyperlink" Target="https://drive.google.com/open?id=1r-ddGMiVeq-55rfyoePM8BSoqDHN-3OA" TargetMode="External"/><Relationship Id="rId307" Type="http://schemas.openxmlformats.org/officeDocument/2006/relationships/hyperlink" Target="https://drive.google.com/open?id=1kGL9D9ev1mOCL1ns6QZvggh40Uh9vKXW" TargetMode="External"/><Relationship Id="rId514" Type="http://schemas.openxmlformats.org/officeDocument/2006/relationships/hyperlink" Target="https://drive.google.com/open?id=126entQG4E0mgN7AUtM-vZfHZnUHe7Odf" TargetMode="External"/><Relationship Id="rId721" Type="http://schemas.openxmlformats.org/officeDocument/2006/relationships/hyperlink" Target="https://drive.google.com/open?id=1lDGJLKbPAk6aB6-i9ayOCjsTXPYnezot" TargetMode="External"/><Relationship Id="rId1144" Type="http://schemas.openxmlformats.org/officeDocument/2006/relationships/hyperlink" Target="https://drive.google.com/open?id=1jqEBl4s0MHaxgH8b2COQQHsZS64Kisyd" TargetMode="External"/><Relationship Id="rId1351" Type="http://schemas.openxmlformats.org/officeDocument/2006/relationships/hyperlink" Target="https://drive.google.com/open?id=168kvn3YOc_P5tQO89Wa3KQAboWKw4bp4" TargetMode="External"/><Relationship Id="rId1449" Type="http://schemas.openxmlformats.org/officeDocument/2006/relationships/hyperlink" Target="https://drive.google.com/open?id=1tLuQ45OuHVIrXvK6iWDAoj5CwpV9T686" TargetMode="External"/><Relationship Id="rId88" Type="http://schemas.openxmlformats.org/officeDocument/2006/relationships/hyperlink" Target="https://drive.google.com/open?id=1BCzapCrBvDkXw6s8trIqpNRPZFgTeEPz" TargetMode="External"/><Relationship Id="rId153" Type="http://schemas.openxmlformats.org/officeDocument/2006/relationships/hyperlink" Target="https://drive.google.com/open?id=11BERNqAucnrJhpA6y5qpaMekiJRIPjh7" TargetMode="External"/><Relationship Id="rId360" Type="http://schemas.openxmlformats.org/officeDocument/2006/relationships/hyperlink" Target="https://drive.google.com/open?id=1dliu3-ev1uO5tYH7Gf5WUBjQhT2-1b-k" TargetMode="External"/><Relationship Id="rId598" Type="http://schemas.openxmlformats.org/officeDocument/2006/relationships/hyperlink" Target="https://drive.google.com/open?id=1NHwnqywybyfZs53kCMSv4fOF-DOKstev" TargetMode="External"/><Relationship Id="rId819" Type="http://schemas.openxmlformats.org/officeDocument/2006/relationships/hyperlink" Target="https://drive.google.com/open?id=1cBP4M5TijUsTHif5dXzgIVsxG7Ref4jE" TargetMode="External"/><Relationship Id="rId1004" Type="http://schemas.openxmlformats.org/officeDocument/2006/relationships/hyperlink" Target="https://drive.google.com/open?id=13B2odWq3uM8ilvI3Ty4r-G4svH6W6PYD" TargetMode="External"/><Relationship Id="rId1211" Type="http://schemas.openxmlformats.org/officeDocument/2006/relationships/hyperlink" Target="https://drive.google.com/open?id=1vA1L-UtY4LfbrWH9Moryh_y-KTVCVhai" TargetMode="External"/><Relationship Id="rId1656" Type="http://schemas.openxmlformats.org/officeDocument/2006/relationships/hyperlink" Target="https://drive.google.com/open?id=1g7nQZF9GamH9op59IZbj7bsPRnq16RX5" TargetMode="External"/><Relationship Id="rId220" Type="http://schemas.openxmlformats.org/officeDocument/2006/relationships/hyperlink" Target="https://drive.google.com/open?id=1SaMX6xdNwS5kb5PyQmjQgyJUjjsIp_Gh" TargetMode="External"/><Relationship Id="rId458" Type="http://schemas.openxmlformats.org/officeDocument/2006/relationships/hyperlink" Target="https://drive.google.com/open?id=1gmKtrD08b_Ij5d-hPikV8vrsVDLD8Zn0" TargetMode="External"/><Relationship Id="rId665" Type="http://schemas.openxmlformats.org/officeDocument/2006/relationships/hyperlink" Target="https://drive.google.com/open?id=1tmrI8iKZpJ9SF-Ll1QpyLIWjk1OaWl4l" TargetMode="External"/><Relationship Id="rId872" Type="http://schemas.openxmlformats.org/officeDocument/2006/relationships/hyperlink" Target="https://drive.google.com/open?id=1RdpTFgTWe1eZyXyV7nbuM6biN0rl7zjH" TargetMode="External"/><Relationship Id="rId1088" Type="http://schemas.openxmlformats.org/officeDocument/2006/relationships/hyperlink" Target="https://drive.google.com/open?id=1Nz-W6yUYO7NWFBb1I28JlnQSZL_OJ_2_" TargetMode="External"/><Relationship Id="rId1295" Type="http://schemas.openxmlformats.org/officeDocument/2006/relationships/hyperlink" Target="https://drive.google.com/open?id=1okxCdQI-Rz-KEqMSh-gEa58ugL8bhR_X" TargetMode="External"/><Relationship Id="rId1309" Type="http://schemas.openxmlformats.org/officeDocument/2006/relationships/hyperlink" Target="https://drive.google.com/open?id=1j47tRYeDIWGqEbEri8y4XPRNUHPNjHG3" TargetMode="External"/><Relationship Id="rId1516" Type="http://schemas.openxmlformats.org/officeDocument/2006/relationships/hyperlink" Target="https://drive.google.com/open?id=1oZhIGezJ-Fn_7oJXPgyruS2wRzCUpVyF" TargetMode="External"/><Relationship Id="rId1723" Type="http://schemas.openxmlformats.org/officeDocument/2006/relationships/hyperlink" Target="https://drive.google.com/open?id=1fJueRLJIsAbiN7petQ026endT7fBGbhw" TargetMode="External"/><Relationship Id="rId15" Type="http://schemas.openxmlformats.org/officeDocument/2006/relationships/hyperlink" Target="https://drive.google.com/open?id=10xxsQJ-5L5oRFj3RByTPJCJarG82Ax16" TargetMode="External"/><Relationship Id="rId318" Type="http://schemas.openxmlformats.org/officeDocument/2006/relationships/hyperlink" Target="https://drive.google.com/open?id=1kyw7whkczWPwrieltWBV5ztW5ZcpJZeG" TargetMode="External"/><Relationship Id="rId525" Type="http://schemas.openxmlformats.org/officeDocument/2006/relationships/hyperlink" Target="https://drive.google.com/open?id=1q7F45jY7l6giaKpkIdkf38-49fFWLffp" TargetMode="External"/><Relationship Id="rId732" Type="http://schemas.openxmlformats.org/officeDocument/2006/relationships/hyperlink" Target="https://drive.google.com/open?id=1PqoeCEahUWVlpXvBHkY3dle_G6DlMdIy" TargetMode="External"/><Relationship Id="rId1155" Type="http://schemas.openxmlformats.org/officeDocument/2006/relationships/hyperlink" Target="https://drive.google.com/open?id=160r_lgrZVkKe2Zsl9tlt6emt9KGsPsZ8" TargetMode="External"/><Relationship Id="rId1362" Type="http://schemas.openxmlformats.org/officeDocument/2006/relationships/hyperlink" Target="https://drive.google.com/open?id=1IOahhi0uzNb5LPNb0MoIqHwSV24JhIpX" TargetMode="External"/><Relationship Id="rId99" Type="http://schemas.openxmlformats.org/officeDocument/2006/relationships/hyperlink" Target="https://drive.google.com/open?id=1Fch7I4s4SDQHDm6jcUxlbmc2Zyl5Q5ev" TargetMode="External"/><Relationship Id="rId164" Type="http://schemas.openxmlformats.org/officeDocument/2006/relationships/hyperlink" Target="https://drive.google.com/open?id=1vEv5sWjvIssV2SoF_ssHZAQqWJ8s7YAJ" TargetMode="External"/><Relationship Id="rId371" Type="http://schemas.openxmlformats.org/officeDocument/2006/relationships/hyperlink" Target="https://drive.google.com/open?id=1hahTpOnTNYn8zXgNrscDQPefX_KdtECf" TargetMode="External"/><Relationship Id="rId1015" Type="http://schemas.openxmlformats.org/officeDocument/2006/relationships/hyperlink" Target="https://drive.google.com/open?id=13IbO5-dVtUQSUJ6EdEnzLqTMkX0GpQ-j" TargetMode="External"/><Relationship Id="rId1222" Type="http://schemas.openxmlformats.org/officeDocument/2006/relationships/hyperlink" Target="https://drive.google.com/open?id=1xXCZTcV_rupTObbvvSafaBDSuEixphx7" TargetMode="External"/><Relationship Id="rId1667" Type="http://schemas.openxmlformats.org/officeDocument/2006/relationships/hyperlink" Target="https://drive.google.com/open?id=1LF4zW39Tz23s4pxRjMQ_Z-r-zSyF6c91" TargetMode="External"/><Relationship Id="rId469" Type="http://schemas.openxmlformats.org/officeDocument/2006/relationships/hyperlink" Target="https://drive.google.com/open?id=12tcdLVxvo1jgl7P1nX4a3NQofklICA-_" TargetMode="External"/><Relationship Id="rId676" Type="http://schemas.openxmlformats.org/officeDocument/2006/relationships/hyperlink" Target="https://drive.google.com/open?id=1DTPhF3VzSQCkmPRLYdsQxe7vFDBUfUOT" TargetMode="External"/><Relationship Id="rId883" Type="http://schemas.openxmlformats.org/officeDocument/2006/relationships/hyperlink" Target="https://drive.google.com/open?id=1cZ0_0JruZHr5ORGrWAe5dHHGp7Ah5Q3M" TargetMode="External"/><Relationship Id="rId1099" Type="http://schemas.openxmlformats.org/officeDocument/2006/relationships/hyperlink" Target="https://drive.google.com/open?id=1IEiY-93HgE_vX55gFVCTZQC8OTy7hD2b" TargetMode="External"/><Relationship Id="rId1527" Type="http://schemas.openxmlformats.org/officeDocument/2006/relationships/hyperlink" Target="https://drive.google.com/open?id=1hEE4LFUPYNBiNbI5O0sRxykioAt6hauF" TargetMode="External"/><Relationship Id="rId1734" Type="http://schemas.openxmlformats.org/officeDocument/2006/relationships/hyperlink" Target="https://drive.google.com/open?id=115Q8QEjzwr5hV0QBjxpUN5hVEw6lMcaH" TargetMode="External"/><Relationship Id="rId26" Type="http://schemas.openxmlformats.org/officeDocument/2006/relationships/hyperlink" Target="https://drive.google.com/open?id=1MttnA_GlO2A1SW-OfhjkjA-6dKMbx2qu" TargetMode="External"/><Relationship Id="rId231" Type="http://schemas.openxmlformats.org/officeDocument/2006/relationships/hyperlink" Target="https://drive.google.com/open?id=1AO3VKYrLXRu8_E4w0p3X-36kkoMtb5Mq" TargetMode="External"/><Relationship Id="rId329" Type="http://schemas.openxmlformats.org/officeDocument/2006/relationships/hyperlink" Target="https://drive.google.com/open?id=1AWUaLh9X665VRVDlpX5ttjKD26dUDKWg" TargetMode="External"/><Relationship Id="rId536" Type="http://schemas.openxmlformats.org/officeDocument/2006/relationships/hyperlink" Target="https://drive.google.com/open?id=19RF5xmzJFu_UEbfVoocCyGGqn0qNWjJo" TargetMode="External"/><Relationship Id="rId1166" Type="http://schemas.openxmlformats.org/officeDocument/2006/relationships/hyperlink" Target="https://drive.google.com/open?id=1JgNlZ8Da6wUxCkKgrXNwKDE_pCUWL_1p" TargetMode="External"/><Relationship Id="rId1373" Type="http://schemas.openxmlformats.org/officeDocument/2006/relationships/hyperlink" Target="https://drive.google.com/open?id=1LXJcOhVshHjISCzc6qya_JdGScuwgVKI" TargetMode="External"/><Relationship Id="rId175" Type="http://schemas.openxmlformats.org/officeDocument/2006/relationships/hyperlink" Target="https://drive.google.com/open?id=1QLkJUJtRumAHHNi9L-RSJDHNYvLg6LB4" TargetMode="External"/><Relationship Id="rId743" Type="http://schemas.openxmlformats.org/officeDocument/2006/relationships/hyperlink" Target="https://drive.google.com/open?id=1yBiMFlagyr9j4M5yxA9jaA-ZcKyok6Fe" TargetMode="External"/><Relationship Id="rId950" Type="http://schemas.openxmlformats.org/officeDocument/2006/relationships/hyperlink" Target="https://drive.google.com/open?id=1Qt3mSRZk1rULAeh8Si3D5Bi_PpWv0gXD" TargetMode="External"/><Relationship Id="rId1026" Type="http://schemas.openxmlformats.org/officeDocument/2006/relationships/hyperlink" Target="https://drive.google.com/open?id=1daAgsOW08yS_IC0Uzb0aDjARlKmjhHdM" TargetMode="External"/><Relationship Id="rId1580" Type="http://schemas.openxmlformats.org/officeDocument/2006/relationships/hyperlink" Target="https://drive.google.com/open?id=1D4PbWLKPUhbiOt3W6yh2oK7Lyai88qcP" TargetMode="External"/><Relationship Id="rId1678" Type="http://schemas.openxmlformats.org/officeDocument/2006/relationships/hyperlink" Target="https://drive.google.com/open?id=1QJJ_UJs9aQdZhU6pETUHKuL6dVO4oL6x" TargetMode="External"/><Relationship Id="rId382" Type="http://schemas.openxmlformats.org/officeDocument/2006/relationships/hyperlink" Target="https://drive.google.com/open?id=1ngg6R0ru0WqPx9vEV5FCppzxBcylqVRe" TargetMode="External"/><Relationship Id="rId603" Type="http://schemas.openxmlformats.org/officeDocument/2006/relationships/hyperlink" Target="https://drive.google.com/open?id=1n3s57Nh3Ir1I1KJABJOD9tn4G-JWafIo" TargetMode="External"/><Relationship Id="rId687" Type="http://schemas.openxmlformats.org/officeDocument/2006/relationships/hyperlink" Target="https://drive.google.com/open?id=1suLWWWf2Xw9OVu1h6EY6-XcAoZl7tbix" TargetMode="External"/><Relationship Id="rId810" Type="http://schemas.openxmlformats.org/officeDocument/2006/relationships/hyperlink" Target="https://drive.google.com/open?id=1Uq4jEKtvglDY6cVpL53GNoiOo1MT86dL" TargetMode="External"/><Relationship Id="rId908" Type="http://schemas.openxmlformats.org/officeDocument/2006/relationships/hyperlink" Target="https://drive.google.com/open?id=1o2o3_S_98DeucadY0WDPzq3Uerk3Hvw_" TargetMode="External"/><Relationship Id="rId1233" Type="http://schemas.openxmlformats.org/officeDocument/2006/relationships/hyperlink" Target="https://drive.google.com/open?id=1DjAFvq2h6C1gF-iqeKoGScG8jqqysj9d" TargetMode="External"/><Relationship Id="rId1440" Type="http://schemas.openxmlformats.org/officeDocument/2006/relationships/hyperlink" Target="https://drive.google.com/open?id=1LDdleUiFeWK06AdD7K9gCWvaBSQBILue" TargetMode="External"/><Relationship Id="rId1538" Type="http://schemas.openxmlformats.org/officeDocument/2006/relationships/hyperlink" Target="https://drive.google.com/open?id=1Wp8Etz2kY2QLySuHkmHtDpkDXs7hh9L_" TargetMode="External"/><Relationship Id="rId242" Type="http://schemas.openxmlformats.org/officeDocument/2006/relationships/hyperlink" Target="https://drive.google.com/open?id=1BA9gnUmVkaU3DhxBQ0R6i6ymVlJf8vJX" TargetMode="External"/><Relationship Id="rId894" Type="http://schemas.openxmlformats.org/officeDocument/2006/relationships/hyperlink" Target="https://drive.google.com/open?id=1pbe495tJlmGGHLKKbOeyHn_yl464VCcy" TargetMode="External"/><Relationship Id="rId1177" Type="http://schemas.openxmlformats.org/officeDocument/2006/relationships/hyperlink" Target="https://drive.google.com/open?id=1xYR-y5KgQSrFi-D_Rw4XVMzjHIJNuYoq" TargetMode="External"/><Relationship Id="rId1300" Type="http://schemas.openxmlformats.org/officeDocument/2006/relationships/hyperlink" Target="https://drive.google.com/open?id=1qhZNNNX51_bt9-cm0SxBfSRZsEeU6TCf" TargetMode="External"/><Relationship Id="rId1745" Type="http://schemas.openxmlformats.org/officeDocument/2006/relationships/hyperlink" Target="http://gugloththarun03gmail.com/" TargetMode="External"/><Relationship Id="rId37" Type="http://schemas.openxmlformats.org/officeDocument/2006/relationships/hyperlink" Target="https://drive.google.com/open?id=1i7eVG95Ll-8Ksj_U0oFeAvKk-iLHo8MP" TargetMode="External"/><Relationship Id="rId102" Type="http://schemas.openxmlformats.org/officeDocument/2006/relationships/hyperlink" Target="https://drive.google.com/open?id=1PTwLVTPwONN9979mcbHKrLmDByXPRn4k" TargetMode="External"/><Relationship Id="rId547" Type="http://schemas.openxmlformats.org/officeDocument/2006/relationships/hyperlink" Target="https://drive.google.com/open?id=1aA2Wgx5wClNUCMw3R1PHE6QtgotDRDRF" TargetMode="External"/><Relationship Id="rId754" Type="http://schemas.openxmlformats.org/officeDocument/2006/relationships/hyperlink" Target="https://drive.google.com/open?id=1V3FubSSyzYAF6d1psD7KVar0xuLHY1Ol" TargetMode="External"/><Relationship Id="rId961" Type="http://schemas.openxmlformats.org/officeDocument/2006/relationships/hyperlink" Target="https://drive.google.com/open?id=1dLvagcsTn_kYgio-QRHQgrUBg6VeM-Ac" TargetMode="External"/><Relationship Id="rId1384" Type="http://schemas.openxmlformats.org/officeDocument/2006/relationships/hyperlink" Target="https://drive.google.com/open?id=1pFVAMkVa3v4wdPB5ZGotMC3eOuXHFZds" TargetMode="External"/><Relationship Id="rId1591" Type="http://schemas.openxmlformats.org/officeDocument/2006/relationships/hyperlink" Target="https://drive.google.com/open?id=1Im8loyuIQgyBk3BZmQn53Ye_zLK5XFxv" TargetMode="External"/><Relationship Id="rId1605" Type="http://schemas.openxmlformats.org/officeDocument/2006/relationships/hyperlink" Target="https://drive.google.com/open?id=1jE6vDNGlOflN88_TWyqJYssoKiIEFOu6" TargetMode="External"/><Relationship Id="rId1689" Type="http://schemas.openxmlformats.org/officeDocument/2006/relationships/hyperlink" Target="https://drive.google.com/open?id=1W-eoWvAg3fnDR6ksOxfdyP-1r7jwmvkT" TargetMode="External"/><Relationship Id="rId90" Type="http://schemas.openxmlformats.org/officeDocument/2006/relationships/hyperlink" Target="https://drive.google.com/open?id=1-jR8CBssTBFFmKuIRPCowRPbQJMzLb9u" TargetMode="External"/><Relationship Id="rId186" Type="http://schemas.openxmlformats.org/officeDocument/2006/relationships/hyperlink" Target="https://drive.google.com/open?id=1S9zBCv6PwkrXf8Hdo_F5km8FSBzENqEh" TargetMode="External"/><Relationship Id="rId393" Type="http://schemas.openxmlformats.org/officeDocument/2006/relationships/hyperlink" Target="https://drive.google.com/open?id=1hHVekcsATXOpsqf4RSCtsqNBjNjrTXfZ" TargetMode="External"/><Relationship Id="rId407" Type="http://schemas.openxmlformats.org/officeDocument/2006/relationships/hyperlink" Target="https://drive.google.com/open?id=1g8hyB0izQSxxTKUEncazmz76F7ZgpLU3" TargetMode="External"/><Relationship Id="rId614" Type="http://schemas.openxmlformats.org/officeDocument/2006/relationships/hyperlink" Target="https://drive.google.com/open?id=1-c8RGHSN5auz0R4Q0SBsk62gbWJUfYT3" TargetMode="External"/><Relationship Id="rId821" Type="http://schemas.openxmlformats.org/officeDocument/2006/relationships/hyperlink" Target="https://drive.google.com/open?id=1wBzyeQkpgKZ9wEBvWrCzpqstkUbTxG0t" TargetMode="External"/><Relationship Id="rId1037" Type="http://schemas.openxmlformats.org/officeDocument/2006/relationships/hyperlink" Target="https://drive.google.com/open?id=1yiYXM2nuxsSMrEIrC_P_lCfcZjW_hsgT" TargetMode="External"/><Relationship Id="rId1244" Type="http://schemas.openxmlformats.org/officeDocument/2006/relationships/hyperlink" Target="https://drive.google.com/open?id=1gBOI-P_n4ncNQvsXeQE0bjSwn3MfIaJW" TargetMode="External"/><Relationship Id="rId1451" Type="http://schemas.openxmlformats.org/officeDocument/2006/relationships/hyperlink" Target="https://drive.google.com/open?id=1FGeUuD7Dha1gn4Y2R2exKZK0AxAOdNGO" TargetMode="External"/><Relationship Id="rId253" Type="http://schemas.openxmlformats.org/officeDocument/2006/relationships/hyperlink" Target="https://drive.google.com/open?id=1vPVfgXK3avfAQj49XwjB7nAWROHzK-m9" TargetMode="External"/><Relationship Id="rId460" Type="http://schemas.openxmlformats.org/officeDocument/2006/relationships/hyperlink" Target="https://drive.google.com/open?id=1b6VB47MIBOLGgcS62BAsiG7w-MqNK3ae" TargetMode="External"/><Relationship Id="rId698" Type="http://schemas.openxmlformats.org/officeDocument/2006/relationships/hyperlink" Target="https://drive.google.com/open?id=1UIGwRRNPHGV9pw_6hN0dm6owm9WzloZs" TargetMode="External"/><Relationship Id="rId919" Type="http://schemas.openxmlformats.org/officeDocument/2006/relationships/hyperlink" Target="https://drive.google.com/open?id=1Wr4Lq86LUZgWnhUHnjocHOxDf_QFl1Ba" TargetMode="External"/><Relationship Id="rId1090" Type="http://schemas.openxmlformats.org/officeDocument/2006/relationships/hyperlink" Target="https://drive.google.com/open?id=1MuCBowaLh2FukRBgDCnlj7GoO_ZZ7MFC" TargetMode="External"/><Relationship Id="rId1104" Type="http://schemas.openxmlformats.org/officeDocument/2006/relationships/hyperlink" Target="https://drive.google.com/open?id=1NwI9LoIdaoolVkRPl6oEPwVuTonQnnWY" TargetMode="External"/><Relationship Id="rId1311" Type="http://schemas.openxmlformats.org/officeDocument/2006/relationships/hyperlink" Target="https://drive.google.com/open?id=1Vc29MZXZPODPqS00AgxxwNcZLie5tcsv" TargetMode="External"/><Relationship Id="rId1549" Type="http://schemas.openxmlformats.org/officeDocument/2006/relationships/hyperlink" Target="https://drive.google.com/open?id=1lE5msGX9VwLKsfxj8n-5kvQ3yByzyHia" TargetMode="External"/><Relationship Id="rId1756" Type="http://schemas.openxmlformats.org/officeDocument/2006/relationships/hyperlink" Target="https://drive.google.com/open?id=1kQZ4x7cWwQh-IQ_QxCkmdj8e7FwwluTQ" TargetMode="External"/><Relationship Id="rId48" Type="http://schemas.openxmlformats.org/officeDocument/2006/relationships/hyperlink" Target="https://drive.google.com/open?id=1yGZ6XHYCLwXspresvygwI9tN3MurEmAv" TargetMode="External"/><Relationship Id="rId113" Type="http://schemas.openxmlformats.org/officeDocument/2006/relationships/hyperlink" Target="https://drive.google.com/open?id=1wy6NL1T3MmljG8Gjh7HSxhgWml5XV_T0" TargetMode="External"/><Relationship Id="rId320" Type="http://schemas.openxmlformats.org/officeDocument/2006/relationships/hyperlink" Target="https://drive.google.com/open?id=1AF1zhDCJ4dy6ONZn9S-heINXUl83PE9G" TargetMode="External"/><Relationship Id="rId558" Type="http://schemas.openxmlformats.org/officeDocument/2006/relationships/hyperlink" Target="https://drive.google.com/open?id=1WNIkiGHG6KA9lHuBqU-e4RZKtmC6y7Ug" TargetMode="External"/><Relationship Id="rId765" Type="http://schemas.openxmlformats.org/officeDocument/2006/relationships/hyperlink" Target="https://drive.google.com/open?id=17mNElqaISuvSKJLZzC92jY89gNJlF4uu" TargetMode="External"/><Relationship Id="rId972" Type="http://schemas.openxmlformats.org/officeDocument/2006/relationships/hyperlink" Target="https://drive.google.com/open?id=1i6JT1AdDwfhwWMiX1ltlx0rSOgEKQNT9" TargetMode="External"/><Relationship Id="rId1188" Type="http://schemas.openxmlformats.org/officeDocument/2006/relationships/hyperlink" Target="https://drive.google.com/open?id=1pMRdDvswzOFiL0bNSKRsNVS4VI-fwTWw" TargetMode="External"/><Relationship Id="rId1395" Type="http://schemas.openxmlformats.org/officeDocument/2006/relationships/hyperlink" Target="https://drive.google.com/open?id=10srA592OoQ0AbDr7T0N9il3S7S_Y7uVp" TargetMode="External"/><Relationship Id="rId1409" Type="http://schemas.openxmlformats.org/officeDocument/2006/relationships/hyperlink" Target="https://drive.google.com/open?id=1LGNVMVtcFpSwhPnnWmTSVOS6HmOXT1C8" TargetMode="External"/><Relationship Id="rId1616" Type="http://schemas.openxmlformats.org/officeDocument/2006/relationships/hyperlink" Target="https://drive.google.com/open?id=1HjRLSDXUcsyAhWnntztoesaDM2oszPGU" TargetMode="External"/><Relationship Id="rId197" Type="http://schemas.openxmlformats.org/officeDocument/2006/relationships/hyperlink" Target="https://drive.google.com/open?id=1AiaTq5TR6TylCjPWQvMGOc5g78FyyT4r" TargetMode="External"/><Relationship Id="rId418" Type="http://schemas.openxmlformats.org/officeDocument/2006/relationships/hyperlink" Target="https://drive.google.com/open?id=1EdVuDQWOkaXr2JtGjRzPvgWlC6J0Ns9x" TargetMode="External"/><Relationship Id="rId625" Type="http://schemas.openxmlformats.org/officeDocument/2006/relationships/hyperlink" Target="https://drive.google.com/open?id=1VF22i1zMUWJ14LNLeOFeUU9BJYlUvfIU" TargetMode="External"/><Relationship Id="rId832" Type="http://schemas.openxmlformats.org/officeDocument/2006/relationships/hyperlink" Target="https://drive.google.com/open?id=1xceghQSwZyuv8WiS-KT-DTVrOOjajcpn" TargetMode="External"/><Relationship Id="rId1048" Type="http://schemas.openxmlformats.org/officeDocument/2006/relationships/hyperlink" Target="https://drive.google.com/open?id=12FgyI6LG95YtHN7chgCXPins4ndwuA_E" TargetMode="External"/><Relationship Id="rId1255" Type="http://schemas.openxmlformats.org/officeDocument/2006/relationships/hyperlink" Target="https://drive.google.com/open?id=1LuP19h1cA-iB_68gfDa3EK9SqAsM_URo" TargetMode="External"/><Relationship Id="rId1462" Type="http://schemas.openxmlformats.org/officeDocument/2006/relationships/hyperlink" Target="https://drive.google.com/open?id=1JQ2YPTchkKe7L8PmvY-LtLfW-U_-IboD" TargetMode="External"/><Relationship Id="rId264" Type="http://schemas.openxmlformats.org/officeDocument/2006/relationships/hyperlink" Target="https://drive.google.com/open?id=1HdW6JgRYinSNKgneJNPkvq8SmU4xFkut" TargetMode="External"/><Relationship Id="rId471" Type="http://schemas.openxmlformats.org/officeDocument/2006/relationships/hyperlink" Target="https://drive.google.com/open?id=1WrXG1t4yLVy9MD-nh-XAlIbqeQHGs52L" TargetMode="External"/><Relationship Id="rId1115" Type="http://schemas.openxmlformats.org/officeDocument/2006/relationships/hyperlink" Target="https://drive.google.com/open?id=1EU6_T4kkRXkQSzwq_U6-qYRc-MKF7a_5" TargetMode="External"/><Relationship Id="rId1322" Type="http://schemas.openxmlformats.org/officeDocument/2006/relationships/hyperlink" Target="https://drive.google.com/open?id=1aolHNac_rqbE0ugcaRPZELulnDDo-rTe" TargetMode="External"/><Relationship Id="rId1767" Type="http://schemas.openxmlformats.org/officeDocument/2006/relationships/hyperlink" Target="https://drive.google.com/open?id=1ALkgdwgKBH8mLNtSczX0Gh8WLGdXAXch" TargetMode="External"/><Relationship Id="rId59" Type="http://schemas.openxmlformats.org/officeDocument/2006/relationships/hyperlink" Target="https://drive.google.com/open?id=1GPEpouEp6J5OukYuFPg1QySY-a1HVKfP" TargetMode="External"/><Relationship Id="rId124" Type="http://schemas.openxmlformats.org/officeDocument/2006/relationships/hyperlink" Target="https://drive.google.com/open?id=17DMdoVULa8A1rQOCANUiVSHXzxNiHgwk" TargetMode="External"/><Relationship Id="rId569" Type="http://schemas.openxmlformats.org/officeDocument/2006/relationships/hyperlink" Target="https://drive.google.com/open?id=1JQyKcjcfoC_gF6TuRCLFuJg0J08b8Kr3" TargetMode="External"/><Relationship Id="rId776" Type="http://schemas.openxmlformats.org/officeDocument/2006/relationships/hyperlink" Target="https://drive.google.com/open?id=1LiXogEs-8_7NVu-QIvY11kvwEULFbeT8" TargetMode="External"/><Relationship Id="rId983" Type="http://schemas.openxmlformats.org/officeDocument/2006/relationships/hyperlink" Target="https://drive.google.com/open?id=1zZTDSrDIYL2RM57PWvK1ja1IMtyMLCdq" TargetMode="External"/><Relationship Id="rId1199" Type="http://schemas.openxmlformats.org/officeDocument/2006/relationships/hyperlink" Target="https://drive.google.com/open?id=1zuC1oedKJoGzrpxmsXFdhoQ_DD3yK1Ap" TargetMode="External"/><Relationship Id="rId1627" Type="http://schemas.openxmlformats.org/officeDocument/2006/relationships/hyperlink" Target="https://drive.google.com/open?id=1_AVNJ_3dNWUS205-PRNEZy6sve-0cOGi" TargetMode="External"/><Relationship Id="rId331" Type="http://schemas.openxmlformats.org/officeDocument/2006/relationships/hyperlink" Target="https://drive.google.com/open?id=1LM3n17KEF71Xp6Fg68IYknvitr9v1Xa5" TargetMode="External"/><Relationship Id="rId429" Type="http://schemas.openxmlformats.org/officeDocument/2006/relationships/hyperlink" Target="https://drive.google.com/open?id=19hCzax3axwSDmtLij1ktp11J3qqkXFFb" TargetMode="External"/><Relationship Id="rId636" Type="http://schemas.openxmlformats.org/officeDocument/2006/relationships/hyperlink" Target="https://drive.google.com/open?id=1ifTLl8gBA1h5Tu3DfVCweHZtzTmi-NhG" TargetMode="External"/><Relationship Id="rId1059" Type="http://schemas.openxmlformats.org/officeDocument/2006/relationships/hyperlink" Target="https://drive.google.com/open?id=1kB3PrtQcoF5cxSOZ4GXkzEMBM67LBfPM" TargetMode="External"/><Relationship Id="rId1266" Type="http://schemas.openxmlformats.org/officeDocument/2006/relationships/hyperlink" Target="https://drive.google.com/open?id=1_F0Fo55xeP7HTSDo4cIYOifZrQevE1Rr" TargetMode="External"/><Relationship Id="rId1473" Type="http://schemas.openxmlformats.org/officeDocument/2006/relationships/hyperlink" Target="https://drive.google.com/open?id=1w4b5tbXmTgII8rL2Iyz8lrGu23nle91r" TargetMode="External"/><Relationship Id="rId843" Type="http://schemas.openxmlformats.org/officeDocument/2006/relationships/hyperlink" Target="https://drive.google.com/open?id=1bvsfPYFgdW7SjJbvM5KWG0-lTr8lcamu" TargetMode="External"/><Relationship Id="rId1126" Type="http://schemas.openxmlformats.org/officeDocument/2006/relationships/hyperlink" Target="https://drive.google.com/open?id=1b-E1m-bhvAB3ovHb2xFWwfaF8ld4WDZb" TargetMode="External"/><Relationship Id="rId1680" Type="http://schemas.openxmlformats.org/officeDocument/2006/relationships/hyperlink" Target="https://drive.google.com/open?id=1VZRsqbhQb8am3EGX1vAVCPo9mpDNMejJ" TargetMode="External"/><Relationship Id="rId1778" Type="http://schemas.openxmlformats.org/officeDocument/2006/relationships/hyperlink" Target="https://drive.google.com/open?id=1FkrdwyKTz38ZURV_cXITRrUlx6iJsZsX" TargetMode="External"/><Relationship Id="rId275" Type="http://schemas.openxmlformats.org/officeDocument/2006/relationships/hyperlink" Target="https://drive.google.com/open?id=1eqbmS8lb6Goah3ws24HoL7jeO9XWB2Ii" TargetMode="External"/><Relationship Id="rId482" Type="http://schemas.openxmlformats.org/officeDocument/2006/relationships/hyperlink" Target="https://drive.google.com/open?id=12wB_zq3G_gF44YHUZJQQAbxwlor8IAjl" TargetMode="External"/><Relationship Id="rId703" Type="http://schemas.openxmlformats.org/officeDocument/2006/relationships/hyperlink" Target="https://drive.google.com/open?id=1UKpQR16iaUqNtnZRA_ZdS7efLmiSRfsc" TargetMode="External"/><Relationship Id="rId910" Type="http://schemas.openxmlformats.org/officeDocument/2006/relationships/hyperlink" Target="https://drive.google.com/open?id=1GAQS6e9jC8VJTgZFkblkAkUkFeez9zLL" TargetMode="External"/><Relationship Id="rId1333" Type="http://schemas.openxmlformats.org/officeDocument/2006/relationships/hyperlink" Target="https://drive.google.com/open?id=1ExGNxbHSK7TE6Thwd5VcqAFuzBMPM3Q5" TargetMode="External"/><Relationship Id="rId1540" Type="http://schemas.openxmlformats.org/officeDocument/2006/relationships/hyperlink" Target="https://drive.google.com/open?id=1VSaBt9HaJ0VTDYNLdOCM5lSs7kZlaq01" TargetMode="External"/><Relationship Id="rId1638" Type="http://schemas.openxmlformats.org/officeDocument/2006/relationships/hyperlink" Target="https://drive.google.com/open?id=1QI0QZv59gLIgN6zelfvDpqo3vvhiDrYk" TargetMode="External"/><Relationship Id="rId135" Type="http://schemas.openxmlformats.org/officeDocument/2006/relationships/hyperlink" Target="https://drive.google.com/open?id=1uCQ7G8VwHLFaZKSKzOtHVP2JlSeATRVi" TargetMode="External"/><Relationship Id="rId342" Type="http://schemas.openxmlformats.org/officeDocument/2006/relationships/hyperlink" Target="https://drive.google.com/open?id=1gGxqSpmiTlu8YFf7bup1P-mrS4-_WRKD" TargetMode="External"/><Relationship Id="rId787" Type="http://schemas.openxmlformats.org/officeDocument/2006/relationships/hyperlink" Target="https://drive.google.com/open?id=1QRQNToq1bFrkxcHVaGOa10PccEw1m31I" TargetMode="External"/><Relationship Id="rId994" Type="http://schemas.openxmlformats.org/officeDocument/2006/relationships/hyperlink" Target="https://drive.google.com/open?id=1MkLvmwGi0m-2QNXPMHoVhen3oCWOAKop" TargetMode="External"/><Relationship Id="rId1400" Type="http://schemas.openxmlformats.org/officeDocument/2006/relationships/hyperlink" Target="https://drive.google.com/open?id=1NDZbo5edSrAljozEytPMedRYz3SYQXsS" TargetMode="External"/><Relationship Id="rId202" Type="http://schemas.openxmlformats.org/officeDocument/2006/relationships/hyperlink" Target="https://drive.google.com/open?id=1JVfXZ3XnNos4eKdKpTMPTWwD8y0any1p" TargetMode="External"/><Relationship Id="rId647" Type="http://schemas.openxmlformats.org/officeDocument/2006/relationships/hyperlink" Target="https://drive.google.com/open?id=1KWEtGK8uX7q7flsYJPVaojoBabPbICXZ" TargetMode="External"/><Relationship Id="rId854" Type="http://schemas.openxmlformats.org/officeDocument/2006/relationships/hyperlink" Target="https://drive.google.com/open?id=1qkrXwG1qQ6Jw-DJ9pi5NcrJzo4NL-lWB" TargetMode="External"/><Relationship Id="rId1277" Type="http://schemas.openxmlformats.org/officeDocument/2006/relationships/hyperlink" Target="https://drive.google.com/open?id=1lsxl311Quu5ZbHLMkba0lQ8gNb3RY8FJ" TargetMode="External"/><Relationship Id="rId1484" Type="http://schemas.openxmlformats.org/officeDocument/2006/relationships/hyperlink" Target="https://drive.google.com/open?id=1A6VZ8E1ykteegR7wr523YLQy88iD7Qz-" TargetMode="External"/><Relationship Id="rId1691" Type="http://schemas.openxmlformats.org/officeDocument/2006/relationships/hyperlink" Target="https://drive.google.com/open?id=1HkrU95Pl6ydSZSy_OlJNBE38m9KNhlNQ" TargetMode="External"/><Relationship Id="rId1705" Type="http://schemas.openxmlformats.org/officeDocument/2006/relationships/hyperlink" Target="https://drive.google.com/open?id=1ysEWYLwd3qjcvd_-bc_1o5wI8bhkuS2n" TargetMode="External"/><Relationship Id="rId286" Type="http://schemas.openxmlformats.org/officeDocument/2006/relationships/hyperlink" Target="https://drive.google.com/open?id=14Q8mtUW56NrpjxvrdSqyVH1uuPFscz8h" TargetMode="External"/><Relationship Id="rId493" Type="http://schemas.openxmlformats.org/officeDocument/2006/relationships/hyperlink" Target="https://drive.google.com/open?id=1-QHc15M0ZkFvlkbTKtVJA_Yvx71N9vvs" TargetMode="External"/><Relationship Id="rId507" Type="http://schemas.openxmlformats.org/officeDocument/2006/relationships/hyperlink" Target="https://drive.google.com/open?id=1W6mVTqNPTTQKwXyOMoppc4qa3Z88Szp2" TargetMode="External"/><Relationship Id="rId714" Type="http://schemas.openxmlformats.org/officeDocument/2006/relationships/hyperlink" Target="https://drive.google.com/open?id=1b2mKcuzg9h_tYEOM6BtEfAGRPqEBZS54" TargetMode="External"/><Relationship Id="rId921" Type="http://schemas.openxmlformats.org/officeDocument/2006/relationships/hyperlink" Target="https://drive.google.com/open?id=1sIzWBfkTrLp7AHSBsJeJp0P5n0q8IEx0" TargetMode="External"/><Relationship Id="rId1137" Type="http://schemas.openxmlformats.org/officeDocument/2006/relationships/hyperlink" Target="https://drive.google.com/open?id=1045IcbybUr-jze_Fqjt0ReurWWWpTzqX" TargetMode="External"/><Relationship Id="rId1344" Type="http://schemas.openxmlformats.org/officeDocument/2006/relationships/hyperlink" Target="https://drive.google.com/open?id=1GnxpTKz-cx26O-0tnq6-OXRT1FGnop5S" TargetMode="External"/><Relationship Id="rId1551" Type="http://schemas.openxmlformats.org/officeDocument/2006/relationships/hyperlink" Target="https://drive.google.com/open?id=15Csk5eeIcsirgItyU6R0OrtSi2LNVs4J" TargetMode="External"/><Relationship Id="rId50" Type="http://schemas.openxmlformats.org/officeDocument/2006/relationships/hyperlink" Target="https://drive.google.com/open?id=1_uvZWTWPOPQdlh_N2NVmXcKuREJGwGEN" TargetMode="External"/><Relationship Id="rId146" Type="http://schemas.openxmlformats.org/officeDocument/2006/relationships/hyperlink" Target="https://drive.google.com/open?id=1cXi_6doFU743YlXtf4eecUw0mhQ2oodQ" TargetMode="External"/><Relationship Id="rId353" Type="http://schemas.openxmlformats.org/officeDocument/2006/relationships/hyperlink" Target="https://drive.google.com/open?id=15fapRuiv7LG_N1DSD4KFawNhCVwQVAQZ" TargetMode="External"/><Relationship Id="rId560" Type="http://schemas.openxmlformats.org/officeDocument/2006/relationships/hyperlink" Target="https://drive.google.com/open?id=1wwjfM4sTrBm7SXIj7XA6vvW7L2hi4LYf" TargetMode="External"/><Relationship Id="rId798" Type="http://schemas.openxmlformats.org/officeDocument/2006/relationships/hyperlink" Target="https://drive.google.com/open?id=17mrKX4TDLY1iV6zz4LxDrrmOyUJAqMT8" TargetMode="External"/><Relationship Id="rId1190" Type="http://schemas.openxmlformats.org/officeDocument/2006/relationships/hyperlink" Target="https://drive.google.com/open?id=1P5UlUv6dk21t13l_xH6uExrnmZATPw11" TargetMode="External"/><Relationship Id="rId1204" Type="http://schemas.openxmlformats.org/officeDocument/2006/relationships/hyperlink" Target="https://drive.google.com/open?id=1tGU-eyFgz7yhCus7Je9VbcRW2Kvp4cSL" TargetMode="External"/><Relationship Id="rId1411" Type="http://schemas.openxmlformats.org/officeDocument/2006/relationships/hyperlink" Target="https://drive.google.com/open?id=1V4-YXms4wU9HHNVeq4zHrGEsmWxisv6G" TargetMode="External"/><Relationship Id="rId1649" Type="http://schemas.openxmlformats.org/officeDocument/2006/relationships/hyperlink" Target="https://drive.google.com/open?id=1KOoqCiszg8pp5HxLFI9LTD7R1XFPXeFO" TargetMode="External"/><Relationship Id="rId213" Type="http://schemas.openxmlformats.org/officeDocument/2006/relationships/hyperlink" Target="https://drive.google.com/open?id=1vH521U-3JAXY9TwhPZGv9M0XtttiufMR" TargetMode="External"/><Relationship Id="rId420" Type="http://schemas.openxmlformats.org/officeDocument/2006/relationships/hyperlink" Target="https://drive.google.com/open?id=1vIJ5SxKJT4r5In9FQly4eO4-KX6dHX_Z" TargetMode="External"/><Relationship Id="rId658" Type="http://schemas.openxmlformats.org/officeDocument/2006/relationships/hyperlink" Target="https://drive.google.com/open?id=1BC6nzPJsiKbPcjILWWxnZNbQqd32RvnE" TargetMode="External"/><Relationship Id="rId865" Type="http://schemas.openxmlformats.org/officeDocument/2006/relationships/hyperlink" Target="https://drive.google.com/open?id=17urKwwPli531mHswr5OKa1d43mvjfIMb" TargetMode="External"/><Relationship Id="rId1050" Type="http://schemas.openxmlformats.org/officeDocument/2006/relationships/hyperlink" Target="https://drive.google.com/open?id=1yE79Zs142dHkNt_YADr823m5gnFHKpnt" TargetMode="External"/><Relationship Id="rId1288" Type="http://schemas.openxmlformats.org/officeDocument/2006/relationships/hyperlink" Target="https://drive.google.com/open?id=1SXQuDzfqqlHv5fKvb0iao7y5bOnzmiz-" TargetMode="External"/><Relationship Id="rId1495" Type="http://schemas.openxmlformats.org/officeDocument/2006/relationships/hyperlink" Target="https://drive.google.com/open?id=12lUTi4Rjm_OohP56REr8LM4OMuQahGdR" TargetMode="External"/><Relationship Id="rId1509" Type="http://schemas.openxmlformats.org/officeDocument/2006/relationships/hyperlink" Target="https://drive.google.com/open?id=1dmBzB8IPfSH2HKdryP0afTEPCODKh9ZA" TargetMode="External"/><Relationship Id="rId1716" Type="http://schemas.openxmlformats.org/officeDocument/2006/relationships/hyperlink" Target="https://drive.google.com/open?id=1kv0Tm1DA_nhyT-gNzCp7OGgz9bcoxqzf" TargetMode="External"/><Relationship Id="rId297" Type="http://schemas.openxmlformats.org/officeDocument/2006/relationships/hyperlink" Target="https://drive.google.com/open?id=1SxDixcLiH0GfpQrl_x0QibQ2Zm_0-ljq" TargetMode="External"/><Relationship Id="rId518" Type="http://schemas.openxmlformats.org/officeDocument/2006/relationships/hyperlink" Target="https://drive.google.com/open?id=1F518MC5d7Gy7nYozAMShRx-0oZzrmwDI" TargetMode="External"/><Relationship Id="rId725" Type="http://schemas.openxmlformats.org/officeDocument/2006/relationships/hyperlink" Target="https://drive.google.com/open?id=1iogtkd1sV3benhfSdiZyO6ZjXdgTSSSh" TargetMode="External"/><Relationship Id="rId932" Type="http://schemas.openxmlformats.org/officeDocument/2006/relationships/hyperlink" Target="https://drive.google.com/open?id=1H6CruZkahFMRkyeWpXkMq85qPPOEIyzi" TargetMode="External"/><Relationship Id="rId1148" Type="http://schemas.openxmlformats.org/officeDocument/2006/relationships/hyperlink" Target="https://drive.google.com/open?id=1KTIouMWIqYlDDtgaXD0Nq_fak5hJCUIW" TargetMode="External"/><Relationship Id="rId1355" Type="http://schemas.openxmlformats.org/officeDocument/2006/relationships/hyperlink" Target="https://drive.google.com/open?id=13gWCw0yenk3rIN_SngQszESlSANwbfi3" TargetMode="External"/><Relationship Id="rId1562" Type="http://schemas.openxmlformats.org/officeDocument/2006/relationships/hyperlink" Target="https://drive.google.com/open?id=1pKf9WKvqEpfeuf8Pje5Qe4uQ_8itWhVX" TargetMode="External"/><Relationship Id="rId157" Type="http://schemas.openxmlformats.org/officeDocument/2006/relationships/hyperlink" Target="https://drive.google.com/open?id=10ZJoDXvUED6cDq5OFvOx3Rp4Iuapu6yT" TargetMode="External"/><Relationship Id="rId364" Type="http://schemas.openxmlformats.org/officeDocument/2006/relationships/hyperlink" Target="https://drive.google.com/open?id=1sr4iNbhqYDzrlTNDxNz4SL5TcVcYSrBM" TargetMode="External"/><Relationship Id="rId1008" Type="http://schemas.openxmlformats.org/officeDocument/2006/relationships/hyperlink" Target="https://drive.google.com/open?id=1MfguRHb2TRzIh-W86ucVULwG8cKHuATN" TargetMode="External"/><Relationship Id="rId1215" Type="http://schemas.openxmlformats.org/officeDocument/2006/relationships/hyperlink" Target="https://drive.google.com/open?id=1jKv3uOJ-gQAIDjIm_RaICjUPefVQOoDo" TargetMode="External"/><Relationship Id="rId1422" Type="http://schemas.openxmlformats.org/officeDocument/2006/relationships/hyperlink" Target="https://drive.google.com/open?id=1bkEm1MjgfDPB_sQQ7nFLL4h1bJF_b7NA" TargetMode="External"/><Relationship Id="rId61" Type="http://schemas.openxmlformats.org/officeDocument/2006/relationships/hyperlink" Target="https://drive.google.com/open?id=1-a4hO480KB1jaAk5J6aPsbsccfR-lZeM" TargetMode="External"/><Relationship Id="rId571" Type="http://schemas.openxmlformats.org/officeDocument/2006/relationships/hyperlink" Target="https://drive.google.com/open?id=11zZO6cmZ--3baQid0lGGJeJZCNwyAT6l" TargetMode="External"/><Relationship Id="rId669" Type="http://schemas.openxmlformats.org/officeDocument/2006/relationships/hyperlink" Target="https://drive.google.com/open?id=1KNrtSBJLisDmw7grIhDDsu40tlpdfbG4" TargetMode="External"/><Relationship Id="rId876" Type="http://schemas.openxmlformats.org/officeDocument/2006/relationships/hyperlink" Target="https://drive.google.com/open?id=1a_1u2GOgxmmMiUOIYjPM2qNDC77w8IqM" TargetMode="External"/><Relationship Id="rId1299" Type="http://schemas.openxmlformats.org/officeDocument/2006/relationships/hyperlink" Target="https://drive.google.com/open?id=1D9yFzw8FoylVEEx_kQmdtcZPb3kOVlS6" TargetMode="External"/><Relationship Id="rId1727" Type="http://schemas.openxmlformats.org/officeDocument/2006/relationships/hyperlink" Target="https://drive.google.com/open?id=1FHVmkTKpA448aXYZC6MLmxACuAK3-ify" TargetMode="External"/><Relationship Id="rId19" Type="http://schemas.openxmlformats.org/officeDocument/2006/relationships/hyperlink" Target="https://drive.google.com/open?id=1pZRn8e3-2V8QRxyGUKseWRi3GV-drDfp" TargetMode="External"/><Relationship Id="rId224" Type="http://schemas.openxmlformats.org/officeDocument/2006/relationships/hyperlink" Target="https://drive.google.com/open?id=1G1SmvVTFluQOxE8Gb6XBGU0uz1PoANKb" TargetMode="External"/><Relationship Id="rId431" Type="http://schemas.openxmlformats.org/officeDocument/2006/relationships/hyperlink" Target="https://drive.google.com/open?id=1B3C-FAfP2WF3hmBxJpSiAn5jw7OzoG0C" TargetMode="External"/><Relationship Id="rId529" Type="http://schemas.openxmlformats.org/officeDocument/2006/relationships/hyperlink" Target="https://drive.google.com/open?id=1pEyIMKPVyLa31U_-bjs9hWT69WBdcBam" TargetMode="External"/><Relationship Id="rId736" Type="http://schemas.openxmlformats.org/officeDocument/2006/relationships/hyperlink" Target="https://drive.google.com/open?id=1_QLnyR2c9S5Q8PfeqzJcQtiqdHvFw7Jf" TargetMode="External"/><Relationship Id="rId1061" Type="http://schemas.openxmlformats.org/officeDocument/2006/relationships/hyperlink" Target="https://drive.google.com/open?id=101z8CfZh8cUrHPAj7TOgipVHGFCXpVXi" TargetMode="External"/><Relationship Id="rId1159" Type="http://schemas.openxmlformats.org/officeDocument/2006/relationships/hyperlink" Target="https://drive.google.com/open?id=1zJqB_mJvzMhs6DjBF4Epeicv1OdVOuSH" TargetMode="External"/><Relationship Id="rId1366" Type="http://schemas.openxmlformats.org/officeDocument/2006/relationships/hyperlink" Target="https://drive.google.com/open?id=1MtcfkH_BhxD9QoSc_F7-z6zgXrXPDdeC" TargetMode="External"/><Relationship Id="rId168" Type="http://schemas.openxmlformats.org/officeDocument/2006/relationships/hyperlink" Target="https://drive.google.com/open?id=1aHr7-qMz2I3ho2ZUx-uUCfEfd5q1Eox9" TargetMode="External"/><Relationship Id="rId943" Type="http://schemas.openxmlformats.org/officeDocument/2006/relationships/hyperlink" Target="https://drive.google.com/open?id=1axUe6Xg0lD94gv5On1KKln7BB74NwdwB" TargetMode="External"/><Relationship Id="rId1019" Type="http://schemas.openxmlformats.org/officeDocument/2006/relationships/hyperlink" Target="https://drive.google.com/open?id=118AWCXYo1RFJyk9-gwFw3L0UXUal7YbE" TargetMode="External"/><Relationship Id="rId1573" Type="http://schemas.openxmlformats.org/officeDocument/2006/relationships/hyperlink" Target="https://drive.google.com/open?id=17tO6K0-AkEKrNVoQjQatWYZikbnhnrZm" TargetMode="External"/><Relationship Id="rId1780" Type="http://schemas.openxmlformats.org/officeDocument/2006/relationships/hyperlink" Target="https://drive.google.com/open?id=1IvQVdfM6smg5eGz514IM3dGT4U8iiSc7" TargetMode="External"/><Relationship Id="rId72" Type="http://schemas.openxmlformats.org/officeDocument/2006/relationships/hyperlink" Target="https://drive.google.com/open?id=1EVP_o31cDkr3FlbwEYwn-OErnQuRZVWw" TargetMode="External"/><Relationship Id="rId375" Type="http://schemas.openxmlformats.org/officeDocument/2006/relationships/hyperlink" Target="https://drive.google.com/open?id=1J2x1LwUs6js6I6UnHArs5re1-STJaz5x" TargetMode="External"/><Relationship Id="rId582" Type="http://schemas.openxmlformats.org/officeDocument/2006/relationships/hyperlink" Target="https://drive.google.com/open?id=1tiBK9A0eY6OLkbr18_WXqitZdj4Q3GOc" TargetMode="External"/><Relationship Id="rId803" Type="http://schemas.openxmlformats.org/officeDocument/2006/relationships/hyperlink" Target="https://drive.google.com/open?id=11PZormZNdybK30-pdTjUedOtL9mltV4T" TargetMode="External"/><Relationship Id="rId1226" Type="http://schemas.openxmlformats.org/officeDocument/2006/relationships/hyperlink" Target="https://drive.google.com/open?id=17WR4706i6IlrBXtTM6hm1fulb-G8qIrg" TargetMode="External"/><Relationship Id="rId1433" Type="http://schemas.openxmlformats.org/officeDocument/2006/relationships/hyperlink" Target="https://drive.google.com/open?id=1RySxkULZ9o4FeDRG78W4a0YQsXF-Uqu2" TargetMode="External"/><Relationship Id="rId1640" Type="http://schemas.openxmlformats.org/officeDocument/2006/relationships/hyperlink" Target="https://drive.google.com/open?id=1PZnDB2q1IY_6qprSPdK-_KC91cZE9dI8" TargetMode="External"/><Relationship Id="rId1738" Type="http://schemas.openxmlformats.org/officeDocument/2006/relationships/hyperlink" Target="https://drive.google.com/open?id=1RNmErz6Ux7cNqkqY2VdUbutFMSy-QsE9" TargetMode="External"/><Relationship Id="rId3" Type="http://schemas.openxmlformats.org/officeDocument/2006/relationships/hyperlink" Target="http://rahulnallala442gmail.com/" TargetMode="External"/><Relationship Id="rId235" Type="http://schemas.openxmlformats.org/officeDocument/2006/relationships/hyperlink" Target="https://drive.google.com/open?id=1UjGdYSAPyY6m5jewnslye4R7Vj7QyAMe" TargetMode="External"/><Relationship Id="rId442" Type="http://schemas.openxmlformats.org/officeDocument/2006/relationships/hyperlink" Target="https://drive.google.com/open?id=1UImc6GrhgdRdTZPd9pERv8f9682MLyrN" TargetMode="External"/><Relationship Id="rId887" Type="http://schemas.openxmlformats.org/officeDocument/2006/relationships/hyperlink" Target="https://drive.google.com/open?id=1DU3YDuF1m9OG6Yv4NnPKqjD5yCQlLdFX" TargetMode="External"/><Relationship Id="rId1072" Type="http://schemas.openxmlformats.org/officeDocument/2006/relationships/hyperlink" Target="https://drive.google.com/open?id=1oXPmFPg_wk8WnTx6iR9Vt-xz7oj_8vs1" TargetMode="External"/><Relationship Id="rId1500" Type="http://schemas.openxmlformats.org/officeDocument/2006/relationships/hyperlink" Target="https://drive.google.com/open?id=1vQQUXJE-nAwZMrvhjS_XHpgXZHGXqlNw" TargetMode="External"/><Relationship Id="rId302" Type="http://schemas.openxmlformats.org/officeDocument/2006/relationships/hyperlink" Target="https://drive.google.com/open?id=1DrCwMuIyGU86upCZ5lBYyGFox2H6BavK" TargetMode="External"/><Relationship Id="rId747" Type="http://schemas.openxmlformats.org/officeDocument/2006/relationships/hyperlink" Target="https://drive.google.com/open?id=1TErDzB4hrTQjVZcZludtVwbEr2DxAia_" TargetMode="External"/><Relationship Id="rId954" Type="http://schemas.openxmlformats.org/officeDocument/2006/relationships/hyperlink" Target="https://drive.google.com/open?id=1ePnSJFHG3LnDG5qUzlCrss2YNRmq9oeK" TargetMode="External"/><Relationship Id="rId1377" Type="http://schemas.openxmlformats.org/officeDocument/2006/relationships/hyperlink" Target="https://drive.google.com/open?id=1NfqzftEWsFkTPvKmhS_1ONYMUbdDzhE6" TargetMode="External"/><Relationship Id="rId1584" Type="http://schemas.openxmlformats.org/officeDocument/2006/relationships/hyperlink" Target="https://drive.google.com/open?id=1KWS6U5cvCPqRKTgQvp7V_fTyegmYyF9O" TargetMode="External"/><Relationship Id="rId83" Type="http://schemas.openxmlformats.org/officeDocument/2006/relationships/hyperlink" Target="https://drive.google.com/open?id=1vR9x-b7hXU_qHDETOWdsRrDPy4OsaVwZ" TargetMode="External"/><Relationship Id="rId179" Type="http://schemas.openxmlformats.org/officeDocument/2006/relationships/hyperlink" Target="https://drive.google.com/open?id=1j5ZcmqU9yooZwYfd98ETjmI7d4SVWgiV" TargetMode="External"/><Relationship Id="rId386" Type="http://schemas.openxmlformats.org/officeDocument/2006/relationships/hyperlink" Target="https://drive.google.com/open?id=1G6RHWmrkkEgviqYK20IWtEDt-LOuxNHP" TargetMode="External"/><Relationship Id="rId593" Type="http://schemas.openxmlformats.org/officeDocument/2006/relationships/hyperlink" Target="https://drive.google.com/open?id=1-nYEE4RKy5HHZRgXgg0ncfXDY608hhG7" TargetMode="External"/><Relationship Id="rId607" Type="http://schemas.openxmlformats.org/officeDocument/2006/relationships/hyperlink" Target="https://drive.google.com/open?id=1DEmBSMlrilIYWmGgJwXbCLFWrg_UlurV" TargetMode="External"/><Relationship Id="rId814" Type="http://schemas.openxmlformats.org/officeDocument/2006/relationships/hyperlink" Target="https://drive.google.com/open?id=1v-nYH0lZI2NHlAPZkH9nWZ4y7wi7FO4M" TargetMode="External"/><Relationship Id="rId1237" Type="http://schemas.openxmlformats.org/officeDocument/2006/relationships/hyperlink" Target="https://drive.google.com/open?id=1oP758rEdWZg6DO-sfY3csFLXeWzKg1sQ" TargetMode="External"/><Relationship Id="rId1444" Type="http://schemas.openxmlformats.org/officeDocument/2006/relationships/hyperlink" Target="https://drive.google.com/open?id=1lvrjPS2f_b7bKXBMVKjvz9aJGO-PURAl" TargetMode="External"/><Relationship Id="rId1651" Type="http://schemas.openxmlformats.org/officeDocument/2006/relationships/hyperlink" Target="https://drive.google.com/open?id=1arPn-PsR96bRihqqkVkxqPVyz0Lr1NeP" TargetMode="External"/><Relationship Id="rId246" Type="http://schemas.openxmlformats.org/officeDocument/2006/relationships/hyperlink" Target="https://drive.google.com/open?id=16KakKcTDVqEdOlnxEwqQ9w0NFpSK1P0F" TargetMode="External"/><Relationship Id="rId453" Type="http://schemas.openxmlformats.org/officeDocument/2006/relationships/hyperlink" Target="https://drive.google.com/open?id=1XkuHSd7dwSRNOTLd6dauJA8IdIGZ7nz9" TargetMode="External"/><Relationship Id="rId660" Type="http://schemas.openxmlformats.org/officeDocument/2006/relationships/hyperlink" Target="https://drive.google.com/open?id=12abuMOYmO-DBlg7bTEAU9jnYH7POAVAu" TargetMode="External"/><Relationship Id="rId898" Type="http://schemas.openxmlformats.org/officeDocument/2006/relationships/hyperlink" Target="https://drive.google.com/open?id=1irdF8Xes6qxmNiiT69LhLKJX01lqCcSr" TargetMode="External"/><Relationship Id="rId1083" Type="http://schemas.openxmlformats.org/officeDocument/2006/relationships/hyperlink" Target="https://drive.google.com/open?id=1rjRM2c4uoAs4Am_vPkv3n6AeKK51CQCo" TargetMode="External"/><Relationship Id="rId1290" Type="http://schemas.openxmlformats.org/officeDocument/2006/relationships/hyperlink" Target="https://drive.google.com/open?id=1jvlA-A-rOW-tMuevZUDC4oNejaqqNiTp" TargetMode="External"/><Relationship Id="rId1304" Type="http://schemas.openxmlformats.org/officeDocument/2006/relationships/hyperlink" Target="https://drive.google.com/open?id=1SGd9gsbR7t4xuBzBnZLhKGFJ8JQ0XKr9" TargetMode="External"/><Relationship Id="rId1511" Type="http://schemas.openxmlformats.org/officeDocument/2006/relationships/hyperlink" Target="https://drive.google.com/open?id=1UZaa51O3OhTzIoPkhUh_KE-kvQIC2o3l" TargetMode="External"/><Relationship Id="rId1749" Type="http://schemas.openxmlformats.org/officeDocument/2006/relationships/hyperlink" Target="https://drive.google.com/open?id=1pKVwyWm-LQE6crXbtoSw2zIWFu-jmmup" TargetMode="External"/><Relationship Id="rId106" Type="http://schemas.openxmlformats.org/officeDocument/2006/relationships/hyperlink" Target="https://drive.google.com/open?id=1xt8F_z6Tqu3mWoGde3aWXmJJpuutgc71" TargetMode="External"/><Relationship Id="rId313" Type="http://schemas.openxmlformats.org/officeDocument/2006/relationships/hyperlink" Target="https://drive.google.com/open?id=1A-M_1_jMfto0W0Hw8LaBy0QxRuG-0-KK" TargetMode="External"/><Relationship Id="rId758" Type="http://schemas.openxmlformats.org/officeDocument/2006/relationships/hyperlink" Target="https://drive.google.com/open?id=10P6VHT1MDrRB-SSfA8ufGZSc5w8IZS1V" TargetMode="External"/><Relationship Id="rId965" Type="http://schemas.openxmlformats.org/officeDocument/2006/relationships/hyperlink" Target="https://drive.google.com/open?id=1Zpr55vu9on7gCUPdOFzhqaz_KQiDRo5K" TargetMode="External"/><Relationship Id="rId1150" Type="http://schemas.openxmlformats.org/officeDocument/2006/relationships/hyperlink" Target="https://drive.google.com/open?id=1Mn16fsv5EyGiy5FMe0l3Ea2O6sJbuehm" TargetMode="External"/><Relationship Id="rId1388" Type="http://schemas.openxmlformats.org/officeDocument/2006/relationships/hyperlink" Target="https://drive.google.com/open?id=1xPb4btLzWWNXo3Jb1aKefCfg0MKcrNP_" TargetMode="External"/><Relationship Id="rId1595" Type="http://schemas.openxmlformats.org/officeDocument/2006/relationships/hyperlink" Target="https://drive.google.com/open?id=1I936LLpTjZTtDZSIbZ1ZNyEk15oqjXWB" TargetMode="External"/><Relationship Id="rId1609" Type="http://schemas.openxmlformats.org/officeDocument/2006/relationships/hyperlink" Target="https://drive.google.com/open?id=1xnVl37Zel-x1v5Y1A2op_RxRGflUqvke" TargetMode="External"/><Relationship Id="rId10" Type="http://schemas.openxmlformats.org/officeDocument/2006/relationships/hyperlink" Target="https://drive.google.com/open?id=1TvnuSTnsgaUMdorXWECH0s6BHcMdHwFT" TargetMode="External"/><Relationship Id="rId94" Type="http://schemas.openxmlformats.org/officeDocument/2006/relationships/hyperlink" Target="https://drive.google.com/open?id=1IxE5iEzTQsauA10caPXnMCoiwnNGrBMY" TargetMode="External"/><Relationship Id="rId397" Type="http://schemas.openxmlformats.org/officeDocument/2006/relationships/hyperlink" Target="https://drive.google.com/open?id=13HtldkQ30hEqEQAKVTGahYMXfkNceNOj" TargetMode="External"/><Relationship Id="rId520" Type="http://schemas.openxmlformats.org/officeDocument/2006/relationships/hyperlink" Target="https://drive.google.com/open?id=1gj2fpK5PiO_Dy7EHiMh1rx9UwNUdspsO" TargetMode="External"/><Relationship Id="rId618" Type="http://schemas.openxmlformats.org/officeDocument/2006/relationships/hyperlink" Target="https://drive.google.com/open?id=1QEun6VbpTn2LZpTFqaWgaJVOwfdOPPdG" TargetMode="External"/><Relationship Id="rId825" Type="http://schemas.openxmlformats.org/officeDocument/2006/relationships/hyperlink" Target="https://drive.google.com/open?id=1_BIjsK4EM9mFMDRGXXWOwA4nuHDWK8Po" TargetMode="External"/><Relationship Id="rId1248" Type="http://schemas.openxmlformats.org/officeDocument/2006/relationships/hyperlink" Target="https://drive.google.com/open?id=1efZ6mKAay3yHmgyrU6GNu1bM1P-vJTaL" TargetMode="External"/><Relationship Id="rId1455" Type="http://schemas.openxmlformats.org/officeDocument/2006/relationships/hyperlink" Target="https://drive.google.com/open?id=194n9v-1ClkSGf93tEkElfqk_88EI6ajH" TargetMode="External"/><Relationship Id="rId1662" Type="http://schemas.openxmlformats.org/officeDocument/2006/relationships/hyperlink" Target="https://drive.google.com/open?id=1I74CoPpL3MFPYpFW4wNKpephD66lt6Mb" TargetMode="External"/><Relationship Id="rId257" Type="http://schemas.openxmlformats.org/officeDocument/2006/relationships/hyperlink" Target="https://drive.google.com/open?id=14uo61JtM4SSAWSGdYw5NfICuKvAoIvu1" TargetMode="External"/><Relationship Id="rId464" Type="http://schemas.openxmlformats.org/officeDocument/2006/relationships/hyperlink" Target="https://drive.google.com/open?id=14EcDq5MvpNYNyrbdKo4D-2ApDC6jDXgG" TargetMode="External"/><Relationship Id="rId1010" Type="http://schemas.openxmlformats.org/officeDocument/2006/relationships/hyperlink" Target="https://drive.google.com/open?id=1IjuZAKvaWqaa6WGomvUGvHtw6RaIg_X1" TargetMode="External"/><Relationship Id="rId1094" Type="http://schemas.openxmlformats.org/officeDocument/2006/relationships/hyperlink" Target="https://drive.google.com/open?id=1Fn4iCGrjO26JoFJKaLX8sgv9vwAFBE1C" TargetMode="External"/><Relationship Id="rId1108" Type="http://schemas.openxmlformats.org/officeDocument/2006/relationships/hyperlink" Target="https://drive.google.com/open?id=1pvpvnZM-WXgk0UUbjxM2uQGuGIDc7ytk" TargetMode="External"/><Relationship Id="rId1315" Type="http://schemas.openxmlformats.org/officeDocument/2006/relationships/hyperlink" Target="https://drive.google.com/open?id=1WDKs45x_u3DQQrHLgEqM4peu-nAFPtKF" TargetMode="External"/><Relationship Id="rId117" Type="http://schemas.openxmlformats.org/officeDocument/2006/relationships/hyperlink" Target="https://drive.google.com/open?id=1RIUZV58tgLFM_gwQVjqXeEBOaln80oBZ" TargetMode="External"/><Relationship Id="rId671" Type="http://schemas.openxmlformats.org/officeDocument/2006/relationships/hyperlink" Target="https://drive.google.com/open?id=15L4X9dNCDnnAFtbLpVD9-F7CUO5p3hfw" TargetMode="External"/><Relationship Id="rId769" Type="http://schemas.openxmlformats.org/officeDocument/2006/relationships/hyperlink" Target="https://drive.google.com/open?id=1CbG5nuWHtbPVval0DOLXqiWvHgaRX6y-" TargetMode="External"/><Relationship Id="rId976" Type="http://schemas.openxmlformats.org/officeDocument/2006/relationships/hyperlink" Target="https://drive.google.com/open?id=1yC8C5xUsXDbwM7sgK36sb-uTRUbOWTTK" TargetMode="External"/><Relationship Id="rId1399" Type="http://schemas.openxmlformats.org/officeDocument/2006/relationships/hyperlink" Target="https://drive.google.com/open?id=1Pe7Gpq5-KAjcdou9oci9lQgbsR4aEw7S" TargetMode="External"/><Relationship Id="rId324" Type="http://schemas.openxmlformats.org/officeDocument/2006/relationships/hyperlink" Target="https://drive.google.com/open?id=1eYodvcTRFX2_MEl48YndhQIxojWHGB_4" TargetMode="External"/><Relationship Id="rId531" Type="http://schemas.openxmlformats.org/officeDocument/2006/relationships/hyperlink" Target="https://drive.google.com/open?id=1DzCqxfzYHWJuChlvl_OJiCdxdpWVs0Iu" TargetMode="External"/><Relationship Id="rId629" Type="http://schemas.openxmlformats.org/officeDocument/2006/relationships/hyperlink" Target="https://drive.google.com/open?id=1iuhsZpO-6VZurCkgMQwGSgwQZgH7_dk_" TargetMode="External"/><Relationship Id="rId1161" Type="http://schemas.openxmlformats.org/officeDocument/2006/relationships/hyperlink" Target="https://drive.google.com/open?id=1Qkpr75_G5J2IidpUzMFBcGcXUy04Yqmf" TargetMode="External"/><Relationship Id="rId1259" Type="http://schemas.openxmlformats.org/officeDocument/2006/relationships/hyperlink" Target="https://drive.google.com/open?id=1JucA7gOwUvzl7VwdQES8-oA75nN9g4nU" TargetMode="External"/><Relationship Id="rId1466" Type="http://schemas.openxmlformats.org/officeDocument/2006/relationships/hyperlink" Target="https://drive.google.com/open?id=1XefZFf90ebUDm-FTtKXwYRTSVk3qYoxr" TargetMode="External"/><Relationship Id="rId836" Type="http://schemas.openxmlformats.org/officeDocument/2006/relationships/hyperlink" Target="https://drive.google.com/open?id=1HD1oPyEYTuHxlUupmaivaqPup3kKHbCe" TargetMode="External"/><Relationship Id="rId1021" Type="http://schemas.openxmlformats.org/officeDocument/2006/relationships/hyperlink" Target="https://drive.google.com/open?id=1gX2ODJmoQRl6IAps8nsSlMhC3A_Tycte" TargetMode="External"/><Relationship Id="rId1119" Type="http://schemas.openxmlformats.org/officeDocument/2006/relationships/hyperlink" Target="https://drive.google.com/open?id=1C1g53tVjV9m1JBuzc7xHAUs9FmwcKorg" TargetMode="External"/><Relationship Id="rId1673" Type="http://schemas.openxmlformats.org/officeDocument/2006/relationships/hyperlink" Target="https://drive.google.com/open?id=1v5OKXbcbjI09dm22iWqgp8pne0kk15J5" TargetMode="External"/><Relationship Id="rId903" Type="http://schemas.openxmlformats.org/officeDocument/2006/relationships/hyperlink" Target="https://drive.google.com/open?id=1hYymy61Q-4EV58EAtmGOUxEmxzoEqWtf" TargetMode="External"/><Relationship Id="rId1326" Type="http://schemas.openxmlformats.org/officeDocument/2006/relationships/hyperlink" Target="https://drive.google.com/open?id=1SfJnbLOWdfJQJx0DqjtsaAEHWYCOaHn5" TargetMode="External"/><Relationship Id="rId1533" Type="http://schemas.openxmlformats.org/officeDocument/2006/relationships/hyperlink" Target="https://drive.google.com/open?id=1VZ0OmjVGD5dbHUuaIJlVgivgMk8rF3Oo" TargetMode="External"/><Relationship Id="rId1740" Type="http://schemas.openxmlformats.org/officeDocument/2006/relationships/hyperlink" Target="https://drive.google.com/open?id=1yN6t_EU50pRyhe4vqfnzIFRjVpdM2jim" TargetMode="External"/><Relationship Id="rId32" Type="http://schemas.openxmlformats.org/officeDocument/2006/relationships/hyperlink" Target="https://drive.google.com/open?id=1_fNDH3JqX4jok-2byXfZfVJeji0fQtmS" TargetMode="External"/><Relationship Id="rId1600" Type="http://schemas.openxmlformats.org/officeDocument/2006/relationships/hyperlink" Target="https://drive.google.com/open?id=1AzF5ftLAQyqG5DoHN8apXm0uxat2i58j" TargetMode="External"/><Relationship Id="rId181" Type="http://schemas.openxmlformats.org/officeDocument/2006/relationships/hyperlink" Target="https://drive.google.com/open?id=1HqUrxUmuiUQk9Jl9mCWkcDxyXUr9klRF" TargetMode="External"/><Relationship Id="rId279" Type="http://schemas.openxmlformats.org/officeDocument/2006/relationships/hyperlink" Target="https://drive.google.com/open?id=1pZN8w5Hyu6gFGC389HlMc7K-1JWgWuEg" TargetMode="External"/><Relationship Id="rId486" Type="http://schemas.openxmlformats.org/officeDocument/2006/relationships/hyperlink" Target="https://drive.google.com/open?id=1AmchT9L-eh1a_X8iwcJiLMcMI_g4GWhm" TargetMode="External"/><Relationship Id="rId693" Type="http://schemas.openxmlformats.org/officeDocument/2006/relationships/hyperlink" Target="https://drive.google.com/open?id=1uo-z65zfaMoLcV6zpp64shKH6AsquDuu" TargetMode="External"/><Relationship Id="rId139" Type="http://schemas.openxmlformats.org/officeDocument/2006/relationships/hyperlink" Target="https://drive.google.com/open?id=1xPMtaiHN5CLfNxBBw3f5t0RZM4g-pwgU" TargetMode="External"/><Relationship Id="rId346" Type="http://schemas.openxmlformats.org/officeDocument/2006/relationships/hyperlink" Target="https://drive.google.com/open?id=1DloLmks8MhqSb2mUh_ehzdMZRxYJaXJO" TargetMode="External"/><Relationship Id="rId553" Type="http://schemas.openxmlformats.org/officeDocument/2006/relationships/hyperlink" Target="https://drive.google.com/open?id=1E6gRuACNjfrvP8TQq7VFmbL_LNVQY4NM" TargetMode="External"/><Relationship Id="rId760" Type="http://schemas.openxmlformats.org/officeDocument/2006/relationships/hyperlink" Target="https://drive.google.com/open?id=1k2YXkmbkmp6nbEBC79riii47p2m4iPkn" TargetMode="External"/><Relationship Id="rId998" Type="http://schemas.openxmlformats.org/officeDocument/2006/relationships/hyperlink" Target="https://drive.google.com/open?id=19cyNOC4hHauZGbnjqS2L-IIPoYfZrxeX" TargetMode="External"/><Relationship Id="rId1183" Type="http://schemas.openxmlformats.org/officeDocument/2006/relationships/hyperlink" Target="https://drive.google.com/open?id=1_mxT2tvVwXQOFh9EDwUMVd8IHoxbYvV4" TargetMode="External"/><Relationship Id="rId1390" Type="http://schemas.openxmlformats.org/officeDocument/2006/relationships/hyperlink" Target="https://drive.google.com/open?id=1UJx2KajEsjWpk-ZUxO5u2k05iHD3WpZc" TargetMode="External"/><Relationship Id="rId206" Type="http://schemas.openxmlformats.org/officeDocument/2006/relationships/hyperlink" Target="https://drive.google.com/open?id=1r5yJAl2r9tYqsmtfoYJBS8iHvhWbjCB_" TargetMode="External"/><Relationship Id="rId413" Type="http://schemas.openxmlformats.org/officeDocument/2006/relationships/hyperlink" Target="https://drive.google.com/open?id=1Pg90WUUHpBFSWyabwZm_a1wWTPSVUaOc" TargetMode="External"/><Relationship Id="rId858" Type="http://schemas.openxmlformats.org/officeDocument/2006/relationships/hyperlink" Target="https://drive.google.com/open?id=1Fick8Jn7uGl4XfVahUVXCqCQr6-6zb2C" TargetMode="External"/><Relationship Id="rId1043" Type="http://schemas.openxmlformats.org/officeDocument/2006/relationships/hyperlink" Target="https://drive.google.com/open?id=14QcQjoTNcZxYSp6bCLoLznoSXJDG8F9M" TargetMode="External"/><Relationship Id="rId1488" Type="http://schemas.openxmlformats.org/officeDocument/2006/relationships/hyperlink" Target="https://drive.google.com/open?id=1VMQr1m9bspsUhY-Npv-zZkAG2Rac-jgH" TargetMode="External"/><Relationship Id="rId1695" Type="http://schemas.openxmlformats.org/officeDocument/2006/relationships/hyperlink" Target="https://drive.google.com/open?id=1NBSwUVHjMpgOPmBPst9Iu0q3X3Nbhhoh" TargetMode="External"/><Relationship Id="rId620" Type="http://schemas.openxmlformats.org/officeDocument/2006/relationships/hyperlink" Target="https://drive.google.com/open?id=1c0TkCnDnalS2js7_EvgkI5UmB8cr4cy7" TargetMode="External"/><Relationship Id="rId718" Type="http://schemas.openxmlformats.org/officeDocument/2006/relationships/hyperlink" Target="https://drive.google.com/open?id=1dIUBH8d757Czt2KuRevSdh1AJAOxek7H" TargetMode="External"/><Relationship Id="rId925" Type="http://schemas.openxmlformats.org/officeDocument/2006/relationships/hyperlink" Target="https://drive.google.com/open?id=1ewXB6CfJ05WuefOQ4cKKV8847bq3ZasC" TargetMode="External"/><Relationship Id="rId1250" Type="http://schemas.openxmlformats.org/officeDocument/2006/relationships/hyperlink" Target="https://drive.google.com/open?id=16Pj6Qxmob4HPS_2y6CSVdaaVFj9SMUK1" TargetMode="External"/><Relationship Id="rId1348" Type="http://schemas.openxmlformats.org/officeDocument/2006/relationships/hyperlink" Target="https://drive.google.com/open?id=1Cvv5lLmBdgLR_AaA3QyNoahnMvJ1Efvf" TargetMode="External"/><Relationship Id="rId1555" Type="http://schemas.openxmlformats.org/officeDocument/2006/relationships/hyperlink" Target="https://drive.google.com/open?id=1QleziCMxiG3sij-eBuAHLRbkMeBkGkfx" TargetMode="External"/><Relationship Id="rId1762" Type="http://schemas.openxmlformats.org/officeDocument/2006/relationships/hyperlink" Target="https://drive.google.com/open?id=1Va4nMKVzpbs8hFxmZXU70OD3Fa_GyHPk" TargetMode="External"/><Relationship Id="rId1110" Type="http://schemas.openxmlformats.org/officeDocument/2006/relationships/hyperlink" Target="https://drive.google.com/open?id=1HG91XIb9WiTmESmH6iTRGF4jztrOjQRu" TargetMode="External"/><Relationship Id="rId1208" Type="http://schemas.openxmlformats.org/officeDocument/2006/relationships/hyperlink" Target="https://drive.google.com/open?id=1od5eHdrHuufz-3X6u4yRmjrBRAu-nm20" TargetMode="External"/><Relationship Id="rId1415" Type="http://schemas.openxmlformats.org/officeDocument/2006/relationships/hyperlink" Target="https://drive.google.com/open?id=1GuLzNBPQ4ZuKPoPFKYCBygEzfB-rqTKr" TargetMode="External"/><Relationship Id="rId54" Type="http://schemas.openxmlformats.org/officeDocument/2006/relationships/hyperlink" Target="https://drive.google.com/open?id=1K7JEYMFjrYv_8vLPxpTJmbq2BMTTuB_U" TargetMode="External"/><Relationship Id="rId1622" Type="http://schemas.openxmlformats.org/officeDocument/2006/relationships/hyperlink" Target="https://drive.google.com/open?id=1XIjMedrNZxpb98HmMEW3_74F-dHJCGIA" TargetMode="External"/><Relationship Id="rId270" Type="http://schemas.openxmlformats.org/officeDocument/2006/relationships/hyperlink" Target="https://drive.google.com/open?id=1jQBgLRn310FFPPKByAimw-6UXW_k7nRv" TargetMode="External"/><Relationship Id="rId130" Type="http://schemas.openxmlformats.org/officeDocument/2006/relationships/hyperlink" Target="https://drive.google.com/open?id=16erw_497SB-R2eGGy7DOj8u9hth-b6Tz" TargetMode="External"/><Relationship Id="rId368" Type="http://schemas.openxmlformats.org/officeDocument/2006/relationships/hyperlink" Target="https://drive.google.com/open?id=1jD2rACZTH-a2LsbEcnGlVXykDJm4OrE5" TargetMode="External"/><Relationship Id="rId575" Type="http://schemas.openxmlformats.org/officeDocument/2006/relationships/hyperlink" Target="https://drive.google.com/open?id=121cKOjqdvcv5ei0lKIbnc8Kj-MhtYDDY" TargetMode="External"/><Relationship Id="rId782" Type="http://schemas.openxmlformats.org/officeDocument/2006/relationships/hyperlink" Target="https://drive.google.com/open?id=1I4ZISzl6Dr-isoBwJSWEDy-1h8hk6M2H" TargetMode="External"/><Relationship Id="rId228" Type="http://schemas.openxmlformats.org/officeDocument/2006/relationships/hyperlink" Target="https://drive.google.com/open?id=1ZOFplRCIdvmXvtPpPqD4f8ueYOEpmU1Z" TargetMode="External"/><Relationship Id="rId435" Type="http://schemas.openxmlformats.org/officeDocument/2006/relationships/hyperlink" Target="https://drive.google.com/open?id=1K3et-t4ITPY5QkZYHFx4tY3KnRs5imcX" TargetMode="External"/><Relationship Id="rId642" Type="http://schemas.openxmlformats.org/officeDocument/2006/relationships/hyperlink" Target="https://drive.google.com/open?id=1PkvPxEZzvxDtWsmkHtCVzwgY-gxkbPIg" TargetMode="External"/><Relationship Id="rId1065" Type="http://schemas.openxmlformats.org/officeDocument/2006/relationships/hyperlink" Target="https://drive.google.com/open?id=1CemfPLvuDw3BAQnDUNsZkCTnxgV1U_KM" TargetMode="External"/><Relationship Id="rId1272" Type="http://schemas.openxmlformats.org/officeDocument/2006/relationships/hyperlink" Target="https://drive.google.com/open?id=1eVHLVgkG9atTnvUOY1AibjWX3HheZVQs" TargetMode="External"/><Relationship Id="rId502" Type="http://schemas.openxmlformats.org/officeDocument/2006/relationships/hyperlink" Target="https://drive.google.com/open?id=1cN_a1Kv_BFJRcPBHGDN90V3_EQPYhG-w" TargetMode="External"/><Relationship Id="rId947" Type="http://schemas.openxmlformats.org/officeDocument/2006/relationships/hyperlink" Target="https://drive.google.com/open?id=16trH-EMHiKADs91SoUvUrFyI-scymHMj" TargetMode="External"/><Relationship Id="rId1132" Type="http://schemas.openxmlformats.org/officeDocument/2006/relationships/hyperlink" Target="https://drive.google.com/open?id=1aO_BHuG6_FJRUaRYF2pa6su2cMowH-FC" TargetMode="External"/><Relationship Id="rId1577" Type="http://schemas.openxmlformats.org/officeDocument/2006/relationships/hyperlink" Target="https://drive.google.com/open?id=1R3K0jrPPF6J6QNWiIgpX7qq2BSsgzOG_" TargetMode="External"/><Relationship Id="rId1784" Type="http://schemas.openxmlformats.org/officeDocument/2006/relationships/hyperlink" Target="https://drive.google.com/open?id=1FUClnTaiM_9KdD72ZsbszbFzkdd6gvDB" TargetMode="External"/><Relationship Id="rId76" Type="http://schemas.openxmlformats.org/officeDocument/2006/relationships/hyperlink" Target="https://drive.google.com/open?id=1mo7KFJh8XKjysGHm9hkhZNTzUKRhP7V2" TargetMode="External"/><Relationship Id="rId807" Type="http://schemas.openxmlformats.org/officeDocument/2006/relationships/hyperlink" Target="https://drive.google.com/open?id=1YmnArhi67cAgW2zuBLWtGnQ-LQe39f5B" TargetMode="External"/><Relationship Id="rId1437" Type="http://schemas.openxmlformats.org/officeDocument/2006/relationships/hyperlink" Target="https://drive.google.com/open?id=1843dxi3HJtJr9l9mbKx6GQub2pMNIfHz" TargetMode="External"/><Relationship Id="rId1644" Type="http://schemas.openxmlformats.org/officeDocument/2006/relationships/hyperlink" Target="https://drive.google.com/open?id=1ckSlfG4gW5spw_f_ckJV7PyNtpWzDUr4" TargetMode="External"/><Relationship Id="rId1504" Type="http://schemas.openxmlformats.org/officeDocument/2006/relationships/hyperlink" Target="https://drive.google.com/open?id=1dBImzMs2p06xfgVW3BTbrzkmZm3PNdDc" TargetMode="External"/><Relationship Id="rId1711" Type="http://schemas.openxmlformats.org/officeDocument/2006/relationships/hyperlink" Target="https://drive.google.com/open?id=1nFRmVK8nvw7XXfMqbXFyj7_jvFLnMw7P" TargetMode="External"/><Relationship Id="rId292" Type="http://schemas.openxmlformats.org/officeDocument/2006/relationships/hyperlink" Target="https://drive.google.com/open?id=1Ow9xcxLQKlSiVCNrpC6v2Hqez_eV3-6n" TargetMode="External"/><Relationship Id="rId597" Type="http://schemas.openxmlformats.org/officeDocument/2006/relationships/hyperlink" Target="https://drive.google.com/open?id=1zl5lAEetYOp3wohScBXUHRgBPjCtSOcw" TargetMode="External"/><Relationship Id="rId152" Type="http://schemas.openxmlformats.org/officeDocument/2006/relationships/hyperlink" Target="https://drive.google.com/open?id=15QkexJDlMxIr_w_JMH7IysjeoysPCL_v" TargetMode="External"/><Relationship Id="rId457" Type="http://schemas.openxmlformats.org/officeDocument/2006/relationships/hyperlink" Target="https://drive.google.com/open?id=1MwvNnodqkKQeymTua_5Sxq0gSiiX8aPS" TargetMode="External"/><Relationship Id="rId1087" Type="http://schemas.openxmlformats.org/officeDocument/2006/relationships/hyperlink" Target="https://drive.google.com/open?id=16DU_9Tvqb1SxqXVb0OpL76vFp0V8lrOa" TargetMode="External"/><Relationship Id="rId1294" Type="http://schemas.openxmlformats.org/officeDocument/2006/relationships/hyperlink" Target="https://drive.google.com/open?id=1bYS3HPqOITavUbYwA_VoI-g_nYRwAgTK" TargetMode="External"/><Relationship Id="rId664" Type="http://schemas.openxmlformats.org/officeDocument/2006/relationships/hyperlink" Target="https://drive.google.com/open?id=1S2XxhsmOYxp5b3tSyReh_kBiD3ltkywZ" TargetMode="External"/><Relationship Id="rId871" Type="http://schemas.openxmlformats.org/officeDocument/2006/relationships/hyperlink" Target="https://drive.google.com/open?id=1i4_qaHqkcTBIycKo7-BRiUc4ZErH7U8A" TargetMode="External"/><Relationship Id="rId969" Type="http://schemas.openxmlformats.org/officeDocument/2006/relationships/hyperlink" Target="https://drive.google.com/open?id=1Z6koXOZAIW9Q9ZJrCVd2ygqZcMHix-Df" TargetMode="External"/><Relationship Id="rId1599" Type="http://schemas.openxmlformats.org/officeDocument/2006/relationships/hyperlink" Target="https://drive.google.com/open?id=1BeCm3ZGndLSJ6QPBjDebisP3rhV-uPq7" TargetMode="External"/><Relationship Id="rId317" Type="http://schemas.openxmlformats.org/officeDocument/2006/relationships/hyperlink" Target="https://drive.google.com/open?id=1Y7iSYmXVuOZerjNoBRMQVGOjUSg3R2pz" TargetMode="External"/><Relationship Id="rId524" Type="http://schemas.openxmlformats.org/officeDocument/2006/relationships/hyperlink" Target="https://drive.google.com/open?id=1bkTCRSFD-6znLy8JhZaJMK7q_7eW0JkR" TargetMode="External"/><Relationship Id="rId731" Type="http://schemas.openxmlformats.org/officeDocument/2006/relationships/hyperlink" Target="https://drive.google.com/open?id=1CmlBSTPTYxlMIyK2bAO3HThYC20WO5_T" TargetMode="External"/><Relationship Id="rId1154" Type="http://schemas.openxmlformats.org/officeDocument/2006/relationships/hyperlink" Target="https://drive.google.com/open?id=1tpSAgwPiCG3ca1OQC5G7LfpjY-I-fvmR" TargetMode="External"/><Relationship Id="rId1361" Type="http://schemas.openxmlformats.org/officeDocument/2006/relationships/hyperlink" Target="https://drive.google.com/open?id=1guiv4ML2kdZNsGE7Udx5AA1k_44cfIXW" TargetMode="External"/><Relationship Id="rId1459" Type="http://schemas.openxmlformats.org/officeDocument/2006/relationships/hyperlink" Target="https://drive.google.com/open?id=16iEhJLS47JzuY4WGSM26erPqQKR0xoaZ" TargetMode="External"/><Relationship Id="rId98" Type="http://schemas.openxmlformats.org/officeDocument/2006/relationships/hyperlink" Target="https://drive.google.com/open?id=1xETAGGa8y9DE7PQa3-X4S1rcfXhN6j08" TargetMode="External"/><Relationship Id="rId829" Type="http://schemas.openxmlformats.org/officeDocument/2006/relationships/hyperlink" Target="https://drive.google.com/open?id=1ctqiLVgrERmqrwCJAP2Qyjue3nqVyCig" TargetMode="External"/><Relationship Id="rId1014" Type="http://schemas.openxmlformats.org/officeDocument/2006/relationships/hyperlink" Target="https://drive.google.com/open?id=1rDmbccWW69pZuF_WarPEFcNDHexZDqxE" TargetMode="External"/><Relationship Id="rId1221" Type="http://schemas.openxmlformats.org/officeDocument/2006/relationships/hyperlink" Target="https://drive.google.com/open?id=1S-NsP_LZejUT1h0Abkd-uhOk2xf2u1d9" TargetMode="External"/><Relationship Id="rId1666" Type="http://schemas.openxmlformats.org/officeDocument/2006/relationships/hyperlink" Target="https://drive.google.com/open?id=1TPhJBXAHlifTfKVibUz9uNE_WfkHxQ-u" TargetMode="External"/><Relationship Id="rId1319" Type="http://schemas.openxmlformats.org/officeDocument/2006/relationships/hyperlink" Target="https://drive.google.com/open?id=1K-QFBUcVBP_AAE-4rsa7Uc5pAthBursB" TargetMode="External"/><Relationship Id="rId1526" Type="http://schemas.openxmlformats.org/officeDocument/2006/relationships/hyperlink" Target="https://drive.google.com/open?id=1zN_DmdTX0tXIN1z-mSk5vFJ5fmzpkCjQ" TargetMode="External"/><Relationship Id="rId1733" Type="http://schemas.openxmlformats.org/officeDocument/2006/relationships/hyperlink" Target="https://drive.google.com/open?id=1N6zSRMNS9QjaapcYP4kA45DCRisl5hcA" TargetMode="External"/><Relationship Id="rId25" Type="http://schemas.openxmlformats.org/officeDocument/2006/relationships/hyperlink" Target="https://drive.google.com/open?id=19dAU6GCzGgFfMq6QAN1c_07_3CoS9imq" TargetMode="External"/><Relationship Id="rId174" Type="http://schemas.openxmlformats.org/officeDocument/2006/relationships/hyperlink" Target="https://drive.google.com/open?id=1WPokbl6mXZ2eGCONQKbrxef7Jh6k2My3" TargetMode="External"/><Relationship Id="rId381" Type="http://schemas.openxmlformats.org/officeDocument/2006/relationships/hyperlink" Target="http://ugs21013_ece.madhurika.cbit.org.in/" TargetMode="External"/><Relationship Id="rId241" Type="http://schemas.openxmlformats.org/officeDocument/2006/relationships/hyperlink" Target="https://drive.google.com/open?id=1goJrlWqRm4Iw2NM7UKrRB-xuzgrKsK3I" TargetMode="External"/><Relationship Id="rId479" Type="http://schemas.openxmlformats.org/officeDocument/2006/relationships/hyperlink" Target="https://drive.google.com/open?id=1QBsPZTEvEts4dVt6Vhmr9A1Pe5jIVSdv" TargetMode="External"/><Relationship Id="rId686" Type="http://schemas.openxmlformats.org/officeDocument/2006/relationships/hyperlink" Target="https://drive.google.com/open?id=185PibBq3qemt0TUXGQnTmfH6j-a6fxdg" TargetMode="External"/><Relationship Id="rId893" Type="http://schemas.openxmlformats.org/officeDocument/2006/relationships/hyperlink" Target="https://drive.google.com/open?id=1wP0vr4EIDC4czOzVe0dgNrlCsjud6_xb" TargetMode="External"/><Relationship Id="rId339" Type="http://schemas.openxmlformats.org/officeDocument/2006/relationships/hyperlink" Target="https://drive.google.com/open?id=1EmVUJhTnDYjDkcFHJOXsKk8pidQ6tCnG" TargetMode="External"/><Relationship Id="rId546" Type="http://schemas.openxmlformats.org/officeDocument/2006/relationships/hyperlink" Target="https://drive.google.com/open?id=1GrS_ORKlFm4qfOVXva7xnkCpztIkxtgv" TargetMode="External"/><Relationship Id="rId753" Type="http://schemas.openxmlformats.org/officeDocument/2006/relationships/hyperlink" Target="https://drive.google.com/open?id=1DIBtoIwH_op_AJoGvyctJQZ5m2J_C5YQ" TargetMode="External"/><Relationship Id="rId1176" Type="http://schemas.openxmlformats.org/officeDocument/2006/relationships/hyperlink" Target="https://drive.google.com/open?id=1R6kHYulBpFba_aXoXZvl8veb5wLng5fq" TargetMode="External"/><Relationship Id="rId1383" Type="http://schemas.openxmlformats.org/officeDocument/2006/relationships/hyperlink" Target="https://drive.google.com/open?id=1QRqgbAu_jk_w1lnL3DMj_sIsO4lNNcN1" TargetMode="External"/><Relationship Id="rId101" Type="http://schemas.openxmlformats.org/officeDocument/2006/relationships/hyperlink" Target="https://drive.google.com/open?id=1cn_mNRlZDmITI5GA9DR1U8DKInFHVbTc" TargetMode="External"/><Relationship Id="rId406" Type="http://schemas.openxmlformats.org/officeDocument/2006/relationships/hyperlink" Target="https://drive.google.com/open?id=1DcR4Axw6AZShLW9wNY4NERYwV975Joq4" TargetMode="External"/><Relationship Id="rId960" Type="http://schemas.openxmlformats.org/officeDocument/2006/relationships/hyperlink" Target="https://drive.google.com/open?id=1NX7fk9CiwQwyAab2pG_qGePFxzCsoeR5" TargetMode="External"/><Relationship Id="rId1036" Type="http://schemas.openxmlformats.org/officeDocument/2006/relationships/hyperlink" Target="https://drive.google.com/open?id=1CRJVPmA4V_yJpl2rMZ3Sc0-wLWlUUCws" TargetMode="External"/><Relationship Id="rId1243" Type="http://schemas.openxmlformats.org/officeDocument/2006/relationships/hyperlink" Target="https://drive.google.com/open?id=1rrHi-qJS_GLe7FQERYnmSlXwYuPwAczg" TargetMode="External"/><Relationship Id="rId1590" Type="http://schemas.openxmlformats.org/officeDocument/2006/relationships/hyperlink" Target="https://drive.google.com/open?id=1GN2guDsQrz7y7-slRquonk5JjEJ7wgYl" TargetMode="External"/><Relationship Id="rId1688" Type="http://schemas.openxmlformats.org/officeDocument/2006/relationships/hyperlink" Target="https://drive.google.com/open?id=1aqitCY1w7iLjsTiRg22a-wumsUNcOhRs" TargetMode="External"/><Relationship Id="rId613" Type="http://schemas.openxmlformats.org/officeDocument/2006/relationships/hyperlink" Target="https://drive.google.com/open?id=1UoUPZMcoO-VCfnu8uMP4XaADn-OTotWG" TargetMode="External"/><Relationship Id="rId820" Type="http://schemas.openxmlformats.org/officeDocument/2006/relationships/hyperlink" Target="https://drive.google.com/open?id=1_trQC1nAyWKjyISDgen_OdAQ1UQlM_4H" TargetMode="External"/><Relationship Id="rId918" Type="http://schemas.openxmlformats.org/officeDocument/2006/relationships/hyperlink" Target="https://drive.google.com/open?id=1n0rRF2Vbk76q4VgGa9_8NPp6qs1hNgB0" TargetMode="External"/><Relationship Id="rId1450" Type="http://schemas.openxmlformats.org/officeDocument/2006/relationships/hyperlink" Target="https://drive.google.com/open?id=1QfVDaqWA85JH5qCeuIDS7VMlh5POv12w" TargetMode="External"/><Relationship Id="rId1548" Type="http://schemas.openxmlformats.org/officeDocument/2006/relationships/hyperlink" Target="https://drive.google.com/open?id=1ywgM29nrVr6Cl7NKcQ8EGqPnMFN3XV0T" TargetMode="External"/><Relationship Id="rId1755" Type="http://schemas.openxmlformats.org/officeDocument/2006/relationships/hyperlink" Target="https://drive.google.com/open?id=1rVQD3HOG9itMtxwVuX7dR_NDbmmxQDJJ" TargetMode="External"/><Relationship Id="rId1103" Type="http://schemas.openxmlformats.org/officeDocument/2006/relationships/hyperlink" Target="https://drive.google.com/open?id=1VYh7ViqqmoqQfRG96gtVJreCNTcEKnF3" TargetMode="External"/><Relationship Id="rId1310" Type="http://schemas.openxmlformats.org/officeDocument/2006/relationships/hyperlink" Target="https://drive.google.com/open?id=1kb4BxeelP0YoSsob9NJqEHt8FDU7GnLu" TargetMode="External"/><Relationship Id="rId1408" Type="http://schemas.openxmlformats.org/officeDocument/2006/relationships/hyperlink" Target="https://drive.google.com/open?id=1Sh_tfvdEfAEduZWvMi7spmD4VgI7hDhy" TargetMode="External"/><Relationship Id="rId47" Type="http://schemas.openxmlformats.org/officeDocument/2006/relationships/hyperlink" Target="https://drive.google.com/open?id=1S1k3VnSZGq4c_NItdyoQYi29SIwvmQft" TargetMode="External"/><Relationship Id="rId1615" Type="http://schemas.openxmlformats.org/officeDocument/2006/relationships/hyperlink" Target="https://drive.google.com/open?id=1e3DeUar9DwfQaclMw8lUzoSgzEXs6ptz" TargetMode="External"/><Relationship Id="rId196" Type="http://schemas.openxmlformats.org/officeDocument/2006/relationships/hyperlink" Target="https://drive.google.com/open?id=1MUNn5rnFfTWxF0zxGswMMP1pJYWaH2Mj" TargetMode="External"/><Relationship Id="rId263" Type="http://schemas.openxmlformats.org/officeDocument/2006/relationships/hyperlink" Target="https://drive.google.com/open?id=1c6GmfVDAQSkYeGCpHslEzNHicBr_TmtP" TargetMode="External"/><Relationship Id="rId470" Type="http://schemas.openxmlformats.org/officeDocument/2006/relationships/hyperlink" Target="https://drive.google.com/open?id=1jNNYGK82iUGyyTPhSwWQHWi6kwtqQ_vK" TargetMode="External"/><Relationship Id="rId123" Type="http://schemas.openxmlformats.org/officeDocument/2006/relationships/hyperlink" Target="https://drive.google.com/open?id=1ZqMtWiiQWCTW_4V7HFBS6hV1tUWxpMYt" TargetMode="External"/><Relationship Id="rId330" Type="http://schemas.openxmlformats.org/officeDocument/2006/relationships/hyperlink" Target="https://drive.google.com/open?id=12_sCqCvUbylxj3CiFtnma4UoE5J2TwoU" TargetMode="External"/><Relationship Id="rId568" Type="http://schemas.openxmlformats.org/officeDocument/2006/relationships/hyperlink" Target="https://drive.google.com/open?id=1e3ZDtPdQe9A8WY5F86gyDA136xx7Qpll" TargetMode="External"/><Relationship Id="rId775" Type="http://schemas.openxmlformats.org/officeDocument/2006/relationships/hyperlink" Target="https://drive.google.com/open?id=1UEiAzK0pc_U1VTzw8QMIk111tK534zFb" TargetMode="External"/><Relationship Id="rId982" Type="http://schemas.openxmlformats.org/officeDocument/2006/relationships/hyperlink" Target="https://drive.google.com/open?id=1nLRwF7ufWb7AJCwLkh4PS17LRWzVxi4A" TargetMode="External"/><Relationship Id="rId1198" Type="http://schemas.openxmlformats.org/officeDocument/2006/relationships/hyperlink" Target="https://drive.google.com/open?id=1CLzyGA6er8fOfN7ECTtWZDmvLRB8FErC" TargetMode="External"/><Relationship Id="rId428" Type="http://schemas.openxmlformats.org/officeDocument/2006/relationships/hyperlink" Target="https://drive.google.com/open?id=1z6pLrOY6MO2FG6Kr_XP1YJHCo3Pmy8W6" TargetMode="External"/><Relationship Id="rId635" Type="http://schemas.openxmlformats.org/officeDocument/2006/relationships/hyperlink" Target="https://drive.google.com/open?id=1b7Ki6c0lz7O4mRJZp9sVfCVuGTX53Rnn" TargetMode="External"/><Relationship Id="rId842" Type="http://schemas.openxmlformats.org/officeDocument/2006/relationships/hyperlink" Target="https://drive.google.com/open?id=13GmYIptcKwibFaRPEaVRVfusxjkXGsEX" TargetMode="External"/><Relationship Id="rId1058" Type="http://schemas.openxmlformats.org/officeDocument/2006/relationships/hyperlink" Target="https://drive.google.com/open?id=14FXVVM5e_0aQ95bMlLdL5rLuU0SybTlA" TargetMode="External"/><Relationship Id="rId1265" Type="http://schemas.openxmlformats.org/officeDocument/2006/relationships/hyperlink" Target="https://drive.google.com/open?id=1ySYqginJpomDwz_mKZW0_0PchObC2ic_" TargetMode="External"/><Relationship Id="rId1472" Type="http://schemas.openxmlformats.org/officeDocument/2006/relationships/hyperlink" Target="https://drive.google.com/open?id=1ewg7qBGnJzlT9ggQv6nUOV6HiO2f_EdR" TargetMode="External"/><Relationship Id="rId702" Type="http://schemas.openxmlformats.org/officeDocument/2006/relationships/hyperlink" Target="https://drive.google.com/open?id=1c7K1_5G668lUE_dGj82_GoSdd6WkvhNn" TargetMode="External"/><Relationship Id="rId1125" Type="http://schemas.openxmlformats.org/officeDocument/2006/relationships/hyperlink" Target="https://drive.google.com/open?id=1EeDXAWf_Wh8WHcNLudIf7rImIW7usbVc" TargetMode="External"/><Relationship Id="rId1332" Type="http://schemas.openxmlformats.org/officeDocument/2006/relationships/hyperlink" Target="https://drive.google.com/open?id=1nGpje4_hzruhh63u8dp8IdpSu2CzdUuk" TargetMode="External"/><Relationship Id="rId1777" Type="http://schemas.openxmlformats.org/officeDocument/2006/relationships/hyperlink" Target="https://drive.google.com/open?id=1JVMXUeN7DiY7KstvnNGdknmg_ZKVBR9K" TargetMode="External"/><Relationship Id="rId69" Type="http://schemas.openxmlformats.org/officeDocument/2006/relationships/hyperlink" Target="https://drive.google.com/open?id=1ldF_ITYZdOs9c8Cx041B2WeACN4YE343" TargetMode="External"/><Relationship Id="rId1637" Type="http://schemas.openxmlformats.org/officeDocument/2006/relationships/hyperlink" Target="https://drive.google.com/open?id=15jmdTXcYjga0xFgIWMESCqkf_ggwxaAD" TargetMode="External"/><Relationship Id="rId1704" Type="http://schemas.openxmlformats.org/officeDocument/2006/relationships/hyperlink" Target="https://drive.google.com/open?id=1mn1myjgvJnUkR7gB3b_zM3MEDxcaCyEU" TargetMode="External"/><Relationship Id="rId285" Type="http://schemas.openxmlformats.org/officeDocument/2006/relationships/hyperlink" Target="https://drive.google.com/open?id=1VEWZY5YlxXkaVtUruvXgdL_FbN9KlLRk" TargetMode="External"/><Relationship Id="rId492" Type="http://schemas.openxmlformats.org/officeDocument/2006/relationships/hyperlink" Target="https://drive.google.com/open?id=1GZB9BzQA_gWApjqQfOyxW6ZvN8UB7EVa" TargetMode="External"/><Relationship Id="rId797" Type="http://schemas.openxmlformats.org/officeDocument/2006/relationships/hyperlink" Target="https://drive.google.com/open?id=1tfOTPOKFGp073k7Wj8RVwRmKVL4cRHvX" TargetMode="External"/><Relationship Id="rId145" Type="http://schemas.openxmlformats.org/officeDocument/2006/relationships/hyperlink" Target="https://drive.google.com/open?id=1I2YgYD7o0ZF4R1tTGJRv0lxxjkhTLHEa" TargetMode="External"/><Relationship Id="rId352" Type="http://schemas.openxmlformats.org/officeDocument/2006/relationships/hyperlink" Target="https://drive.google.com/open?id=16FBkHGaaZaWBI15tQKNVANU4YnunoJKF" TargetMode="External"/><Relationship Id="rId1287" Type="http://schemas.openxmlformats.org/officeDocument/2006/relationships/hyperlink" Target="https://drive.google.com/open?id=1SEXmi7sIolqqWt4MfyuWGumMFjEwT8AS" TargetMode="External"/><Relationship Id="rId212" Type="http://schemas.openxmlformats.org/officeDocument/2006/relationships/hyperlink" Target="https://drive.google.com/open?id=1RqzEUcm96K_-DEXRVvKBAmUyMOdmC_yz" TargetMode="External"/><Relationship Id="rId657" Type="http://schemas.openxmlformats.org/officeDocument/2006/relationships/hyperlink" Target="https://drive.google.com/open?id=1alAzBHUpyAcET0ESAk_YH4q0Md5A1iXd" TargetMode="External"/><Relationship Id="rId864" Type="http://schemas.openxmlformats.org/officeDocument/2006/relationships/hyperlink" Target="https://drive.google.com/open?id=1xlc2-b93DR4IbCl_Pl_jJOuXSwaPzW9x" TargetMode="External"/><Relationship Id="rId1494" Type="http://schemas.openxmlformats.org/officeDocument/2006/relationships/hyperlink" Target="https://drive.google.com/open?id=1ICnU2gyd6KNU2fhkVVs8Nz4rCZhZAbiT" TargetMode="External"/><Relationship Id="rId517" Type="http://schemas.openxmlformats.org/officeDocument/2006/relationships/hyperlink" Target="https://drive.google.com/open?id=1IPxBE9O5-yugKa3xzneUN3Wpcfh7Ve9y" TargetMode="External"/><Relationship Id="rId724" Type="http://schemas.openxmlformats.org/officeDocument/2006/relationships/hyperlink" Target="https://drive.google.com/open?id=18C8aMBKY13zbF5MqsZOk4RgLqhPWp2Zb" TargetMode="External"/><Relationship Id="rId931" Type="http://schemas.openxmlformats.org/officeDocument/2006/relationships/hyperlink" Target="https://drive.google.com/open?id=1N0YpiMWG-b-mqVNFs7reeCmIE4H_ERwi" TargetMode="External"/><Relationship Id="rId1147" Type="http://schemas.openxmlformats.org/officeDocument/2006/relationships/hyperlink" Target="https://drive.google.com/open?id=1Hpa5PQcIWbfrvGWCQ48PEFwjXqMMGUtM" TargetMode="External"/><Relationship Id="rId1354" Type="http://schemas.openxmlformats.org/officeDocument/2006/relationships/hyperlink" Target="https://drive.google.com/open?id=1pChjRSe46HwBTTRjKkL08wEGVpqsR_09" TargetMode="External"/><Relationship Id="rId1561" Type="http://schemas.openxmlformats.org/officeDocument/2006/relationships/hyperlink" Target="https://drive.google.com/open?id=1SJxxIU5Abdvx4jNmcAAheQ1egkWTnq6x" TargetMode="External"/><Relationship Id="rId60" Type="http://schemas.openxmlformats.org/officeDocument/2006/relationships/hyperlink" Target="https://drive.google.com/open?id=1DinGUKCUtOkTc7psp29Zto7yVis8fJKt" TargetMode="External"/><Relationship Id="rId1007" Type="http://schemas.openxmlformats.org/officeDocument/2006/relationships/hyperlink" Target="https://drive.google.com/open?id=1VXF21Gp0jvAyZF2qPBmb4QJ8C2SyMi2W" TargetMode="External"/><Relationship Id="rId1214" Type="http://schemas.openxmlformats.org/officeDocument/2006/relationships/hyperlink" Target="https://drive.google.com/open?id=1g_XRh1IHWFUEhLcARVWabV_2zMqndOj-" TargetMode="External"/><Relationship Id="rId1421" Type="http://schemas.openxmlformats.org/officeDocument/2006/relationships/hyperlink" Target="https://drive.google.com/open?id=18cE2qHG16KshR0JorePnjFwA5dByT_9a" TargetMode="External"/><Relationship Id="rId1659" Type="http://schemas.openxmlformats.org/officeDocument/2006/relationships/hyperlink" Target="https://drive.google.com/open?id=1Q2164UIpyXi370IypgG3kCOWmyy_Cqac" TargetMode="External"/><Relationship Id="rId1519" Type="http://schemas.openxmlformats.org/officeDocument/2006/relationships/hyperlink" Target="https://drive.google.com/open?id=1zwHB1_KOnjGuvQaTH3D6XDVAfOgiERqd" TargetMode="External"/><Relationship Id="rId1726" Type="http://schemas.openxmlformats.org/officeDocument/2006/relationships/hyperlink" Target="https://drive.google.com/open?id=1LMssAb9KZqGkStR7lz_eGy9X_v3Vid3w" TargetMode="External"/><Relationship Id="rId18" Type="http://schemas.openxmlformats.org/officeDocument/2006/relationships/hyperlink" Target="https://drive.google.com/open?id=1fMh37afayQlNUiJ6Eh-cM0DAhk40utMa" TargetMode="External"/><Relationship Id="rId167" Type="http://schemas.openxmlformats.org/officeDocument/2006/relationships/hyperlink" Target="https://drive.google.com/open?id=1ajNg-pbyb4aiWle0ZjcriqjKjSCag-SJ" TargetMode="External"/><Relationship Id="rId374" Type="http://schemas.openxmlformats.org/officeDocument/2006/relationships/hyperlink" Target="https://drive.google.com/open?id=1g4tpeBiWWW_hLJt-UVMVSdRcPuv71gt7" TargetMode="External"/><Relationship Id="rId581" Type="http://schemas.openxmlformats.org/officeDocument/2006/relationships/hyperlink" Target="https://drive.google.com/open?id=1zQsmcDoHON5ur2rPVdxI26zAZKX9hCJn" TargetMode="External"/><Relationship Id="rId234" Type="http://schemas.openxmlformats.org/officeDocument/2006/relationships/hyperlink" Target="https://drive.google.com/open?id=1rNyKYTrLwWkkj2Xl5fEjPfA_Dnkkp6ab" TargetMode="External"/><Relationship Id="rId679" Type="http://schemas.openxmlformats.org/officeDocument/2006/relationships/hyperlink" Target="https://drive.google.com/open?id=1Szac615MWw7kqAKO2Q38Wzd-vg5CpoUh" TargetMode="External"/><Relationship Id="rId886" Type="http://schemas.openxmlformats.org/officeDocument/2006/relationships/hyperlink" Target="https://drive.google.com/open?id=16uNXhHNj3-PNZ5GKlj7zMIqE7jFq_zwh" TargetMode="External"/><Relationship Id="rId2" Type="http://schemas.openxmlformats.org/officeDocument/2006/relationships/hyperlink" Target="https://drive.google.com/open?id=1bZcdVXhI7SNOX-OTOY6MCjUEdk6BbWU-" TargetMode="External"/><Relationship Id="rId441" Type="http://schemas.openxmlformats.org/officeDocument/2006/relationships/hyperlink" Target="https://drive.google.com/open?id=1ZOC6Pg_gc2SHbNUfD0U9pVSwPkL2CaeO" TargetMode="External"/><Relationship Id="rId539" Type="http://schemas.openxmlformats.org/officeDocument/2006/relationships/hyperlink" Target="https://drive.google.com/open?id=1osdKOrgS2S7iMQfv9mxZrGqQbugRxxk0" TargetMode="External"/><Relationship Id="rId746" Type="http://schemas.openxmlformats.org/officeDocument/2006/relationships/hyperlink" Target="https://drive.google.com/open?id=1-XM_RBimfrlTEUBnEFVoEXjSFz5tcPEO" TargetMode="External"/><Relationship Id="rId1071" Type="http://schemas.openxmlformats.org/officeDocument/2006/relationships/hyperlink" Target="https://drive.google.com/open?id=188gQax7yxCEZfisZ5CGuozO9T_TAySLW" TargetMode="External"/><Relationship Id="rId1169" Type="http://schemas.openxmlformats.org/officeDocument/2006/relationships/hyperlink" Target="https://drive.google.com/open?id=1P0oTRS3ohzq5UPpVCR8T8kNAq8b0z7bf" TargetMode="External"/><Relationship Id="rId1376" Type="http://schemas.openxmlformats.org/officeDocument/2006/relationships/hyperlink" Target="https://drive.google.com/open?id=1Y9rRzp-VSfO8t1NSxhSw_cvjZHM0Aggf" TargetMode="External"/><Relationship Id="rId1583" Type="http://schemas.openxmlformats.org/officeDocument/2006/relationships/hyperlink" Target="https://drive.google.com/open?id=1FhLYjaldcDqeUk4YZVnST1e_AHmGaHPf" TargetMode="External"/><Relationship Id="rId301" Type="http://schemas.openxmlformats.org/officeDocument/2006/relationships/hyperlink" Target="https://drive.google.com/open?id=1Ak6Xx8aBV0WC9BUxy09jSnzV_4v1xXzq" TargetMode="External"/><Relationship Id="rId953" Type="http://schemas.openxmlformats.org/officeDocument/2006/relationships/hyperlink" Target="https://drive.google.com/open?id=1lXAAQmeWyz3rK6oWPUyI47Hcf2tQi7aX" TargetMode="External"/><Relationship Id="rId1029" Type="http://schemas.openxmlformats.org/officeDocument/2006/relationships/hyperlink" Target="https://drive.google.com/open?id=1yASSlLhm0kzToj9ueAwycr_WaYhm65iZ" TargetMode="External"/><Relationship Id="rId1236" Type="http://schemas.openxmlformats.org/officeDocument/2006/relationships/hyperlink" Target="https://drive.google.com/open?id=1nvCCAuwGc5KkDt0ihmsaysMbEPiRrkSR" TargetMode="External"/><Relationship Id="rId82" Type="http://schemas.openxmlformats.org/officeDocument/2006/relationships/hyperlink" Target="https://drive.google.com/open?id=12E2PZp7R1bBpDF5fCfKWbk0bj8paV5HQ" TargetMode="External"/><Relationship Id="rId606" Type="http://schemas.openxmlformats.org/officeDocument/2006/relationships/hyperlink" Target="https://drive.google.com/open?id=12ogKe4KC7E1cJ1vgviiwhcTTjBLJWs7w" TargetMode="External"/><Relationship Id="rId813" Type="http://schemas.openxmlformats.org/officeDocument/2006/relationships/hyperlink" Target="https://drive.google.com/open?id=19JNYxlHfhCXGzear9LFuhutZZoiJC4mp" TargetMode="External"/><Relationship Id="rId1443" Type="http://schemas.openxmlformats.org/officeDocument/2006/relationships/hyperlink" Target="https://drive.google.com/open?id=1ooj9Kj3vuNHmeFCpQENRe9peMv6bIQqP" TargetMode="External"/><Relationship Id="rId1650" Type="http://schemas.openxmlformats.org/officeDocument/2006/relationships/hyperlink" Target="https://drive.google.com/open?id=1ADI7xlQfX3o15imA_yhXiVFGpsJgBEQ0" TargetMode="External"/><Relationship Id="rId1748" Type="http://schemas.openxmlformats.org/officeDocument/2006/relationships/hyperlink" Target="https://drive.google.com/open?id=1P9qReZOBcyIQARo5nMkGONqPC3QIzMjD" TargetMode="External"/><Relationship Id="rId1303" Type="http://schemas.openxmlformats.org/officeDocument/2006/relationships/hyperlink" Target="https://drive.google.com/open?id=1xESLgQWooLYl7UCXgPDMURJrwQfCbTzY" TargetMode="External"/><Relationship Id="rId1510" Type="http://schemas.openxmlformats.org/officeDocument/2006/relationships/hyperlink" Target="https://drive.google.com/open?id=1fclwu-l3tb_20GHogYKptFR2LvD4mNDu" TargetMode="External"/><Relationship Id="rId1608" Type="http://schemas.openxmlformats.org/officeDocument/2006/relationships/hyperlink" Target="https://drive.google.com/open?id=1BF57EW_IZyKIIDZ-W4xgLPjR1MIiMgY1" TargetMode="External"/><Relationship Id="rId189" Type="http://schemas.openxmlformats.org/officeDocument/2006/relationships/hyperlink" Target="https://drive.google.com/open?id=1pQAjgNCU3dNFfYqthKAnRIgQiqSyfuSi" TargetMode="External"/><Relationship Id="rId396" Type="http://schemas.openxmlformats.org/officeDocument/2006/relationships/hyperlink" Target="https://drive.google.com/open?id=10nwOLPzL3aA1xjVMB_mvokqV6GaCFggF" TargetMode="External"/><Relationship Id="rId256" Type="http://schemas.openxmlformats.org/officeDocument/2006/relationships/hyperlink" Target="https://drive.google.com/open?id=1Z3v8qPeo9HxlI40BvQblQUXbW54Fjhgz" TargetMode="External"/><Relationship Id="rId463" Type="http://schemas.openxmlformats.org/officeDocument/2006/relationships/hyperlink" Target="https://drive.google.com/open?id=1cItkN_d6_OBkOSDdzXVVBMG2sEnQcPro" TargetMode="External"/><Relationship Id="rId670" Type="http://schemas.openxmlformats.org/officeDocument/2006/relationships/hyperlink" Target="https://drive.google.com/open?id=13qaR1tw09dU-SeFBPLZ2wNsGbtWuAfFp" TargetMode="External"/><Relationship Id="rId1093" Type="http://schemas.openxmlformats.org/officeDocument/2006/relationships/hyperlink" Target="https://drive.google.com/open?id=1dA1BGElSynTNXjf71YlX7SK1QXSTU_vc" TargetMode="External"/><Relationship Id="rId116" Type="http://schemas.openxmlformats.org/officeDocument/2006/relationships/hyperlink" Target="https://drive.google.com/open?id=1spE7gr4jRt9Yxz06chuWWGOIGEk0BiyU" TargetMode="External"/><Relationship Id="rId323" Type="http://schemas.openxmlformats.org/officeDocument/2006/relationships/hyperlink" Target="https://drive.google.com/open?id=1PLweenXyqYKN5DTKcyEnBcJ6Udc8oepb" TargetMode="External"/><Relationship Id="rId530" Type="http://schemas.openxmlformats.org/officeDocument/2006/relationships/hyperlink" Target="https://drive.google.com/open?id=1UfAPVoOM6S5OPXwpTkDn8dw8aHp83UE_" TargetMode="External"/><Relationship Id="rId768" Type="http://schemas.openxmlformats.org/officeDocument/2006/relationships/hyperlink" Target="https://drive.google.com/open?id=1mnACJr81wwefJg2FNxHpT-3JH_qRHkI9" TargetMode="External"/><Relationship Id="rId975" Type="http://schemas.openxmlformats.org/officeDocument/2006/relationships/hyperlink" Target="https://drive.google.com/open?id=1XwA0FnBuiYTk20ukeyekERHg3SLQXVQY" TargetMode="External"/><Relationship Id="rId1160" Type="http://schemas.openxmlformats.org/officeDocument/2006/relationships/hyperlink" Target="https://drive.google.com/open?id=1SbsQwZ4cYjJ04aAGFzs_idSPQcU-0Xz7" TargetMode="External"/><Relationship Id="rId1398" Type="http://schemas.openxmlformats.org/officeDocument/2006/relationships/hyperlink" Target="https://drive.google.com/open?id=1UU78_NWAveJfGC3QFyhS_fvJHloXOYjD" TargetMode="External"/><Relationship Id="rId628" Type="http://schemas.openxmlformats.org/officeDocument/2006/relationships/hyperlink" Target="https://drive.google.com/open?id=1aUz9YdIlbNQ-qwrL3g4zUXsooHfmVAo-" TargetMode="External"/><Relationship Id="rId835" Type="http://schemas.openxmlformats.org/officeDocument/2006/relationships/hyperlink" Target="https://drive.google.com/open?id=1JY57WIHFN7-2aET9e-NFpNu3VgWNMe65" TargetMode="External"/><Relationship Id="rId1258" Type="http://schemas.openxmlformats.org/officeDocument/2006/relationships/hyperlink" Target="https://drive.google.com/open?id=1UJ7Gl5XhbQ_n3MrAV_vRvBPIXXzy7NwG" TargetMode="External"/><Relationship Id="rId1465" Type="http://schemas.openxmlformats.org/officeDocument/2006/relationships/hyperlink" Target="https://drive.google.com/open?id=1f4LcO_7m_jYCEtqPHTCQBrMn3duNgzYL" TargetMode="External"/><Relationship Id="rId1672" Type="http://schemas.openxmlformats.org/officeDocument/2006/relationships/hyperlink" Target="https://drive.google.com/open?id=17H4nfYGYO6awBRFwfJm1whtGD_YGLkoT" TargetMode="External"/><Relationship Id="rId1020" Type="http://schemas.openxmlformats.org/officeDocument/2006/relationships/hyperlink" Target="https://drive.google.com/open?id=1epHoo4ka3nPntiFoiAGYKtzgKTuoPsFi" TargetMode="External"/><Relationship Id="rId1118" Type="http://schemas.openxmlformats.org/officeDocument/2006/relationships/hyperlink" Target="https://drive.google.com/open?id=164Et28ER1pkQbaLA7rFgUJJLNq4_fyC0" TargetMode="External"/><Relationship Id="rId1325" Type="http://schemas.openxmlformats.org/officeDocument/2006/relationships/hyperlink" Target="https://drive.google.com/open?id=1IOqp9xueZNnPuT2xUAZTFYJlXMyUKrwY" TargetMode="External"/><Relationship Id="rId1532" Type="http://schemas.openxmlformats.org/officeDocument/2006/relationships/hyperlink" Target="https://drive.google.com/open?id=15bhNGC-ar2WZd8k3JuxzntuD2vkBHKZl" TargetMode="External"/><Relationship Id="rId902" Type="http://schemas.openxmlformats.org/officeDocument/2006/relationships/hyperlink" Target="https://drive.google.com/open?id=14zaJx54U4FRRtOtcl_slJkqOvSjMEbcK" TargetMode="External"/><Relationship Id="rId31" Type="http://schemas.openxmlformats.org/officeDocument/2006/relationships/hyperlink" Target="https://drive.google.com/open?id=1StK5xW0Dt0pSvspahRcF8V3QY8yqAbmb" TargetMode="External"/><Relationship Id="rId180" Type="http://schemas.openxmlformats.org/officeDocument/2006/relationships/hyperlink" Target="https://drive.google.com/open?id=1eiaLXsJDRj7ekUqEbwjrT8bhA_udSWss" TargetMode="External"/><Relationship Id="rId278" Type="http://schemas.openxmlformats.org/officeDocument/2006/relationships/hyperlink" Target="https://drive.google.com/open?id=13cPYH_fj0uAHzNN-kzYB8RRYxi3t_Z7D" TargetMode="External"/><Relationship Id="rId485" Type="http://schemas.openxmlformats.org/officeDocument/2006/relationships/hyperlink" Target="https://drive.google.com/open?id=1Z63_WzOJyaJQplsS7iPXBDN_0QbfCRJi" TargetMode="External"/><Relationship Id="rId692" Type="http://schemas.openxmlformats.org/officeDocument/2006/relationships/hyperlink" Target="https://drive.google.com/open?id=1S04ZMuCGPuDA77RbtvxyPwecNaIfJaZ4" TargetMode="External"/><Relationship Id="rId138" Type="http://schemas.openxmlformats.org/officeDocument/2006/relationships/hyperlink" Target="https://drive.google.com/open?id=1ZGP00K9KotTK3W8k3ecYjqGjFwwBqxlL" TargetMode="External"/><Relationship Id="rId345" Type="http://schemas.openxmlformats.org/officeDocument/2006/relationships/hyperlink" Target="https://drive.google.com/open?id=1mGzf9m09s8aeXLiaLJw5oSI2lVD5iTIS" TargetMode="External"/><Relationship Id="rId552" Type="http://schemas.openxmlformats.org/officeDocument/2006/relationships/hyperlink" Target="https://drive.google.com/open?id=1of9z4r9dY5S-YCQ_GYEMEGPfjW950xCB" TargetMode="External"/><Relationship Id="rId997" Type="http://schemas.openxmlformats.org/officeDocument/2006/relationships/hyperlink" Target="https://drive.google.com/open?id=1Njb0CNYWM7Oh8GptAcR3QnOiK64Jnt_T" TargetMode="External"/><Relationship Id="rId1182" Type="http://schemas.openxmlformats.org/officeDocument/2006/relationships/hyperlink" Target="https://drive.google.com/open?id=1izCr3aM_YHsCsTNetTr4m6BdIUT5guHc" TargetMode="External"/><Relationship Id="rId205" Type="http://schemas.openxmlformats.org/officeDocument/2006/relationships/hyperlink" Target="https://drive.google.com/open?id=1ymx_1BUejIx1O8moSygHpdOUYplHhmdV" TargetMode="External"/><Relationship Id="rId412" Type="http://schemas.openxmlformats.org/officeDocument/2006/relationships/hyperlink" Target="https://drive.google.com/open?id=1MMLb1BtnB_CItlg7kl6Ap9rUj7z3CQnI" TargetMode="External"/><Relationship Id="rId857" Type="http://schemas.openxmlformats.org/officeDocument/2006/relationships/hyperlink" Target="https://drive.google.com/open?id=1ZE5VtW8zRO_GS5Q86VOm1kzfP_am_Tqs" TargetMode="External"/><Relationship Id="rId1042" Type="http://schemas.openxmlformats.org/officeDocument/2006/relationships/hyperlink" Target="https://drive.google.com/open?id=1yDEzuYUADWnfYG4tUBzv6Q9rT58CIAeD" TargetMode="External"/><Relationship Id="rId1487" Type="http://schemas.openxmlformats.org/officeDocument/2006/relationships/hyperlink" Target="https://drive.google.com/open?id=1_-YRnFGDzygSm6J0eB7EK0p95Z53EBO-" TargetMode="External"/><Relationship Id="rId1694" Type="http://schemas.openxmlformats.org/officeDocument/2006/relationships/hyperlink" Target="https://drive.google.com/open?id=1M7hcMpiPrpNiTcFV9nfWeGBhVUHTZNVO" TargetMode="External"/><Relationship Id="rId717" Type="http://schemas.openxmlformats.org/officeDocument/2006/relationships/hyperlink" Target="https://drive.google.com/open?id=14JeobjrHgONRyrjXAt7glvBY-IusSJLX" TargetMode="External"/><Relationship Id="rId924" Type="http://schemas.openxmlformats.org/officeDocument/2006/relationships/hyperlink" Target="https://drive.google.com/open?id=1FkU2jVFrpU0XU8ovf6NN2M_W6DioCXNi" TargetMode="External"/><Relationship Id="rId1347" Type="http://schemas.openxmlformats.org/officeDocument/2006/relationships/hyperlink" Target="https://drive.google.com/open?id=1NeBRxnx_-80ak8KjsrFOxS9Rcea2BH9o" TargetMode="External"/><Relationship Id="rId1554" Type="http://schemas.openxmlformats.org/officeDocument/2006/relationships/hyperlink" Target="https://drive.google.com/open?id=15D70ukuIyyori_k8T8Qr6pCzRsk_5nNA" TargetMode="External"/><Relationship Id="rId1761" Type="http://schemas.openxmlformats.org/officeDocument/2006/relationships/hyperlink" Target="https://drive.google.com/open?id=1MrpO3W2FIniayaEUsdcwFF_OtRYg-HgX" TargetMode="External"/><Relationship Id="rId53" Type="http://schemas.openxmlformats.org/officeDocument/2006/relationships/hyperlink" Target="https://drive.google.com/open?id=1GUP00iY-CBzb8WHdSX-Pcn0WfkGOarSZ" TargetMode="External"/><Relationship Id="rId1207" Type="http://schemas.openxmlformats.org/officeDocument/2006/relationships/hyperlink" Target="https://drive.google.com/open?id=1V19Zay2jUvZrZNgTwwQaBpDGTqeEY5If" TargetMode="External"/><Relationship Id="rId1414" Type="http://schemas.openxmlformats.org/officeDocument/2006/relationships/hyperlink" Target="https://drive.google.com/open?id=1m4ZukgKxned4qni_6r-wSiXlo-tgnkz5" TargetMode="External"/><Relationship Id="rId1621" Type="http://schemas.openxmlformats.org/officeDocument/2006/relationships/hyperlink" Target="https://drive.google.com/open?id=15a5QBZMA_pu69RTPrbeBqezdwIvyp2ZS" TargetMode="External"/><Relationship Id="rId1719" Type="http://schemas.openxmlformats.org/officeDocument/2006/relationships/hyperlink" Target="https://drive.google.com/open?id=1_CfrbDC1o1m_rjteksHohe_mwdI5NHs1" TargetMode="External"/><Relationship Id="rId367" Type="http://schemas.openxmlformats.org/officeDocument/2006/relationships/hyperlink" Target="https://drive.google.com/open?id=10u7zjw6mdM7MMHz8Zhh6vYfpijCTbfA5" TargetMode="External"/><Relationship Id="rId574" Type="http://schemas.openxmlformats.org/officeDocument/2006/relationships/hyperlink" Target="https://drive.google.com/open?id=1TVzM-cdg5vyvSFbyFlkwonEGbReDdXx8" TargetMode="External"/><Relationship Id="rId227" Type="http://schemas.openxmlformats.org/officeDocument/2006/relationships/hyperlink" Target="https://drive.google.com/open?id=1F7nx5pzDYgmmPiYK7rWK2y4b9Rt6avaU" TargetMode="External"/><Relationship Id="rId781" Type="http://schemas.openxmlformats.org/officeDocument/2006/relationships/hyperlink" Target="https://drive.google.com/open?id=1PqKE2VlrHuK8EX_6k0s_HFuNHPfsQVS6" TargetMode="External"/><Relationship Id="rId879" Type="http://schemas.openxmlformats.org/officeDocument/2006/relationships/hyperlink" Target="https://drive.google.com/open?id=1NrYGdvdi1kxYf7s2O3QfK5w_qSztGuBj" TargetMode="External"/><Relationship Id="rId434" Type="http://schemas.openxmlformats.org/officeDocument/2006/relationships/hyperlink" Target="https://drive.google.com/open?id=19JI4Iol4xZ9ev3IBvXVRfF-wAKtw16nZ" TargetMode="External"/><Relationship Id="rId641" Type="http://schemas.openxmlformats.org/officeDocument/2006/relationships/hyperlink" Target="https://drive.google.com/open?id=1tXTtsnTtFwJGDRGVwFdJh0x9vwmDyE6N" TargetMode="External"/><Relationship Id="rId739" Type="http://schemas.openxmlformats.org/officeDocument/2006/relationships/hyperlink" Target="https://drive.google.com/open?id=1_K7fA2RY47iHGJIzMMOcMXdE0q-5Hoi7" TargetMode="External"/><Relationship Id="rId1064" Type="http://schemas.openxmlformats.org/officeDocument/2006/relationships/hyperlink" Target="https://drive.google.com/open?id=1CEVkA00Oa6_nd6U48Km1GH1Y2vFwiydQ" TargetMode="External"/><Relationship Id="rId1271" Type="http://schemas.openxmlformats.org/officeDocument/2006/relationships/hyperlink" Target="https://drive.google.com/open?id=1KBupAhkjr_mMlGzzx9Rhb9ufjAsMY8BE" TargetMode="External"/><Relationship Id="rId1369" Type="http://schemas.openxmlformats.org/officeDocument/2006/relationships/hyperlink" Target="https://drive.google.com/open?id=1tN81rr5xqjEpi2TO4E1hdoFzOfITDKNs" TargetMode="External"/><Relationship Id="rId1576" Type="http://schemas.openxmlformats.org/officeDocument/2006/relationships/hyperlink" Target="https://drive.google.com/open?id=15gTc-09pykSgG1NS12m_GbSOiAtKAvGh" TargetMode="External"/><Relationship Id="rId501" Type="http://schemas.openxmlformats.org/officeDocument/2006/relationships/hyperlink" Target="https://drive.google.com/open?id=1O63TrbEpHTBM6onwHnmMJ1rBSJMF1bIv" TargetMode="External"/><Relationship Id="rId946" Type="http://schemas.openxmlformats.org/officeDocument/2006/relationships/hyperlink" Target="https://drive.google.com/open?id=1wHYia6BH7rTmxBlKYRTazq_oqzfTMijz" TargetMode="External"/><Relationship Id="rId1131" Type="http://schemas.openxmlformats.org/officeDocument/2006/relationships/hyperlink" Target="https://drive.google.com/open?id=1chetvBC6zOGSztJXNB4KtKVQMqG33VZm" TargetMode="External"/><Relationship Id="rId1229" Type="http://schemas.openxmlformats.org/officeDocument/2006/relationships/hyperlink" Target="https://drive.google.com/open?id=1HwtIkFtAgmaypco2VdpU_Qs_oxznUoIv" TargetMode="External"/><Relationship Id="rId1783" Type="http://schemas.openxmlformats.org/officeDocument/2006/relationships/hyperlink" Target="https://drive.google.com/open?id=15-dimnRzHzWj_-PkMTlC-s2p71byQv54" TargetMode="External"/><Relationship Id="rId75" Type="http://schemas.openxmlformats.org/officeDocument/2006/relationships/hyperlink" Target="https://drive.google.com/open?id=1VbZWySVhZ3It2azihEiihoF7PyhcnLa1" TargetMode="External"/><Relationship Id="rId806" Type="http://schemas.openxmlformats.org/officeDocument/2006/relationships/hyperlink" Target="https://drive.google.com/open?id=1VbsNYdrTJdBloALwq86DCqUeQ2MiEy0Q" TargetMode="External"/><Relationship Id="rId1436" Type="http://schemas.openxmlformats.org/officeDocument/2006/relationships/hyperlink" Target="https://drive.google.com/open?id=1rCdwAFzg0qPKRn63Q4EPRZFQDV9mN36w" TargetMode="External"/><Relationship Id="rId1643" Type="http://schemas.openxmlformats.org/officeDocument/2006/relationships/hyperlink" Target="https://drive.google.com/open?id=1CwYNbzZmfuF-KtIthIh_dDwMuYX4zPHD" TargetMode="External"/><Relationship Id="rId1503" Type="http://schemas.openxmlformats.org/officeDocument/2006/relationships/hyperlink" Target="https://drive.google.com/open?id=1Slmhk6qHDxiHDQpzGn8an-QPLp3A1Fi4" TargetMode="External"/><Relationship Id="rId1710" Type="http://schemas.openxmlformats.org/officeDocument/2006/relationships/hyperlink" Target="https://drive.google.com/open?id=1swQE-hFSYM9iM888vYUP-xEmcdJk_MXn" TargetMode="External"/><Relationship Id="rId291" Type="http://schemas.openxmlformats.org/officeDocument/2006/relationships/hyperlink" Target="https://drive.google.com/open?id=1zQSGX73ejMqeM9B2YmMCYu2DpsX-COoH" TargetMode="External"/><Relationship Id="rId151" Type="http://schemas.openxmlformats.org/officeDocument/2006/relationships/hyperlink" Target="https://drive.google.com/open?id=1p5jT0fn6RQfTjlelhreZUBVeCyF77pG3" TargetMode="External"/><Relationship Id="rId389" Type="http://schemas.openxmlformats.org/officeDocument/2006/relationships/hyperlink" Target="https://drive.google.com/open?id=1GUdTOVP1U6UYGP_RfVGp3-QrT_CXeaxE" TargetMode="External"/><Relationship Id="rId596" Type="http://schemas.openxmlformats.org/officeDocument/2006/relationships/hyperlink" Target="https://drive.google.com/open?id=1PVWDUm5jkOIoBsDgATp_h7MNPaAtTICL" TargetMode="External"/><Relationship Id="rId249" Type="http://schemas.openxmlformats.org/officeDocument/2006/relationships/hyperlink" Target="https://drive.google.com/open?id=1ylX2wtTCbuFLdHxTlqHQXHBsPLiNrJP_" TargetMode="External"/><Relationship Id="rId456" Type="http://schemas.openxmlformats.org/officeDocument/2006/relationships/hyperlink" Target="https://drive.google.com/open?id=1SeB6gpDVD7MI6JdAL7N8PMm9s3ZFT03-" TargetMode="External"/><Relationship Id="rId663" Type="http://schemas.openxmlformats.org/officeDocument/2006/relationships/hyperlink" Target="https://drive.google.com/open?id=1nnq0h-dEgkmQ8QnSpp7w6NolwijNCo6l" TargetMode="External"/><Relationship Id="rId870" Type="http://schemas.openxmlformats.org/officeDocument/2006/relationships/hyperlink" Target="https://drive.google.com/open?id=1WAKyJpasftP1PpYZLaMBqogUijfgmxMJ" TargetMode="External"/><Relationship Id="rId1086" Type="http://schemas.openxmlformats.org/officeDocument/2006/relationships/hyperlink" Target="https://drive.google.com/open?id=1KFjctY8vRsXANtrfHQp8wTID59A3qF0n" TargetMode="External"/><Relationship Id="rId1293" Type="http://schemas.openxmlformats.org/officeDocument/2006/relationships/hyperlink" Target="https://drive.google.com/open?id=1h9Jj822C4aCVeviLcnIjUmn2VlzgH9Vp" TargetMode="External"/><Relationship Id="rId109" Type="http://schemas.openxmlformats.org/officeDocument/2006/relationships/hyperlink" Target="https://drive.google.com/open?id=1CTMAxlsr1hb25eLX-uZghP4vwtuj12nZ" TargetMode="External"/><Relationship Id="rId316" Type="http://schemas.openxmlformats.org/officeDocument/2006/relationships/hyperlink" Target="https://drive.google.com/open?id=1NjbXSYgAePcSV0DoGxbH33tTrZ5GcGmn" TargetMode="External"/><Relationship Id="rId523" Type="http://schemas.openxmlformats.org/officeDocument/2006/relationships/hyperlink" Target="https://drive.google.com/open?id=1UkiSsjuy_hQW22VuCcXxUh7lJ_RdpzHn" TargetMode="External"/><Relationship Id="rId968" Type="http://schemas.openxmlformats.org/officeDocument/2006/relationships/hyperlink" Target="https://drive.google.com/open?id=1sgiEd8Aq0mtUgqNRehn6Wl5ZFymQnHRg" TargetMode="External"/><Relationship Id="rId1153" Type="http://schemas.openxmlformats.org/officeDocument/2006/relationships/hyperlink" Target="https://drive.google.com/open?id=1L-6OG0_ae_-pooLuSqvu2PQimmEjlNZ2" TargetMode="External"/><Relationship Id="rId1598" Type="http://schemas.openxmlformats.org/officeDocument/2006/relationships/hyperlink" Target="https://drive.google.com/open?id=19_uQdeU8BeKOzQpabQ4hhBZLdPblmCVQ" TargetMode="External"/><Relationship Id="rId97" Type="http://schemas.openxmlformats.org/officeDocument/2006/relationships/hyperlink" Target="https://drive.google.com/open?id=1afIB0N3MSSCtNbfRq4X4PwPEdF3H5Juf" TargetMode="External"/><Relationship Id="rId730" Type="http://schemas.openxmlformats.org/officeDocument/2006/relationships/hyperlink" Target="https://drive.google.com/open?id=1rRYsoaMquxW2uYN546WkeZZ4PcAUm3KJ" TargetMode="External"/><Relationship Id="rId828" Type="http://schemas.openxmlformats.org/officeDocument/2006/relationships/hyperlink" Target="https://drive.google.com/open?id=1lu7MXtd9TFtP7Zw8Oc21bp0XJaD8RytT" TargetMode="External"/><Relationship Id="rId1013" Type="http://schemas.openxmlformats.org/officeDocument/2006/relationships/hyperlink" Target="https://drive.google.com/open?id=12axPUmdB4JmNkvyauDgGd_q5JUq61qqk" TargetMode="External"/><Relationship Id="rId1360" Type="http://schemas.openxmlformats.org/officeDocument/2006/relationships/hyperlink" Target="https://drive.google.com/open?id=174HC6CPRfqgdIwIQ5Gl0YEYKDkBJHGde" TargetMode="External"/><Relationship Id="rId1458" Type="http://schemas.openxmlformats.org/officeDocument/2006/relationships/hyperlink" Target="https://drive.google.com/open?id=1gEIxMBGjAIRu31eY_uv0j2m6Tc34iDrC" TargetMode="External"/><Relationship Id="rId1665" Type="http://schemas.openxmlformats.org/officeDocument/2006/relationships/hyperlink" Target="https://drive.google.com/open?id=1p0n-a6Tb0jHA3ZVZg3ELP0nThhD3l9My" TargetMode="External"/><Relationship Id="rId1220" Type="http://schemas.openxmlformats.org/officeDocument/2006/relationships/hyperlink" Target="https://drive.google.com/open?id=1JpsG5en1BS0Z7jr_Rc7gJ9zCuc6kunxv" TargetMode="External"/><Relationship Id="rId1318" Type="http://schemas.openxmlformats.org/officeDocument/2006/relationships/hyperlink" Target="https://drive.google.com/open?id=1nsXX9ulByVNTyN5Fj7ycOLbGSAwy39Vm" TargetMode="External"/><Relationship Id="rId1525" Type="http://schemas.openxmlformats.org/officeDocument/2006/relationships/hyperlink" Target="https://drive.google.com/open?id=1e_FhpIOI0wtBAoV9YqbNSn6UPi2E_Meo" TargetMode="External"/><Relationship Id="rId1732" Type="http://schemas.openxmlformats.org/officeDocument/2006/relationships/hyperlink" Target="https://drive.google.com/open?id=135iDkLuvbWb7CrEDN0a5l98KcOw-2pI2" TargetMode="External"/><Relationship Id="rId24" Type="http://schemas.openxmlformats.org/officeDocument/2006/relationships/hyperlink" Target="https://drive.google.com/open?id=1sQpUALpNv5HSJWbQiEr7oG0qX-xLmjMY" TargetMode="External"/><Relationship Id="rId173" Type="http://schemas.openxmlformats.org/officeDocument/2006/relationships/hyperlink" Target="https://drive.google.com/open?id=16njEVR6qkAHVITPB_edTIXAYGuQZAVct" TargetMode="External"/><Relationship Id="rId380" Type="http://schemas.openxmlformats.org/officeDocument/2006/relationships/hyperlink" Target="https://drive.google.com/open?id=1QUS7-7p6CY4-KNBXnb1VQLOzLLWlhjkw" TargetMode="External"/><Relationship Id="rId240" Type="http://schemas.openxmlformats.org/officeDocument/2006/relationships/hyperlink" Target="https://drive.google.com/open?id=1inleR7odwhdNQJX6olJfmwQ57JKznIgc" TargetMode="External"/><Relationship Id="rId478" Type="http://schemas.openxmlformats.org/officeDocument/2006/relationships/hyperlink" Target="https://drive.google.com/open?id=16RIlrwL_yi29w7jmWxbmeXkw3Usb5gHE" TargetMode="External"/><Relationship Id="rId685" Type="http://schemas.openxmlformats.org/officeDocument/2006/relationships/hyperlink" Target="https://drive.google.com/open?id=1_bMNWH0BeZ9tDNTXHvJPfVNRRpznto8A" TargetMode="External"/><Relationship Id="rId892" Type="http://schemas.openxmlformats.org/officeDocument/2006/relationships/hyperlink" Target="https://drive.google.com/open?id=1xhf3mpFW4UVJCqYNyGWmz_bHrQ4emwkP" TargetMode="External"/><Relationship Id="rId100" Type="http://schemas.openxmlformats.org/officeDocument/2006/relationships/hyperlink" Target="https://drive.google.com/open?id=1x7-bVP7juljIVM-omNSPETXJkufeNuDn" TargetMode="External"/><Relationship Id="rId338" Type="http://schemas.openxmlformats.org/officeDocument/2006/relationships/hyperlink" Target="https://drive.google.com/open?id=1Nqz9d3X-ARIIw2DNFZSyBy9sWoLZy7Kv" TargetMode="External"/><Relationship Id="rId545" Type="http://schemas.openxmlformats.org/officeDocument/2006/relationships/hyperlink" Target="https://drive.google.com/open?id=1bAMS4u_aTeF2b3yIk7OdkOkz41ObaOq3" TargetMode="External"/><Relationship Id="rId752" Type="http://schemas.openxmlformats.org/officeDocument/2006/relationships/hyperlink" Target="https://drive.google.com/open?id=1f8LFBhJRH9H_1cNQwFfOkgsRViHYSvHv" TargetMode="External"/><Relationship Id="rId1175" Type="http://schemas.openxmlformats.org/officeDocument/2006/relationships/hyperlink" Target="https://drive.google.com/open?id=1cAicuAepPnobbCPRhMFmMnROyGtpUa31" TargetMode="External"/><Relationship Id="rId1382" Type="http://schemas.openxmlformats.org/officeDocument/2006/relationships/hyperlink" Target="https://drive.google.com/open?id=13_4KUv28gwWGO2UMMt6tyGYIafTr6b8P" TargetMode="External"/><Relationship Id="rId405" Type="http://schemas.openxmlformats.org/officeDocument/2006/relationships/hyperlink" Target="https://drive.google.com/open?id=1Bsf_qv432v5lG-GnNYX1ozrSyKYDgzDV" TargetMode="External"/><Relationship Id="rId612" Type="http://schemas.openxmlformats.org/officeDocument/2006/relationships/hyperlink" Target="https://drive.google.com/open?id=1rB7wU2N0KMszxqolnvgipC1QcC3ptG4w" TargetMode="External"/><Relationship Id="rId1035" Type="http://schemas.openxmlformats.org/officeDocument/2006/relationships/hyperlink" Target="https://drive.google.com/open?id=1PXrKenbGNGD65u_Q9bnmube58wXme9Fy" TargetMode="External"/><Relationship Id="rId1242" Type="http://schemas.openxmlformats.org/officeDocument/2006/relationships/hyperlink" Target="https://drive.google.com/open?id=1BrJLma-IXn8F2BLhpXum6JwUdGnQuvQS" TargetMode="External"/><Relationship Id="rId1687" Type="http://schemas.openxmlformats.org/officeDocument/2006/relationships/hyperlink" Target="https://drive.google.com/open?id=1rveexHkaKl5JdCYk-uAhsUvRyRz0pozs" TargetMode="External"/><Relationship Id="rId917" Type="http://schemas.openxmlformats.org/officeDocument/2006/relationships/hyperlink" Target="https://drive.google.com/open?id=1iKEEB2sfcg10ZqnzWaGfhZ23DdiH4ym1" TargetMode="External"/><Relationship Id="rId1102" Type="http://schemas.openxmlformats.org/officeDocument/2006/relationships/hyperlink" Target="https://drive.google.com/open?id=1lK4Cz4g6coKT9GPOo3go--9RAFvvBwrM" TargetMode="External"/><Relationship Id="rId1547" Type="http://schemas.openxmlformats.org/officeDocument/2006/relationships/hyperlink" Target="https://drive.google.com/open?id=1QaixhT0Zv6UVWSQzjXptV1bE_0iJf6pQ" TargetMode="External"/><Relationship Id="rId1754" Type="http://schemas.openxmlformats.org/officeDocument/2006/relationships/hyperlink" Target="https://drive.google.com/open?id=1DXUzWi5x07xttzUfMW3PkDiSttE7aN-E" TargetMode="External"/><Relationship Id="rId46" Type="http://schemas.openxmlformats.org/officeDocument/2006/relationships/hyperlink" Target="https://drive.google.com/open?id=1XI9ygee9qj6mNejUwEIq5qbTYxh7asWs" TargetMode="External"/><Relationship Id="rId1407" Type="http://schemas.openxmlformats.org/officeDocument/2006/relationships/hyperlink" Target="https://drive.google.com/open?id=1yCPTW3KofNwhmWKN1yqON3LW5rbqS2u-" TargetMode="External"/><Relationship Id="rId1614" Type="http://schemas.openxmlformats.org/officeDocument/2006/relationships/hyperlink" Target="https://drive.google.com/open?id=1tiUwkAHFdix8oHrPkzPuQRns4EBKcATY" TargetMode="External"/><Relationship Id="rId195" Type="http://schemas.openxmlformats.org/officeDocument/2006/relationships/hyperlink" Target="https://drive.google.com/open?id=1ncmTDx9ovWrKIGX1HkLvJ_Z_F06nkhbM" TargetMode="External"/><Relationship Id="rId262" Type="http://schemas.openxmlformats.org/officeDocument/2006/relationships/hyperlink" Target="https://drive.google.com/open?id=1IgmisHa7TMu8dOtuFstELbDVZ9tXr5SO" TargetMode="External"/><Relationship Id="rId567" Type="http://schemas.openxmlformats.org/officeDocument/2006/relationships/hyperlink" Target="https://drive.google.com/open?id=1iyD4R4ZdVrhGi-GSp5H9ubuIdxB95rPk" TargetMode="External"/><Relationship Id="rId1197" Type="http://schemas.openxmlformats.org/officeDocument/2006/relationships/hyperlink" Target="https://drive.google.com/open?id=1CCa5B8oODbd3E3-3WQRH6eIkXV8b0o7R" TargetMode="External"/><Relationship Id="rId122" Type="http://schemas.openxmlformats.org/officeDocument/2006/relationships/hyperlink" Target="https://drive.google.com/open?id=1VRTTOGUENEYMy4J3bWpT7Ss7nQiHuKaw" TargetMode="External"/><Relationship Id="rId774" Type="http://schemas.openxmlformats.org/officeDocument/2006/relationships/hyperlink" Target="https://drive.google.com/open?id=19XjPqksjkjjJ5vHG-PyOILB8dR-LrGLA" TargetMode="External"/><Relationship Id="rId981" Type="http://schemas.openxmlformats.org/officeDocument/2006/relationships/hyperlink" Target="https://drive.google.com/open?id=14kfCYXJYKmDdREeqs-aQG8qYxJ4QUzw4" TargetMode="External"/><Relationship Id="rId1057" Type="http://schemas.openxmlformats.org/officeDocument/2006/relationships/hyperlink" Target="https://drive.google.com/open?id=1TRmto3jSesmrkYBZ1B6hWD2l8KkQagaK" TargetMode="External"/><Relationship Id="rId427" Type="http://schemas.openxmlformats.org/officeDocument/2006/relationships/hyperlink" Target="https://drive.google.com/open?id=1MZHtehkvq759g6XPVDJDDTDImQaAmnFO" TargetMode="External"/><Relationship Id="rId634" Type="http://schemas.openxmlformats.org/officeDocument/2006/relationships/hyperlink" Target="https://drive.google.com/open?id=1671pjt9NH4ViMoos6i7KEJGQ1TYGdjSi" TargetMode="External"/><Relationship Id="rId841" Type="http://schemas.openxmlformats.org/officeDocument/2006/relationships/hyperlink" Target="https://drive.google.com/open?id=10HDHkMjO1LtdAREyGID9ZHeo8Adqyi-K" TargetMode="External"/><Relationship Id="rId1264" Type="http://schemas.openxmlformats.org/officeDocument/2006/relationships/hyperlink" Target="https://drive.google.com/open?id=1CbeRRphyJ7otOkN5g0R1g1O_k4GN8897" TargetMode="External"/><Relationship Id="rId1471" Type="http://schemas.openxmlformats.org/officeDocument/2006/relationships/hyperlink" Target="https://drive.google.com/open?id=1y60VIYEKJXBfoZ-geMKiie9YxMnxzTn9" TargetMode="External"/><Relationship Id="rId1569" Type="http://schemas.openxmlformats.org/officeDocument/2006/relationships/hyperlink" Target="https://drive.google.com/open?id=1oBjk8dU1Pu1W8goidpCxnWmF8UNZ-TA_" TargetMode="External"/><Relationship Id="rId701" Type="http://schemas.openxmlformats.org/officeDocument/2006/relationships/hyperlink" Target="https://drive.google.com/open?id=17aFJBIEEZJVnoAQPWyRg3MHUpoNYbFie" TargetMode="External"/><Relationship Id="rId939" Type="http://schemas.openxmlformats.org/officeDocument/2006/relationships/hyperlink" Target="https://drive.google.com/open?id=1GBCnZbh2V-BLclgm8HYU9REr2-j1R7S5" TargetMode="External"/><Relationship Id="rId1124" Type="http://schemas.openxmlformats.org/officeDocument/2006/relationships/hyperlink" Target="https://drive.google.com/open?id=1Fn7VFIRPIQ1xIUkZKbT4QEm2q9dYOc3U" TargetMode="External"/><Relationship Id="rId1331" Type="http://schemas.openxmlformats.org/officeDocument/2006/relationships/hyperlink" Target="https://drive.google.com/open?id=1MP9B-5znFQ8MFApv3aq9taxEDpl7jiu6" TargetMode="External"/><Relationship Id="rId1776" Type="http://schemas.openxmlformats.org/officeDocument/2006/relationships/hyperlink" Target="https://drive.google.com/open?id=1-p2E6A6pMfqpe2e2pchp4YsPV246_kBs" TargetMode="External"/><Relationship Id="rId68" Type="http://schemas.openxmlformats.org/officeDocument/2006/relationships/hyperlink" Target="https://drive.google.com/open?id=1tpH0ycYkq1n80yB3hnyiwhtGvunKUG2a" TargetMode="External"/><Relationship Id="rId1429" Type="http://schemas.openxmlformats.org/officeDocument/2006/relationships/hyperlink" Target="https://drive.google.com/open?id=1HCH30RVVKZdFH3eBa8RHWxgt6kyUPUKm" TargetMode="External"/><Relationship Id="rId1636" Type="http://schemas.openxmlformats.org/officeDocument/2006/relationships/hyperlink" Target="https://drive.google.com/open?id=1rUMrKShoSo21ndk7s3hWabedV1VqD5vp" TargetMode="External"/><Relationship Id="rId1703" Type="http://schemas.openxmlformats.org/officeDocument/2006/relationships/hyperlink" Target="https://drive.google.com/open?id=1TDOBWUVQHEJ9eHD-jv_whH8mT1W9MJT_" TargetMode="External"/><Relationship Id="rId284" Type="http://schemas.openxmlformats.org/officeDocument/2006/relationships/hyperlink" Target="https://drive.google.com/open?id=1UbOgZGnWOObyMxwUabj3RjETkWNXApd3" TargetMode="External"/><Relationship Id="rId491" Type="http://schemas.openxmlformats.org/officeDocument/2006/relationships/hyperlink" Target="https://drive.google.com/open?id=1eUonY8UW_oCCJlREipW6aI31tjUekm0G" TargetMode="External"/><Relationship Id="rId144" Type="http://schemas.openxmlformats.org/officeDocument/2006/relationships/hyperlink" Target="https://drive.google.com/open?id=1Q-rStuuDaAJeNWRt3X4aMWTJ9siNgXVG" TargetMode="External"/><Relationship Id="rId589" Type="http://schemas.openxmlformats.org/officeDocument/2006/relationships/hyperlink" Target="https://drive.google.com/open?id=135g-yrxvnPGvXHPjE8zJ-jlj2PGKZCsm" TargetMode="External"/><Relationship Id="rId796" Type="http://schemas.openxmlformats.org/officeDocument/2006/relationships/hyperlink" Target="https://drive.google.com/open?id=1Y4i1YQMlfrTa0FDn8bgK30gb_5xKWH9p" TargetMode="External"/><Relationship Id="rId351" Type="http://schemas.openxmlformats.org/officeDocument/2006/relationships/hyperlink" Target="https://drive.google.com/open?id=1Al55G8rBlZkA1SSEPcSqWWZh5exOEMJ4" TargetMode="External"/><Relationship Id="rId449" Type="http://schemas.openxmlformats.org/officeDocument/2006/relationships/hyperlink" Target="https://drive.google.com/open?id=1PZq7ZOGSVa_6uvbxMd7uTP_Vztgub6Hr" TargetMode="External"/><Relationship Id="rId656" Type="http://schemas.openxmlformats.org/officeDocument/2006/relationships/hyperlink" Target="https://drive.google.com/open?id=13rEXeSAMuMMn0xuhOerE-vpy4hBJLCj1" TargetMode="External"/><Relationship Id="rId863" Type="http://schemas.openxmlformats.org/officeDocument/2006/relationships/hyperlink" Target="https://drive.google.com/open?id=1W-bBTjDQ0tmarF3q4ymDd8Js3dn9PB6Z" TargetMode="External"/><Relationship Id="rId1079" Type="http://schemas.openxmlformats.org/officeDocument/2006/relationships/hyperlink" Target="https://drive.google.com/open?id=1soENrByj2yKhkcrD59Ing6DiyfCMoiap" TargetMode="External"/><Relationship Id="rId1286" Type="http://schemas.openxmlformats.org/officeDocument/2006/relationships/hyperlink" Target="https://drive.google.com/open?id=1l4xCQZMd5_o0W6UpBYvoUl4g7hLbJtth" TargetMode="External"/><Relationship Id="rId1493" Type="http://schemas.openxmlformats.org/officeDocument/2006/relationships/hyperlink" Target="https://drive.google.com/open?id=1ZkIAgtQBx4gFAEg-9-Q5xs8A9a8_kpAk" TargetMode="External"/><Relationship Id="rId211" Type="http://schemas.openxmlformats.org/officeDocument/2006/relationships/hyperlink" Target="https://drive.google.com/open?id=1u-ouZH9Mm_AXcroKaeu2MmdYI6PxThY6" TargetMode="External"/><Relationship Id="rId309" Type="http://schemas.openxmlformats.org/officeDocument/2006/relationships/hyperlink" Target="https://drive.google.com/open?id=1ognJ5RrCPabps8BzdbjD1pdADAyWkGKU" TargetMode="External"/><Relationship Id="rId516" Type="http://schemas.openxmlformats.org/officeDocument/2006/relationships/hyperlink" Target="https://drive.google.com/open?id=1Mi0Gdf6nqlrjfnBWcSPCBMM_ikeftYFz" TargetMode="External"/><Relationship Id="rId1146" Type="http://schemas.openxmlformats.org/officeDocument/2006/relationships/hyperlink" Target="https://drive.google.com/open?id=1zuJb3a3bGNEI9CebGOVVqe83W-XwfqA6" TargetMode="External"/><Relationship Id="rId723" Type="http://schemas.openxmlformats.org/officeDocument/2006/relationships/hyperlink" Target="https://drive.google.com/open?id=1HJvDMPevF6kjgoN_mffF1VqXLK_Es0pN" TargetMode="External"/><Relationship Id="rId930" Type="http://schemas.openxmlformats.org/officeDocument/2006/relationships/hyperlink" Target="https://drive.google.com/open?id=1wytdyweuXE4JA22ZJRCbg_-zWF3aRWsY" TargetMode="External"/><Relationship Id="rId1006" Type="http://schemas.openxmlformats.org/officeDocument/2006/relationships/hyperlink" Target="https://drive.google.com/open?id=1eEJhc0UIKnKPDBOHBBZ_jVRu5y6glVMW" TargetMode="External"/><Relationship Id="rId1353" Type="http://schemas.openxmlformats.org/officeDocument/2006/relationships/hyperlink" Target="https://drive.google.com/open?id=12gA23UBeRGgYnhhZ8dV1YOU7YBcL_grI" TargetMode="External"/><Relationship Id="rId1560" Type="http://schemas.openxmlformats.org/officeDocument/2006/relationships/hyperlink" Target="https://drive.google.com/open?id=1eNgVxLoTV86LPgeuhORdbhp0TmN1wf7y" TargetMode="External"/><Relationship Id="rId1658" Type="http://schemas.openxmlformats.org/officeDocument/2006/relationships/hyperlink" Target="https://drive.google.com/open?id=1hBeRGDSf86lQ_YrLMsMoaUJ6yYjQbUrA" TargetMode="External"/><Relationship Id="rId1213" Type="http://schemas.openxmlformats.org/officeDocument/2006/relationships/hyperlink" Target="https://drive.google.com/open?id=15EK63Ic8cvWbzKA1aYAiCmba7cKbxhqa" TargetMode="External"/><Relationship Id="rId1420" Type="http://schemas.openxmlformats.org/officeDocument/2006/relationships/hyperlink" Target="https://drive.google.com/open?id=1mrykmjGV4jqKN-rqkGZjWvcwn1v0PRRD" TargetMode="External"/><Relationship Id="rId1518" Type="http://schemas.openxmlformats.org/officeDocument/2006/relationships/hyperlink" Target="https://drive.google.com/open?id=1KRZbiREgusomGV9ZlN2GJHEK9Y1Wet-_" TargetMode="External"/><Relationship Id="rId1725" Type="http://schemas.openxmlformats.org/officeDocument/2006/relationships/hyperlink" Target="https://drive.google.com/open?id=1IDysE2KWR-nm6jZGKBX96I2nB3ZIp98n" TargetMode="External"/><Relationship Id="rId17" Type="http://schemas.openxmlformats.org/officeDocument/2006/relationships/hyperlink" Target="https://drive.google.com/open?id=1h54Ai2Kk6t07DZ-XcqF3WkOGwXwyYubV" TargetMode="External"/><Relationship Id="rId166" Type="http://schemas.openxmlformats.org/officeDocument/2006/relationships/hyperlink" Target="https://drive.google.com/open?id=1GqYHMzEO4j33TaD92y9I_eQQrBm20jed" TargetMode="External"/><Relationship Id="rId373" Type="http://schemas.openxmlformats.org/officeDocument/2006/relationships/hyperlink" Target="https://drive.google.com/open?id=1LzkAKBVe1uQmPi0LTdUISjsuIp5GBdSl" TargetMode="External"/><Relationship Id="rId580" Type="http://schemas.openxmlformats.org/officeDocument/2006/relationships/hyperlink" Target="https://drive.google.com/open?id=15A6Gdz4vmCJgDuMyykC4TFWiTsiNH7xv" TargetMode="External"/><Relationship Id="rId1" Type="http://schemas.openxmlformats.org/officeDocument/2006/relationships/hyperlink" Target="https://drive.google.com/open?id=1pe2JGHY8ZLQhTYfbbSByHOil6P-nTIpD" TargetMode="External"/><Relationship Id="rId233" Type="http://schemas.openxmlformats.org/officeDocument/2006/relationships/hyperlink" Target="https://drive.google.com/open?id=1gNJ1ZW_9ROeY7y0Ef-kN0PJ4qBLnH3F8" TargetMode="External"/><Relationship Id="rId440" Type="http://schemas.openxmlformats.org/officeDocument/2006/relationships/hyperlink" Target="https://drive.google.com/open?id=1uU4hULTVBtli5mSrd7oh73zQasRWljv3" TargetMode="External"/><Relationship Id="rId678" Type="http://schemas.openxmlformats.org/officeDocument/2006/relationships/hyperlink" Target="https://drive.google.com/open?id=1n2qKM_Y-vjE4In7dELE3UvQDuEru94Qo" TargetMode="External"/><Relationship Id="rId885" Type="http://schemas.openxmlformats.org/officeDocument/2006/relationships/hyperlink" Target="https://drive.google.com/open?id=18EzSVqeu_UoI2eYtlKDX4PztjmpyEyKG" TargetMode="External"/><Relationship Id="rId1070" Type="http://schemas.openxmlformats.org/officeDocument/2006/relationships/hyperlink" Target="https://drive.google.com/open?id=1kKw7SJmNnJ9eDVUAta2kkkvzX16QBFQf" TargetMode="External"/><Relationship Id="rId300" Type="http://schemas.openxmlformats.org/officeDocument/2006/relationships/hyperlink" Target="https://drive.google.com/open?id=1LWcaJm32BBTp_4UPrpgO1npEH04YjwSi" TargetMode="External"/><Relationship Id="rId538" Type="http://schemas.openxmlformats.org/officeDocument/2006/relationships/hyperlink" Target="https://drive.google.com/open?id=1sXGbmAnMYrnZgsJ2ENc0enOE_t9cMLJ7" TargetMode="External"/><Relationship Id="rId745" Type="http://schemas.openxmlformats.org/officeDocument/2006/relationships/hyperlink" Target="https://drive.google.com/open?id=1UTnIruwXkpg6AS4j0fZb00ln0QF4MOPP" TargetMode="External"/><Relationship Id="rId952" Type="http://schemas.openxmlformats.org/officeDocument/2006/relationships/hyperlink" Target="https://drive.google.com/open?id=1U064jXfm-QIj_0xSK17mAdVoo7FV8b1K" TargetMode="External"/><Relationship Id="rId1168" Type="http://schemas.openxmlformats.org/officeDocument/2006/relationships/hyperlink" Target="https://drive.google.com/open?id=1RAeT8bEfDJ8H6RKGNXaEWwn5StF_vBsa" TargetMode="External"/><Relationship Id="rId1375" Type="http://schemas.openxmlformats.org/officeDocument/2006/relationships/hyperlink" Target="https://drive.google.com/open?id=1dmjTIvUehMnlk643DQKgmbJ9mw4Zy7hK" TargetMode="External"/><Relationship Id="rId1582" Type="http://schemas.openxmlformats.org/officeDocument/2006/relationships/hyperlink" Target="https://drive.google.com/open?id=1aF11nhNiji-lHrQmKLTvYljmuZq-nq1V" TargetMode="External"/><Relationship Id="rId81" Type="http://schemas.openxmlformats.org/officeDocument/2006/relationships/hyperlink" Target="https://drive.google.com/open?id=1J_0dg8WtShiGfidJhPTFtOkHA_5znays" TargetMode="External"/><Relationship Id="rId605" Type="http://schemas.openxmlformats.org/officeDocument/2006/relationships/hyperlink" Target="https://drive.google.com/open?id=1MnjYA-bDfBSqUrwuV9XKxv7qhJe-m-ZG" TargetMode="External"/><Relationship Id="rId812" Type="http://schemas.openxmlformats.org/officeDocument/2006/relationships/hyperlink" Target="https://drive.google.com/open?id=1AoyBTRj-XokvLfxH9ujiSOih0GEPbYyY" TargetMode="External"/><Relationship Id="rId1028" Type="http://schemas.openxmlformats.org/officeDocument/2006/relationships/hyperlink" Target="https://drive.google.com/open?id=1o8IUco7Ikt7X4pp6Ye7Y-M7zoqFi7ABV" TargetMode="External"/><Relationship Id="rId1235" Type="http://schemas.openxmlformats.org/officeDocument/2006/relationships/hyperlink" Target="https://drive.google.com/open?id=1iTrwpupjpojlenNyd1N61SlWuUh2hAYX" TargetMode="External"/><Relationship Id="rId1442" Type="http://schemas.openxmlformats.org/officeDocument/2006/relationships/hyperlink" Target="https://drive.google.com/open?id=1CvF1yYmg3Cv8ciGTAJL0mp4s4Tdaiz3v" TargetMode="External"/><Relationship Id="rId1302" Type="http://schemas.openxmlformats.org/officeDocument/2006/relationships/hyperlink" Target="https://drive.google.com/open?id=1r08eEoqPylxlVNCUebaIALJCRmKVdLTL" TargetMode="External"/><Relationship Id="rId1747" Type="http://schemas.openxmlformats.org/officeDocument/2006/relationships/hyperlink" Target="https://drive.google.com/open?id=1QSxBPuIn4dyzqrWmURuMd86BrQynozhD" TargetMode="External"/><Relationship Id="rId39" Type="http://schemas.openxmlformats.org/officeDocument/2006/relationships/hyperlink" Target="https://drive.google.com/open?id=1Qp0KhDoJeb6AvgWdulw1jfPFf_2Wmz5Q" TargetMode="External"/><Relationship Id="rId1607" Type="http://schemas.openxmlformats.org/officeDocument/2006/relationships/hyperlink" Target="https://drive.google.com/open?id=1LI2evgtXwSvwWDmpj37lQW7e37vSgUqF" TargetMode="External"/><Relationship Id="rId188" Type="http://schemas.openxmlformats.org/officeDocument/2006/relationships/hyperlink" Target="https://drive.google.com/open?id=1p5mDXWxAjMIC1R9Bgy6SlBRszJ5x-5g3" TargetMode="External"/><Relationship Id="rId395" Type="http://schemas.openxmlformats.org/officeDocument/2006/relationships/hyperlink" Target="https://drive.google.com/open?id=19aTnJRBvssFgQSK7awCCThlKvMKQ2bhE" TargetMode="External"/><Relationship Id="rId255" Type="http://schemas.openxmlformats.org/officeDocument/2006/relationships/hyperlink" Target="https://drive.google.com/open?id=1Cgcaewp0rSmXwhSiKxmstlnN2Bi6vYee" TargetMode="External"/><Relationship Id="rId462" Type="http://schemas.openxmlformats.org/officeDocument/2006/relationships/hyperlink" Target="https://drive.google.com/open?id=1Pk6a4x-Wuj7-cgzs3_KV0yKr-njUwmEH" TargetMode="External"/><Relationship Id="rId1092" Type="http://schemas.openxmlformats.org/officeDocument/2006/relationships/hyperlink" Target="https://drive.google.com/open?id=1QUgm1vytsS04LzUpzREyHDULDGhLBfGK" TargetMode="External"/><Relationship Id="rId1397" Type="http://schemas.openxmlformats.org/officeDocument/2006/relationships/hyperlink" Target="https://drive.google.com/open?id=1iqDnKq_E-at3YuDeQrEGa8dGQt6sZsvG" TargetMode="External"/><Relationship Id="rId115" Type="http://schemas.openxmlformats.org/officeDocument/2006/relationships/hyperlink" Target="https://drive.google.com/open?id=1XfOArFQ3RBhnLojsSY991ewfVZMb71_D" TargetMode="External"/><Relationship Id="rId322" Type="http://schemas.openxmlformats.org/officeDocument/2006/relationships/hyperlink" Target="https://drive.google.com/open?id=112VryE5bgum0HmMYvdQTTbIs5t5IRwZV" TargetMode="External"/><Relationship Id="rId767" Type="http://schemas.openxmlformats.org/officeDocument/2006/relationships/hyperlink" Target="https://drive.google.com/open?id=1citQeHEtrL2p0l8gRZTN3nV9Eb9Ayw3m" TargetMode="External"/><Relationship Id="rId974" Type="http://schemas.openxmlformats.org/officeDocument/2006/relationships/hyperlink" Target="https://drive.google.com/open?id=1W24lx_52DGTDPffJvgvAEEizw7Pnof0c" TargetMode="External"/><Relationship Id="rId627" Type="http://schemas.openxmlformats.org/officeDocument/2006/relationships/hyperlink" Target="https://drive.google.com/open?id=1vBE4wTyRexbNoNS3qMF2U487R4UJ_kjY" TargetMode="External"/><Relationship Id="rId834" Type="http://schemas.openxmlformats.org/officeDocument/2006/relationships/hyperlink" Target="https://drive.google.com/open?id=19eMZZnkEf8JIDUSnLoKWNyQ-JLQHsw9L" TargetMode="External"/><Relationship Id="rId1257" Type="http://schemas.openxmlformats.org/officeDocument/2006/relationships/hyperlink" Target="https://drive.google.com/open?id=1iaLA2uQRDIEWq5De-qqvBGue673A6iTE" TargetMode="External"/><Relationship Id="rId1464" Type="http://schemas.openxmlformats.org/officeDocument/2006/relationships/hyperlink" Target="https://drive.google.com/open?id=1jyG_s2KtsAY1tRwXRRlMXi59jpFEUGDn" TargetMode="External"/><Relationship Id="rId1671" Type="http://schemas.openxmlformats.org/officeDocument/2006/relationships/hyperlink" Target="https://drive.google.com/open?id=1BcJBL0JByNhmjHs4RpBHElaCC6YTL9_G" TargetMode="External"/><Relationship Id="rId901" Type="http://schemas.openxmlformats.org/officeDocument/2006/relationships/hyperlink" Target="https://drive.google.com/open?id=1AsnJZ65u4DsU3pNINX45wxIyNu6MdddI" TargetMode="External"/><Relationship Id="rId1117" Type="http://schemas.openxmlformats.org/officeDocument/2006/relationships/hyperlink" Target="https://drive.google.com/open?id=1LA7-4wAIMrJbufPE2GtkAMjRbu9xwVZL" TargetMode="External"/><Relationship Id="rId1324" Type="http://schemas.openxmlformats.org/officeDocument/2006/relationships/hyperlink" Target="https://drive.google.com/open?id=1uw2-sAkdvV8P2odadev4b00CCWwiZYQB" TargetMode="External"/><Relationship Id="rId1531" Type="http://schemas.openxmlformats.org/officeDocument/2006/relationships/hyperlink" Target="https://drive.google.com/open?id=18-O4ao3KT-vjfUn7VW9_4L1_GllFUCti" TargetMode="External"/><Relationship Id="rId1769" Type="http://schemas.openxmlformats.org/officeDocument/2006/relationships/hyperlink" Target="https://drive.google.com/open?id=15ORaxuHq_3nYj9DvLQLUuuvSFiTQe4Uf" TargetMode="External"/><Relationship Id="rId30" Type="http://schemas.openxmlformats.org/officeDocument/2006/relationships/hyperlink" Target="https://drive.google.com/open?id=10Kc4UrzoPiNU3lY36YLO_mXHmDgTeBNN" TargetMode="External"/><Relationship Id="rId1629" Type="http://schemas.openxmlformats.org/officeDocument/2006/relationships/hyperlink" Target="https://drive.google.com/open?id=1TA187IkrtKkPN10vXk93h0rDyN3OXXmb" TargetMode="External"/><Relationship Id="rId277" Type="http://schemas.openxmlformats.org/officeDocument/2006/relationships/hyperlink" Target="https://drive.google.com/open?id=1i3IvHSnCPvlTcXvsNgyaXJL4PgZ0s7sa" TargetMode="External"/><Relationship Id="rId484" Type="http://schemas.openxmlformats.org/officeDocument/2006/relationships/hyperlink" Target="https://drive.google.com/open?id=1lWTFc4hPcOkUewiKDKL0zSs9MjdnuODJ" TargetMode="External"/><Relationship Id="rId137" Type="http://schemas.openxmlformats.org/officeDocument/2006/relationships/hyperlink" Target="https://drive.google.com/open?id=1gFzd66mc_-raaMUtBsc_aYZxs80VAB1X" TargetMode="External"/><Relationship Id="rId344" Type="http://schemas.openxmlformats.org/officeDocument/2006/relationships/hyperlink" Target="https://drive.google.com/open?id=1bGyZ5nJH3xU1KmWWZ75ZjrF_Z-JJGXw_" TargetMode="External"/><Relationship Id="rId691" Type="http://schemas.openxmlformats.org/officeDocument/2006/relationships/hyperlink" Target="https://drive.google.com/open?id=15jp2c5kc9VJ8ALkMZSxnj7g_sHFSbWbn" TargetMode="External"/><Relationship Id="rId789" Type="http://schemas.openxmlformats.org/officeDocument/2006/relationships/hyperlink" Target="https://drive.google.com/open?id=1THAAn8YQQBiM6tcAowfSQeTzDld39LMf" TargetMode="External"/><Relationship Id="rId996" Type="http://schemas.openxmlformats.org/officeDocument/2006/relationships/hyperlink" Target="https://drive.google.com/open?id=16Ug1Ir1YQZ8DCRYTqKqdvLb_J83tnnTf" TargetMode="External"/><Relationship Id="rId551" Type="http://schemas.openxmlformats.org/officeDocument/2006/relationships/hyperlink" Target="https://drive.google.com/open?id=1RfjadXiS7A7C4HmbrWzUjObw0HHyBH1i" TargetMode="External"/><Relationship Id="rId649" Type="http://schemas.openxmlformats.org/officeDocument/2006/relationships/hyperlink" Target="https://drive.google.com/open?id=1L0X7F5H3Gbe166G5nhYbKpU_WA2l3KEG" TargetMode="External"/><Relationship Id="rId856" Type="http://schemas.openxmlformats.org/officeDocument/2006/relationships/hyperlink" Target="https://drive.google.com/open?id=1XgltovsbWxsEpzF6zMy29Igo5S5qO5aj" TargetMode="External"/><Relationship Id="rId1181" Type="http://schemas.openxmlformats.org/officeDocument/2006/relationships/hyperlink" Target="https://drive.google.com/open?id=1QRRngA0TuEeht7RVOvZbbhxXE-bdh2xC" TargetMode="External"/><Relationship Id="rId1279" Type="http://schemas.openxmlformats.org/officeDocument/2006/relationships/hyperlink" Target="https://drive.google.com/open?id=103GuEPbpwtJRlor_ySJ8e5RgDqNAFLPL" TargetMode="External"/><Relationship Id="rId1486" Type="http://schemas.openxmlformats.org/officeDocument/2006/relationships/hyperlink" Target="https://drive.google.com/open?id=1WxrtQjF7kNhcc23UHzcF9L766Z_zytKd" TargetMode="External"/><Relationship Id="rId204" Type="http://schemas.openxmlformats.org/officeDocument/2006/relationships/hyperlink" Target="https://drive.google.com/open?id=1SYYUPKQFlDEmMwQz7DF9QFbbTMFRDfMT" TargetMode="External"/><Relationship Id="rId411" Type="http://schemas.openxmlformats.org/officeDocument/2006/relationships/hyperlink" Target="https://drive.google.com/open?id=1iQM9VtBVcF-4vz1WxXVYJk1epoYS-PlS" TargetMode="External"/><Relationship Id="rId509" Type="http://schemas.openxmlformats.org/officeDocument/2006/relationships/hyperlink" Target="https://drive.google.com/open?id=1I2WCtpBwM81wYDGnczftd3bWTa3bB4iO" TargetMode="External"/><Relationship Id="rId1041" Type="http://schemas.openxmlformats.org/officeDocument/2006/relationships/hyperlink" Target="https://drive.google.com/open?id=18pELUB03w_3TfBmWW29iFRBIudGQZnwH" TargetMode="External"/><Relationship Id="rId1139" Type="http://schemas.openxmlformats.org/officeDocument/2006/relationships/hyperlink" Target="https://drive.google.com/open?id=1he4yUM6ihyxz9fswGKYNHJkM7a5nnoBw" TargetMode="External"/><Relationship Id="rId1346" Type="http://schemas.openxmlformats.org/officeDocument/2006/relationships/hyperlink" Target="https://drive.google.com/open?id=1IPV_FsIWzRJrovQDA8BlP0eavnP7I5n2" TargetMode="External"/><Relationship Id="rId1693" Type="http://schemas.openxmlformats.org/officeDocument/2006/relationships/hyperlink" Target="https://drive.google.com/open?id=1bibbrGjxX8v1cn2RchRpnx8P7UM1H__X" TargetMode="External"/><Relationship Id="rId716" Type="http://schemas.openxmlformats.org/officeDocument/2006/relationships/hyperlink" Target="https://drive.google.com/open?id=1zdW_1LpQ40XN2ONDW8PfvGGXi2vwp21X" TargetMode="External"/><Relationship Id="rId923" Type="http://schemas.openxmlformats.org/officeDocument/2006/relationships/hyperlink" Target="https://drive.google.com/open?id=12C0Hj4KVwm4U0GB4AK_N-f4KnwHMYJU8" TargetMode="External"/><Relationship Id="rId1553" Type="http://schemas.openxmlformats.org/officeDocument/2006/relationships/hyperlink" Target="https://drive.google.com/open?id=1CQZrW1d_q90Qj6f9Wla6s3-rSQoAu6bM" TargetMode="External"/><Relationship Id="rId1760" Type="http://schemas.openxmlformats.org/officeDocument/2006/relationships/hyperlink" Target="https://drive.google.com/open?id=190FnESeKAQuaFLQQZL0VeWlhzRSX57yg" TargetMode="External"/><Relationship Id="rId52" Type="http://schemas.openxmlformats.org/officeDocument/2006/relationships/hyperlink" Target="https://drive.google.com/open?id=1OvZ5FIRbYk4OCL_D16ZKOmlkLXuxiGBI" TargetMode="External"/><Relationship Id="rId1206" Type="http://schemas.openxmlformats.org/officeDocument/2006/relationships/hyperlink" Target="https://drive.google.com/open?id=1q6bjxzTi3j1i-oJVGbuSu1g4McBiUcki" TargetMode="External"/><Relationship Id="rId1413" Type="http://schemas.openxmlformats.org/officeDocument/2006/relationships/hyperlink" Target="https://drive.google.com/open?id=16cprfNsJwCAgj5-DqMKkGUlGCEzpJWQy" TargetMode="External"/><Relationship Id="rId1620" Type="http://schemas.openxmlformats.org/officeDocument/2006/relationships/hyperlink" Target="https://drive.google.com/open?id=1w475bL7D4xstI2VnHlrOckXGPrrq0NBL" TargetMode="External"/><Relationship Id="rId1718" Type="http://schemas.openxmlformats.org/officeDocument/2006/relationships/hyperlink" Target="https://drive.google.com/open?id=1D0_ABrLI6E4kjSdXwYkqG4XJ05VktR5T" TargetMode="External"/><Relationship Id="rId299" Type="http://schemas.openxmlformats.org/officeDocument/2006/relationships/hyperlink" Target="https://drive.google.com/open?id=1Yl0IEmLSmiG3jApQ0HsOIGoFy28ryQ7O" TargetMode="External"/><Relationship Id="rId159" Type="http://schemas.openxmlformats.org/officeDocument/2006/relationships/hyperlink" Target="https://drive.google.com/open?id=1zSCFUYvF4f-DOm_Iz3ntpuqcvXn_G8uP" TargetMode="External"/><Relationship Id="rId366" Type="http://schemas.openxmlformats.org/officeDocument/2006/relationships/hyperlink" Target="https://drive.google.com/open?id=1424mtA6azb--rlJWrRLmr12Irhlbf_RD" TargetMode="External"/><Relationship Id="rId573" Type="http://schemas.openxmlformats.org/officeDocument/2006/relationships/hyperlink" Target="https://drive.google.com/open?id=1mJSTcecuwSw_TVBdUoIzIKConRcvvgip" TargetMode="External"/><Relationship Id="rId780" Type="http://schemas.openxmlformats.org/officeDocument/2006/relationships/hyperlink" Target="https://drive.google.com/open?id=1ALSr1c51yi95asudDhYUmxTZtEqcCXXI" TargetMode="External"/><Relationship Id="rId226" Type="http://schemas.openxmlformats.org/officeDocument/2006/relationships/hyperlink" Target="https://drive.google.com/open?id=1D2i-xFWYJnotfychE63CBqXz_zKPfBPR" TargetMode="External"/><Relationship Id="rId433" Type="http://schemas.openxmlformats.org/officeDocument/2006/relationships/hyperlink" Target="https://drive.google.com/open?id=1FTrJf3Vgus_glAnT1mQ8aL3rfpxrcKQ0" TargetMode="External"/><Relationship Id="rId878" Type="http://schemas.openxmlformats.org/officeDocument/2006/relationships/hyperlink" Target="https://drive.google.com/open?id=16lPYlocQ2LonLUVrGlVDiH3Na0fSvlir" TargetMode="External"/><Relationship Id="rId1063" Type="http://schemas.openxmlformats.org/officeDocument/2006/relationships/hyperlink" Target="https://drive.google.com/open?id=1QyUS4-zva6ZOxJMy5FXWY0JIFuRN70Xl" TargetMode="External"/><Relationship Id="rId1270" Type="http://schemas.openxmlformats.org/officeDocument/2006/relationships/hyperlink" Target="https://drive.google.com/open?id=1kzIyNFvBv5h_3ynjP0rD92dvjTohJSaz" TargetMode="External"/><Relationship Id="rId640" Type="http://schemas.openxmlformats.org/officeDocument/2006/relationships/hyperlink" Target="https://drive.google.com/open?id=1KABExZoyszzFZpdIhoxXZiU8qiVdv4tT" TargetMode="External"/><Relationship Id="rId738" Type="http://schemas.openxmlformats.org/officeDocument/2006/relationships/hyperlink" Target="https://drive.google.com/open?id=12JC9M53sUBjbAHM1HUZrjx9l7j8bwZWo" TargetMode="External"/><Relationship Id="rId945" Type="http://schemas.openxmlformats.org/officeDocument/2006/relationships/hyperlink" Target="https://drive.google.com/open?id=1Yhe6JklkAUrhw1zEQkaMjuU-BjIz-Dy-" TargetMode="External"/><Relationship Id="rId1368" Type="http://schemas.openxmlformats.org/officeDocument/2006/relationships/hyperlink" Target="https://drive.google.com/open?id=1yIitUnTIBjUCF_jcKbvME54y6hvmvaWu" TargetMode="External"/><Relationship Id="rId1575" Type="http://schemas.openxmlformats.org/officeDocument/2006/relationships/hyperlink" Target="https://drive.google.com/open?id=1wXs-lKopDUqxCkarjFGZAEfR5GsAgXqV" TargetMode="External"/><Relationship Id="rId1782" Type="http://schemas.openxmlformats.org/officeDocument/2006/relationships/hyperlink" Target="https://drive.google.com/open?id=1AArPtTu7ZZJMu224qwR9V4dP2Q8WxECT" TargetMode="External"/><Relationship Id="rId74" Type="http://schemas.openxmlformats.org/officeDocument/2006/relationships/hyperlink" Target="https://drive.google.com/open?id=1xqPTUKwgAHTCKMOZQmERRajBEBzQ2l-8" TargetMode="External"/><Relationship Id="rId500" Type="http://schemas.openxmlformats.org/officeDocument/2006/relationships/hyperlink" Target="https://drive.google.com/open?id=1aJaBvySvHCCqBlhcnPu-8VN-n2_kauyM" TargetMode="External"/><Relationship Id="rId805" Type="http://schemas.openxmlformats.org/officeDocument/2006/relationships/hyperlink" Target="https://drive.google.com/open?id=1BUUQEfbOGLl7EVlhHxJgPh1ZTIMt-1p5" TargetMode="External"/><Relationship Id="rId1130" Type="http://schemas.openxmlformats.org/officeDocument/2006/relationships/hyperlink" Target="https://drive.google.com/open?id=13RKHhCt2hE0JA3SaUDUe_RcNs1ejsZWD" TargetMode="External"/><Relationship Id="rId1228" Type="http://schemas.openxmlformats.org/officeDocument/2006/relationships/hyperlink" Target="https://drive.google.com/open?id=1Xjz62gZlU6Zl3DIj-bygXbpVhKuqXrGW" TargetMode="External"/><Relationship Id="rId1435" Type="http://schemas.openxmlformats.org/officeDocument/2006/relationships/hyperlink" Target="https://drive.google.com/open?id=1V7na7-tUse6W9bqeDkL6OW80YtIxmok9" TargetMode="External"/><Relationship Id="rId1642" Type="http://schemas.openxmlformats.org/officeDocument/2006/relationships/hyperlink" Target="https://drive.google.com/open?id=1Tu5aCk9a6pmL_eKugMs0C39JSRclFYb6" TargetMode="External"/><Relationship Id="rId1502" Type="http://schemas.openxmlformats.org/officeDocument/2006/relationships/hyperlink" Target="https://drive.google.com/open?id=12TfhgAz0iLUfA-QH6fh4KDTWFAXPyw1B" TargetMode="External"/><Relationship Id="rId290" Type="http://schemas.openxmlformats.org/officeDocument/2006/relationships/hyperlink" Target="https://drive.google.com/open?id=1fzWGrwt0ZSZb0Wf8bcEzAN9KY1XMROXZ" TargetMode="External"/><Relationship Id="rId388" Type="http://schemas.openxmlformats.org/officeDocument/2006/relationships/hyperlink" Target="https://drive.google.com/open?id=1D5rpXbzb6A3-41wXLquJJX-u14TBcqXp" TargetMode="External"/><Relationship Id="rId150" Type="http://schemas.openxmlformats.org/officeDocument/2006/relationships/hyperlink" Target="https://drive.google.com/open?id=1VsFECa-OcxAVGUHPzeq6oCISJx5uMnzp" TargetMode="External"/><Relationship Id="rId595" Type="http://schemas.openxmlformats.org/officeDocument/2006/relationships/hyperlink" Target="https://drive.google.com/open?id=1JmxpM2D4Aq59acAqsVAKf4oxCMZcgNjL" TargetMode="External"/><Relationship Id="rId248" Type="http://schemas.openxmlformats.org/officeDocument/2006/relationships/hyperlink" Target="https://drive.google.com/open?id=1M6m-LAJB1mjBWWNQGBC9yB-uj-DUnZ9m" TargetMode="External"/><Relationship Id="rId455" Type="http://schemas.openxmlformats.org/officeDocument/2006/relationships/hyperlink" Target="https://drive.google.com/open?id=1AgjHI7ZGA0T93wnxbx1oCSOSMZcLAJh4" TargetMode="External"/><Relationship Id="rId662" Type="http://schemas.openxmlformats.org/officeDocument/2006/relationships/hyperlink" Target="https://drive.google.com/open?id=1kzmaX-8Gyo1fr-LFgfRODT_YwrhAwyST" TargetMode="External"/><Relationship Id="rId1085" Type="http://schemas.openxmlformats.org/officeDocument/2006/relationships/hyperlink" Target="https://drive.google.com/open?id=1zr-0VQF4PREpfT8_l4f7-vpNjZd8tt1C" TargetMode="External"/><Relationship Id="rId1292" Type="http://schemas.openxmlformats.org/officeDocument/2006/relationships/hyperlink" Target="https://drive.google.com/open?id=1zeuk0MTTgURnBNAocIcknWQlO2bCYIKf" TargetMode="External"/><Relationship Id="rId108" Type="http://schemas.openxmlformats.org/officeDocument/2006/relationships/hyperlink" Target="https://drive.google.com/open?id=1t7g1CB_CLSSFw_yGKmM5FFphHA1dmgUG" TargetMode="External"/><Relationship Id="rId315" Type="http://schemas.openxmlformats.org/officeDocument/2006/relationships/hyperlink" Target="https://drive.google.com/open?id=156NprES0wfJJUBHfb6qHz36ymsMG_UrD" TargetMode="External"/><Relationship Id="rId522" Type="http://schemas.openxmlformats.org/officeDocument/2006/relationships/hyperlink" Target="https://drive.google.com/open?id=1PPsSHpoTQA6dVJ8sz38kJTBrxulJjx9h" TargetMode="External"/><Relationship Id="rId967" Type="http://schemas.openxmlformats.org/officeDocument/2006/relationships/hyperlink" Target="https://drive.google.com/open?id=1v40iaA9FdHIgY_0h1OhhqZzNmsYaZDE6" TargetMode="External"/><Relationship Id="rId1152" Type="http://schemas.openxmlformats.org/officeDocument/2006/relationships/hyperlink" Target="https://drive.google.com/open?id=1DttvRaY73D1FxH30ZjxQQmuzbXdbqIM2" TargetMode="External"/><Relationship Id="rId1597" Type="http://schemas.openxmlformats.org/officeDocument/2006/relationships/hyperlink" Target="https://drive.google.com/open?id=1T57xqIc1_P9TzK6E3aNZW7ff6wG6OWS9" TargetMode="External"/><Relationship Id="rId96" Type="http://schemas.openxmlformats.org/officeDocument/2006/relationships/hyperlink" Target="https://drive.google.com/open?id=1z4QHf7QdMWx3hEMAzJkWKpdR2tFD1nBm" TargetMode="External"/><Relationship Id="rId827" Type="http://schemas.openxmlformats.org/officeDocument/2006/relationships/hyperlink" Target="https://drive.google.com/open?id=16Yn8J3Uzp5iWW9kVNLtQ7vXgilTV6Wql" TargetMode="External"/><Relationship Id="rId1012" Type="http://schemas.openxmlformats.org/officeDocument/2006/relationships/hyperlink" Target="https://drive.google.com/open?id=1LG5LoHw2drqxuERh-T9Xhv0YTzbs-O4Z" TargetMode="External"/><Relationship Id="rId1457" Type="http://schemas.openxmlformats.org/officeDocument/2006/relationships/hyperlink" Target="https://drive.google.com/open?id=1GKBOn4ga5BnhgL516eeW74lTTDhD0QYX" TargetMode="External"/><Relationship Id="rId1664" Type="http://schemas.openxmlformats.org/officeDocument/2006/relationships/hyperlink" Target="https://drive.google.com/open?id=1fG8BQ8cWDmwYUOXg_AkBINbj6RiFqYyG" TargetMode="External"/><Relationship Id="rId1317" Type="http://schemas.openxmlformats.org/officeDocument/2006/relationships/hyperlink" Target="https://drive.google.com/open?id=10PenRs3Rvxb-2gTxxn9Kw07Lh-fzqBYF" TargetMode="External"/><Relationship Id="rId1524" Type="http://schemas.openxmlformats.org/officeDocument/2006/relationships/hyperlink" Target="https://drive.google.com/open?id=1AH2lxF3QQdQ09omxGrJfBzIi_47M-zAC" TargetMode="External"/><Relationship Id="rId1731" Type="http://schemas.openxmlformats.org/officeDocument/2006/relationships/hyperlink" Target="https://drive.google.com/open?id=168jVHrDWAKB3C9IySTb88XmcuOmkG-gA" TargetMode="External"/><Relationship Id="rId23" Type="http://schemas.openxmlformats.org/officeDocument/2006/relationships/hyperlink" Target="https://drive.google.com/open?id=1F_AT4ywrG5ZYj6t5DmrwOQa8WsFqYLNf" TargetMode="External"/><Relationship Id="rId172" Type="http://schemas.openxmlformats.org/officeDocument/2006/relationships/hyperlink" Target="https://drive.google.com/open?id=1EFIBOx4IzxaqJXok0KzaEWyPqkSsWX3g" TargetMode="External"/><Relationship Id="rId477" Type="http://schemas.openxmlformats.org/officeDocument/2006/relationships/hyperlink" Target="https://drive.google.com/open?id=10ZepeCpgtGLVMWUiluMmlz_oYgsmK99k" TargetMode="External"/><Relationship Id="rId684" Type="http://schemas.openxmlformats.org/officeDocument/2006/relationships/hyperlink" Target="https://drive.google.com/open?id=1nBTekmypJlPMpElELEe5tsgaPIk7tai6" TargetMode="External"/><Relationship Id="rId337" Type="http://schemas.openxmlformats.org/officeDocument/2006/relationships/hyperlink" Target="https://drive.google.com/open?id=1gXt2cnU7N_M-baS-ae8dzd2ftp6A9C3A" TargetMode="External"/><Relationship Id="rId891" Type="http://schemas.openxmlformats.org/officeDocument/2006/relationships/hyperlink" Target="https://drive.google.com/open?id=1tpgkU2QJnE83-M6n6KIqB1X-SRgF_IG9" TargetMode="External"/><Relationship Id="rId989" Type="http://schemas.openxmlformats.org/officeDocument/2006/relationships/hyperlink" Target="https://drive.google.com/open?id=1sH03ZzEDn7tYFrTF2Mjasc7GnTbLJbhi" TargetMode="External"/><Relationship Id="rId544" Type="http://schemas.openxmlformats.org/officeDocument/2006/relationships/hyperlink" Target="https://drive.google.com/open?id=1ML30HtzZl0wJ_m4MUsdTvE1HRRWzidBt" TargetMode="External"/><Relationship Id="rId751" Type="http://schemas.openxmlformats.org/officeDocument/2006/relationships/hyperlink" Target="https://drive.google.com/open?id=1zsi905slttS0TjiXDHAh6HyJ_8LBoMdW" TargetMode="External"/><Relationship Id="rId849" Type="http://schemas.openxmlformats.org/officeDocument/2006/relationships/hyperlink" Target="https://drive.google.com/open?id=1V4k48-Jh_ZtBfYx9ULkYsdqOTGNSHm2k" TargetMode="External"/><Relationship Id="rId1174" Type="http://schemas.openxmlformats.org/officeDocument/2006/relationships/hyperlink" Target="https://drive.google.com/open?id=1a1_wgXlCE9l7SXoUwRSKQWW4AQGk7k0q" TargetMode="External"/><Relationship Id="rId1381" Type="http://schemas.openxmlformats.org/officeDocument/2006/relationships/hyperlink" Target="https://drive.google.com/open?id=1kpAC7Fi_Ed5CXleBYCWhiE0VG33LHbJZ" TargetMode="External"/><Relationship Id="rId1479" Type="http://schemas.openxmlformats.org/officeDocument/2006/relationships/hyperlink" Target="https://drive.google.com/open?id=1ImJm_-TNQq5vUMdqYgr85PrA3LmlKnwj" TargetMode="External"/><Relationship Id="rId1686" Type="http://schemas.openxmlformats.org/officeDocument/2006/relationships/hyperlink" Target="https://drive.google.com/open?id=1NT7jk8ioIZtgVO4gqjXvmHl50mEd4zJs" TargetMode="External"/><Relationship Id="rId404" Type="http://schemas.openxmlformats.org/officeDocument/2006/relationships/hyperlink" Target="https://drive.google.com/open?id=1PgO5hFCWoT1DTWLYcYylidBS3Z1vLXR2" TargetMode="External"/><Relationship Id="rId611" Type="http://schemas.openxmlformats.org/officeDocument/2006/relationships/hyperlink" Target="https://drive.google.com/open?id=12klcM2H9t4_RrfpOnqTKjI5c8VYMwzoy" TargetMode="External"/><Relationship Id="rId1034" Type="http://schemas.openxmlformats.org/officeDocument/2006/relationships/hyperlink" Target="https://drive.google.com/open?id=1GKNCSbsogmVGSuYzWq904ezHhBxRazoy" TargetMode="External"/><Relationship Id="rId1241" Type="http://schemas.openxmlformats.org/officeDocument/2006/relationships/hyperlink" Target="https://drive.google.com/open?id=1McnuXkUg6omcV1-LlpXBjtwm8NHn3mvU" TargetMode="External"/><Relationship Id="rId1339" Type="http://schemas.openxmlformats.org/officeDocument/2006/relationships/hyperlink" Target="https://drive.google.com/open?id=1m_jgGtewmzsv_TZ7TtEfF8tDw6YxfgMc" TargetMode="External"/><Relationship Id="rId709" Type="http://schemas.openxmlformats.org/officeDocument/2006/relationships/hyperlink" Target="https://drive.google.com/open?id=16pKzIDlZMC4DOeDad5TA5HLP0t1cU-YV" TargetMode="External"/><Relationship Id="rId916" Type="http://schemas.openxmlformats.org/officeDocument/2006/relationships/hyperlink" Target="https://drive.google.com/open?id=1k2muBeG8dRXCkENRDpu57-zwsQGc1HSx" TargetMode="External"/><Relationship Id="rId1101" Type="http://schemas.openxmlformats.org/officeDocument/2006/relationships/hyperlink" Target="https://drive.google.com/open?id=1Mxdbnw2i8rJfk4vO2ZrcsUwAh4pyLAPc" TargetMode="External"/><Relationship Id="rId1546" Type="http://schemas.openxmlformats.org/officeDocument/2006/relationships/hyperlink" Target="https://drive.google.com/open?id=1dgpvEglCVUTNfV8OdQY-jifI0ajs2aSP" TargetMode="External"/><Relationship Id="rId1753" Type="http://schemas.openxmlformats.org/officeDocument/2006/relationships/hyperlink" Target="https://drive.google.com/open?id=1d-ch2COwZpnXbMAzRepFR0hdiqHx2d4e" TargetMode="External"/><Relationship Id="rId45" Type="http://schemas.openxmlformats.org/officeDocument/2006/relationships/hyperlink" Target="https://drive.google.com/open?id=1uXwn0aXn1ADtOnqmdV4JZYccg3SgNwtB" TargetMode="External"/><Relationship Id="rId1406" Type="http://schemas.openxmlformats.org/officeDocument/2006/relationships/hyperlink" Target="https://drive.google.com/open?id=1xxQw7KQPfwc6rST0zmqegeMqO1foM__l" TargetMode="External"/><Relationship Id="rId1613" Type="http://schemas.openxmlformats.org/officeDocument/2006/relationships/hyperlink" Target="https://drive.google.com/open?id=1Q5FgM_hva6M91OU9Io5pb-IM4o4T--Dn" TargetMode="External"/><Relationship Id="rId194" Type="http://schemas.openxmlformats.org/officeDocument/2006/relationships/hyperlink" Target="https://drive.google.com/open?id=1PXk1vOQWBFkDhL97I9Yz5RcRNk9FJsuD" TargetMode="External"/><Relationship Id="rId261" Type="http://schemas.openxmlformats.org/officeDocument/2006/relationships/hyperlink" Target="https://drive.google.com/open?id=15kUWvtfod7DL25etS-g6wtvW7IqwiQbv" TargetMode="External"/><Relationship Id="rId499" Type="http://schemas.openxmlformats.org/officeDocument/2006/relationships/hyperlink" Target="https://drive.google.com/open?id=1rDK2Yrkp3ltMoZdv5hOqS7zQEpQAAnBx" TargetMode="External"/><Relationship Id="rId359" Type="http://schemas.openxmlformats.org/officeDocument/2006/relationships/hyperlink" Target="https://drive.google.com/open?id=1B9OKQH_17-NIOvujlgEFg1IyICBWo2J_" TargetMode="External"/><Relationship Id="rId566" Type="http://schemas.openxmlformats.org/officeDocument/2006/relationships/hyperlink" Target="https://drive.google.com/open?id=1s1YCTeeoYfNU2TfHjNhtL6Qxhk6v3Ycq" TargetMode="External"/><Relationship Id="rId773" Type="http://schemas.openxmlformats.org/officeDocument/2006/relationships/hyperlink" Target="https://drive.google.com/open?id=12i_CfyQxTJZMETL8C01W6_O39fDYrPvZ" TargetMode="External"/><Relationship Id="rId1196" Type="http://schemas.openxmlformats.org/officeDocument/2006/relationships/hyperlink" Target="https://drive.google.com/open?id=1rj5kao010tpkL84cCo1r4xaoPNkQvqdq" TargetMode="External"/><Relationship Id="rId121" Type="http://schemas.openxmlformats.org/officeDocument/2006/relationships/hyperlink" Target="https://drive.google.com/open?id=1di2kne_BCnMpIhyuD594iSsxKWzK9lAY" TargetMode="External"/><Relationship Id="rId219" Type="http://schemas.openxmlformats.org/officeDocument/2006/relationships/hyperlink" Target="https://drive.google.com/open?id=12YSlQC5bpAPV0gTXwF6nKXLe0eXKjQad" TargetMode="External"/><Relationship Id="rId426" Type="http://schemas.openxmlformats.org/officeDocument/2006/relationships/hyperlink" Target="https://drive.google.com/open?id=1sSSOIkeno9HyTneetI4ROCVKPeH3uplv" TargetMode="External"/><Relationship Id="rId633" Type="http://schemas.openxmlformats.org/officeDocument/2006/relationships/hyperlink" Target="https://drive.google.com/open?id=1Sd5mKxwy54GjLhUCDjezeXevcCIo5Vic" TargetMode="External"/><Relationship Id="rId980" Type="http://schemas.openxmlformats.org/officeDocument/2006/relationships/hyperlink" Target="https://drive.google.com/open?id=1aj7pXCtQapsb3PlEAh5Q6XV8hEWMT8YX" TargetMode="External"/><Relationship Id="rId1056" Type="http://schemas.openxmlformats.org/officeDocument/2006/relationships/hyperlink" Target="https://drive.google.com/open?id=1_lYoEOV_3knp8V6vAseiHyT_T10aKq07" TargetMode="External"/><Relationship Id="rId1263" Type="http://schemas.openxmlformats.org/officeDocument/2006/relationships/hyperlink" Target="https://drive.google.com/open?id=1-_NQlF70bx_WAjTCESVKUW3ObYOUTSzA" TargetMode="External"/><Relationship Id="rId840" Type="http://schemas.openxmlformats.org/officeDocument/2006/relationships/hyperlink" Target="https://drive.google.com/open?id=1xD9cn5X24qUvEVW_ZyKLH0rwLv2kyrXg" TargetMode="External"/><Relationship Id="rId938" Type="http://schemas.openxmlformats.org/officeDocument/2006/relationships/hyperlink" Target="https://drive.google.com/open?id=1lNFH_cIWGntxssntqRBm4uK3yYYqsaEg" TargetMode="External"/><Relationship Id="rId1470" Type="http://schemas.openxmlformats.org/officeDocument/2006/relationships/hyperlink" Target="https://drive.google.com/open?id=1q4bNHPWoXnu_I07DL2sESzhD8dqCba5t" TargetMode="External"/><Relationship Id="rId1568" Type="http://schemas.openxmlformats.org/officeDocument/2006/relationships/hyperlink" Target="https://drive.google.com/open?id=1pnHJ1HZ0c_AQizBtImqplBoonoqKJoy6" TargetMode="External"/><Relationship Id="rId1775" Type="http://schemas.openxmlformats.org/officeDocument/2006/relationships/hyperlink" Target="https://drive.google.com/open?id=12W9BE0IJMIdPd-WDLuZUDnoSUQBiGWBY" TargetMode="External"/><Relationship Id="rId67" Type="http://schemas.openxmlformats.org/officeDocument/2006/relationships/hyperlink" Target="https://drive.google.com/open?id=1evb4jFUpyL6TS81CAgS0pXF6bz4LYj6c" TargetMode="External"/><Relationship Id="rId700" Type="http://schemas.openxmlformats.org/officeDocument/2006/relationships/hyperlink" Target="https://drive.google.com/open?id=1DaSnigGumCumjwrhGgVj1EQIPXqo3ghG" TargetMode="External"/><Relationship Id="rId1123" Type="http://schemas.openxmlformats.org/officeDocument/2006/relationships/hyperlink" Target="https://drive.google.com/open?id=1oXbDYYxfLq2k-FNoKI_yKtzycAlriTEX" TargetMode="External"/><Relationship Id="rId1330" Type="http://schemas.openxmlformats.org/officeDocument/2006/relationships/hyperlink" Target="https://drive.google.com/open?id=1tBUyrxnOrqo2VGsTbjJdZUFJR5DcGWQa" TargetMode="External"/><Relationship Id="rId1428" Type="http://schemas.openxmlformats.org/officeDocument/2006/relationships/hyperlink" Target="https://drive.google.com/open?id=1BrrAYs02MAFeHizNtTIHcB5jGl8ulX0k" TargetMode="External"/><Relationship Id="rId1635" Type="http://schemas.openxmlformats.org/officeDocument/2006/relationships/hyperlink" Target="https://drive.google.com/open?id=1y3JtUgBlMk5CvYoxBguWdiTP2eSCHKZc" TargetMode="External"/><Relationship Id="rId1702" Type="http://schemas.openxmlformats.org/officeDocument/2006/relationships/hyperlink" Target="https://drive.google.com/open?id=1SKX_2-bm2BdRJTATpcvn85eSFHnDS0ex" TargetMode="External"/><Relationship Id="rId283" Type="http://schemas.openxmlformats.org/officeDocument/2006/relationships/hyperlink" Target="https://drive.google.com/open?id=1UdZNPRDaS-_dilnmInbFP1PxjNnp3dND" TargetMode="External"/><Relationship Id="rId490" Type="http://schemas.openxmlformats.org/officeDocument/2006/relationships/hyperlink" Target="https://drive.google.com/open?id=10qYpvYpPRnxiWZS_615hA4D3d993S-2_" TargetMode="External"/><Relationship Id="rId143" Type="http://schemas.openxmlformats.org/officeDocument/2006/relationships/hyperlink" Target="https://drive.google.com/open?id=1sUWjJQGo8-RTTWhdncS_Z7pLT3Ym2h95" TargetMode="External"/><Relationship Id="rId350" Type="http://schemas.openxmlformats.org/officeDocument/2006/relationships/hyperlink" Target="https://drive.google.com/open?id=1E5u50hqt_zAxsj6tjVkvRRgV68AZvNXf" TargetMode="External"/><Relationship Id="rId588" Type="http://schemas.openxmlformats.org/officeDocument/2006/relationships/hyperlink" Target="https://drive.google.com/open?id=1z7YHd2VhCl5PV8bOJlpLuWTiInUR9xoX" TargetMode="External"/><Relationship Id="rId795" Type="http://schemas.openxmlformats.org/officeDocument/2006/relationships/hyperlink" Target="https://drive.google.com/open?id=1mrcc7821YLNZ_P3GWfToPEr6kDP8ZdDa" TargetMode="External"/><Relationship Id="rId9" Type="http://schemas.openxmlformats.org/officeDocument/2006/relationships/hyperlink" Target="https://drive.google.com/open?id=1X6zp0eGIB9VosF8zsA4ExpWhppkVvGHk" TargetMode="External"/><Relationship Id="rId210" Type="http://schemas.openxmlformats.org/officeDocument/2006/relationships/hyperlink" Target="https://drive.google.com/open?id=1-h2aZIMk0vl8kH30buM2XJgT7hXJAjt8" TargetMode="External"/><Relationship Id="rId448" Type="http://schemas.openxmlformats.org/officeDocument/2006/relationships/hyperlink" Target="https://drive.google.com/open?id=1ZH4Zq_u8AeMpuGQLjsZaE9krD3rdqCRh" TargetMode="External"/><Relationship Id="rId655" Type="http://schemas.openxmlformats.org/officeDocument/2006/relationships/hyperlink" Target="https://drive.google.com/open?id=1CiT1bI7Kq0DX5pdPhC-cXc41mbN8CmUz" TargetMode="External"/><Relationship Id="rId862" Type="http://schemas.openxmlformats.org/officeDocument/2006/relationships/hyperlink" Target="https://drive.google.com/open?id=1xXai3F7skXXaaL5ChtqcbTaQMTTpjGUO" TargetMode="External"/><Relationship Id="rId1078" Type="http://schemas.openxmlformats.org/officeDocument/2006/relationships/hyperlink" Target="https://drive.google.com/open?id=1C6BxAQmDOA2VHyJqHUwesKdjbNvNnx1l" TargetMode="External"/><Relationship Id="rId1285" Type="http://schemas.openxmlformats.org/officeDocument/2006/relationships/hyperlink" Target="https://drive.google.com/open?id=1CpZfZV520ArftnVdCD0yvlxBawkoRQmA" TargetMode="External"/><Relationship Id="rId1492" Type="http://schemas.openxmlformats.org/officeDocument/2006/relationships/hyperlink" Target="https://drive.google.com/open?id=1iCIhp9OHrs90Mu6lhta-5FFm4e2UMtEv" TargetMode="External"/><Relationship Id="rId308" Type="http://schemas.openxmlformats.org/officeDocument/2006/relationships/hyperlink" Target="https://drive.google.com/open?id=14LKd-GKuNrAwUtx2fUKc1eDGF4rvkacd" TargetMode="External"/><Relationship Id="rId515" Type="http://schemas.openxmlformats.org/officeDocument/2006/relationships/hyperlink" Target="https://drive.google.com/open?id=1R0No9JFsVDQES8a9YAx2SHyoSXY6dOLn" TargetMode="External"/><Relationship Id="rId722" Type="http://schemas.openxmlformats.org/officeDocument/2006/relationships/hyperlink" Target="https://drive.google.com/open?id=1XJTX-Kdx4JKyAMGy1yFSIugU435toJCb" TargetMode="External"/><Relationship Id="rId1145" Type="http://schemas.openxmlformats.org/officeDocument/2006/relationships/hyperlink" Target="https://drive.google.com/open?id=19gx6-MQ2FjxKXwAEvE-4Pgnl5JdHWtgk" TargetMode="External"/><Relationship Id="rId1352" Type="http://schemas.openxmlformats.org/officeDocument/2006/relationships/hyperlink" Target="https://drive.google.com/open?id=1fsyCqPJMIKnpps-kwmPsSr72ao6vOLQt" TargetMode="External"/><Relationship Id="rId89" Type="http://schemas.openxmlformats.org/officeDocument/2006/relationships/hyperlink" Target="http://ugs21040_civil.udaykumar.cbit.org.in/" TargetMode="External"/><Relationship Id="rId1005" Type="http://schemas.openxmlformats.org/officeDocument/2006/relationships/hyperlink" Target="https://drive.google.com/open?id=15J99rEk6OousDGPr5ACyvhsjusUjDN4O" TargetMode="External"/><Relationship Id="rId1212" Type="http://schemas.openxmlformats.org/officeDocument/2006/relationships/hyperlink" Target="https://drive.google.com/open?id=1RNDU82HiTGIjFRyg2R1RW_mPAcHt6IsM" TargetMode="External"/><Relationship Id="rId1657" Type="http://schemas.openxmlformats.org/officeDocument/2006/relationships/hyperlink" Target="https://drive.google.com/open?id=1an07O9oSZ-AFDmh3kZ-q2AcBgHCG9kIp" TargetMode="External"/><Relationship Id="rId1517" Type="http://schemas.openxmlformats.org/officeDocument/2006/relationships/hyperlink" Target="https://drive.google.com/open?id=1TBUYkdD5Ex07T-QdAXSjIcvi3ObmlYpk" TargetMode="External"/><Relationship Id="rId1724" Type="http://schemas.openxmlformats.org/officeDocument/2006/relationships/hyperlink" Target="https://drive.google.com/open?id=11pxUTFpN1iqC6FZE3THHiNhC_QyG194K" TargetMode="External"/><Relationship Id="rId16" Type="http://schemas.openxmlformats.org/officeDocument/2006/relationships/hyperlink" Target="https://drive.google.com/open?id=1T-G_sNEEvkc7SmqrdTZ6FP3EtBeTdkuS" TargetMode="External"/><Relationship Id="rId165" Type="http://schemas.openxmlformats.org/officeDocument/2006/relationships/hyperlink" Target="https://drive.google.com/open?id=1OadzZ3DvBw9cMuzkta3pvB-H85vVyM8M" TargetMode="External"/><Relationship Id="rId372" Type="http://schemas.openxmlformats.org/officeDocument/2006/relationships/hyperlink" Target="https://drive.google.com/open?id=1dmyhB_8miYZCuBPbZOdsv6b61ELAyF-O" TargetMode="External"/><Relationship Id="rId677" Type="http://schemas.openxmlformats.org/officeDocument/2006/relationships/hyperlink" Target="https://drive.google.com/open?id=1kq2oJFVjD0XXvAsSRY4W5KrNbJ0P0Jle" TargetMode="External"/><Relationship Id="rId232" Type="http://schemas.openxmlformats.org/officeDocument/2006/relationships/hyperlink" Target="https://drive.google.com/open?id=1cSSmT5Iqz4zBi2bOIFfeErtCyiBiLZRz" TargetMode="External"/><Relationship Id="rId884" Type="http://schemas.openxmlformats.org/officeDocument/2006/relationships/hyperlink" Target="https://drive.google.com/open?id=135BFc4WaXBIcdevowXdXYqPnk2gFbOeG" TargetMode="External"/><Relationship Id="rId537" Type="http://schemas.openxmlformats.org/officeDocument/2006/relationships/hyperlink" Target="https://drive.google.com/open?id=1BIGMX8Hz0owZ9mAYwkvQjdiiwZTs9m9h" TargetMode="External"/><Relationship Id="rId744" Type="http://schemas.openxmlformats.org/officeDocument/2006/relationships/hyperlink" Target="https://drive.google.com/open?id=1OvMdUXqWfmAAbpvFw1zH6MGbM-jrEFeD" TargetMode="External"/><Relationship Id="rId951" Type="http://schemas.openxmlformats.org/officeDocument/2006/relationships/hyperlink" Target="https://drive.google.com/open?id=15DVJ99RebL9fOWUlrD6FbrV0vNymQQEG" TargetMode="External"/><Relationship Id="rId1167" Type="http://schemas.openxmlformats.org/officeDocument/2006/relationships/hyperlink" Target="https://drive.google.com/open?id=1Nv3dkTG-bj9RLuLt_XBtDuKfoxIZw2nZ" TargetMode="External"/><Relationship Id="rId1374" Type="http://schemas.openxmlformats.org/officeDocument/2006/relationships/hyperlink" Target="https://drive.google.com/open?id=1qoqHzbuYGCFkzF0j9kAo1mfvHz-3kh0f" TargetMode="External"/><Relationship Id="rId1581" Type="http://schemas.openxmlformats.org/officeDocument/2006/relationships/hyperlink" Target="https://drive.google.com/open?id=1wkTlASN7Z1KkmCsgHb16cXLBZdKtdlTI" TargetMode="External"/><Relationship Id="rId1679" Type="http://schemas.openxmlformats.org/officeDocument/2006/relationships/hyperlink" Target="https://drive.google.com/open?id=1MR_slfPsjJFi_QELN5Jg90XfBh2YTkdM" TargetMode="External"/><Relationship Id="rId80" Type="http://schemas.openxmlformats.org/officeDocument/2006/relationships/hyperlink" Target="https://drive.google.com/open?id=167g1SNtilxk8u-dHJJRkHHlmbEMcJp0S" TargetMode="External"/><Relationship Id="rId604" Type="http://schemas.openxmlformats.org/officeDocument/2006/relationships/hyperlink" Target="https://drive.google.com/open?id=1RNPyeFtPT4w0rsShj5rqgiB1Wm80l-fk" TargetMode="External"/><Relationship Id="rId811" Type="http://schemas.openxmlformats.org/officeDocument/2006/relationships/hyperlink" Target="https://drive.google.com/open?id=1-EVDOZ8ofHAUO4sEi64e4hIYqdoC2RcZ" TargetMode="External"/><Relationship Id="rId1027" Type="http://schemas.openxmlformats.org/officeDocument/2006/relationships/hyperlink" Target="https://drive.google.com/open?id=1-xoT01HYWgKyKuHMfYbxMIi0Qr6Q0OA3" TargetMode="External"/><Relationship Id="rId1234" Type="http://schemas.openxmlformats.org/officeDocument/2006/relationships/hyperlink" Target="https://drive.google.com/open?id=1bOxP_-EC_Wtvba8TckXXZE3CLhWswhQs" TargetMode="External"/><Relationship Id="rId1441" Type="http://schemas.openxmlformats.org/officeDocument/2006/relationships/hyperlink" Target="https://drive.google.com/open?id=1TZ16I-zC3hhp38gFZ7JYRuEknPN-hHo-" TargetMode="External"/><Relationship Id="rId909" Type="http://schemas.openxmlformats.org/officeDocument/2006/relationships/hyperlink" Target="https://drive.google.com/open?id=13MohAak_zR08nSDEoWc11qfDSzyJ-2r4" TargetMode="External"/><Relationship Id="rId1301" Type="http://schemas.openxmlformats.org/officeDocument/2006/relationships/hyperlink" Target="https://drive.google.com/open?id=1PWN3CvyeEJ4L1MwTscIGfgqiIQLq0hw-" TargetMode="External"/><Relationship Id="rId1539" Type="http://schemas.openxmlformats.org/officeDocument/2006/relationships/hyperlink" Target="https://drive.google.com/open?id=1zBllwrLRh3MG4Hd8MQWAPhDRDcLQhKAm" TargetMode="External"/><Relationship Id="rId1746" Type="http://schemas.openxmlformats.org/officeDocument/2006/relationships/hyperlink" Target="https://drive.google.com/open?id=1LAX8VFIUeCFh86fR4uoH2LGUibRyPhNV" TargetMode="External"/><Relationship Id="rId38" Type="http://schemas.openxmlformats.org/officeDocument/2006/relationships/hyperlink" Target="https://drive.google.com/open?id=1VDD2jk8OYFoKMn8rPBSQIDWxa3srFiii" TargetMode="External"/><Relationship Id="rId1606" Type="http://schemas.openxmlformats.org/officeDocument/2006/relationships/hyperlink" Target="https://drive.google.com/open?id=1PV-1_6-vG9mm0SItMPtezm3LgXEl5ssL" TargetMode="External"/><Relationship Id="rId187" Type="http://schemas.openxmlformats.org/officeDocument/2006/relationships/hyperlink" Target="https://drive.google.com/open?id=1Cmiar6uhnjFpfLfKOQXpXJWSWfTFKLgR" TargetMode="External"/><Relationship Id="rId394" Type="http://schemas.openxmlformats.org/officeDocument/2006/relationships/hyperlink" Target="https://drive.google.com/open?id=1QoakY681pYzkVU41r-UbIbTcz5yS6NtX" TargetMode="External"/><Relationship Id="rId254" Type="http://schemas.openxmlformats.org/officeDocument/2006/relationships/hyperlink" Target="https://drive.google.com/open?id=1FpjIv52pu9aph2F0Y-vxHjxBuNNQu4no" TargetMode="External"/><Relationship Id="rId699" Type="http://schemas.openxmlformats.org/officeDocument/2006/relationships/hyperlink" Target="https://drive.google.com/open?id=1k7SP9TC2N1Uto36SakELun8NWiwGcaJ9" TargetMode="External"/><Relationship Id="rId1091" Type="http://schemas.openxmlformats.org/officeDocument/2006/relationships/hyperlink" Target="https://drive.google.com/open?id=1KZs-TDRkfcz20FSHQxRBdN1pbJkWc3JU" TargetMode="External"/><Relationship Id="rId114" Type="http://schemas.openxmlformats.org/officeDocument/2006/relationships/hyperlink" Target="https://drive.google.com/open?id=10Kr6FtCJINL_frJxpEHjZoYv1Wy4BC_y" TargetMode="External"/><Relationship Id="rId461" Type="http://schemas.openxmlformats.org/officeDocument/2006/relationships/hyperlink" Target="https://drive.google.com/open?id=161YPIAmh1iJfYfYfBqY91oBoh2IZypGE" TargetMode="External"/><Relationship Id="rId559" Type="http://schemas.openxmlformats.org/officeDocument/2006/relationships/hyperlink" Target="https://drive.google.com/open?id=1hnkW6IEM0ONLxX-0ZXeyJOyN4CI8T_Zd" TargetMode="External"/><Relationship Id="rId766" Type="http://schemas.openxmlformats.org/officeDocument/2006/relationships/hyperlink" Target="https://drive.google.com/open?id=15MTl3EAt-AihP-7SSHao9TMls0Q0Jf4_" TargetMode="External"/><Relationship Id="rId1189" Type="http://schemas.openxmlformats.org/officeDocument/2006/relationships/hyperlink" Target="https://drive.google.com/open?id=1w8RLY2xRThFhU_o1Hs4qW0RBKNzsp2qW" TargetMode="External"/><Relationship Id="rId1396" Type="http://schemas.openxmlformats.org/officeDocument/2006/relationships/hyperlink" Target="https://drive.google.com/open?id=1EZMj6vgh38yA79m2MTuNLH-2aXN_7ZyK" TargetMode="External"/><Relationship Id="rId321" Type="http://schemas.openxmlformats.org/officeDocument/2006/relationships/hyperlink" Target="https://drive.google.com/open?id=1lBXV0mysJGh2JURX-PKtTke5PblemX4Z" TargetMode="External"/><Relationship Id="rId419" Type="http://schemas.openxmlformats.org/officeDocument/2006/relationships/hyperlink" Target="https://drive.google.com/open?id=1AuzARfAX0Wku-UymZpHJsUUv7YHUZ9qW" TargetMode="External"/><Relationship Id="rId626" Type="http://schemas.openxmlformats.org/officeDocument/2006/relationships/hyperlink" Target="https://drive.google.com/open?id=1cM5ODrrufXVvwZ2EI3rzyKSvmOATOi4U" TargetMode="External"/><Relationship Id="rId973" Type="http://schemas.openxmlformats.org/officeDocument/2006/relationships/hyperlink" Target="https://drive.google.com/open?id=1QXpMR2YQncB8qs0rkTX8YDzITaNBAEtr" TargetMode="External"/><Relationship Id="rId1049" Type="http://schemas.openxmlformats.org/officeDocument/2006/relationships/hyperlink" Target="https://drive.google.com/open?id=17lz4vfCIMRpkhJQeNF9SYZrOHfA7K5t-" TargetMode="External"/><Relationship Id="rId1256" Type="http://schemas.openxmlformats.org/officeDocument/2006/relationships/hyperlink" Target="https://drive.google.com/open?id=1WJJGkWax_MdbhnaSC1soxrWbO-TdrIYL" TargetMode="External"/><Relationship Id="rId833" Type="http://schemas.openxmlformats.org/officeDocument/2006/relationships/hyperlink" Target="https://drive.google.com/open?id=1kd-xfsLTcHjV_VQlpz03BddveEGlHfKE" TargetMode="External"/><Relationship Id="rId1116" Type="http://schemas.openxmlformats.org/officeDocument/2006/relationships/hyperlink" Target="https://drive.google.com/open?id=1nK8BQ9TVJuBX_3mgzYc8lBXrkHAamA0j" TargetMode="External"/><Relationship Id="rId1463" Type="http://schemas.openxmlformats.org/officeDocument/2006/relationships/hyperlink" Target="https://drive.google.com/open?id=16BJfllzhPN98QDgqEyzKXYPxVj1Fh2bR" TargetMode="External"/><Relationship Id="rId1670" Type="http://schemas.openxmlformats.org/officeDocument/2006/relationships/hyperlink" Target="https://drive.google.com/open?id=19H_N9NtsjhWfpvPQQWcgzwmt1hae6SAo" TargetMode="External"/><Relationship Id="rId1768" Type="http://schemas.openxmlformats.org/officeDocument/2006/relationships/hyperlink" Target="https://drive.google.com/open?id=1jKdu8BKIDMvRLZC9Plmehv-9q2TtEbLR" TargetMode="External"/><Relationship Id="rId900" Type="http://schemas.openxmlformats.org/officeDocument/2006/relationships/hyperlink" Target="https://drive.google.com/open?id=1M-oqGHsbkwvPLmjFVbE4HrxxtXMQfpJI" TargetMode="External"/><Relationship Id="rId1323" Type="http://schemas.openxmlformats.org/officeDocument/2006/relationships/hyperlink" Target="https://drive.google.com/open?id=1JPvDHgwdaEa41AquMrMEbFiMYpc8FRhr" TargetMode="External"/><Relationship Id="rId1530" Type="http://schemas.openxmlformats.org/officeDocument/2006/relationships/hyperlink" Target="https://drive.google.com/open?id=1DVOs5NL8FsId8CmVwjA3Y8N8_wJUbp9G" TargetMode="External"/><Relationship Id="rId1628" Type="http://schemas.openxmlformats.org/officeDocument/2006/relationships/hyperlink" Target="https://drive.google.com/open?id=1Ua8NHPtsp0F7Yc2Cy9xbnLUF25TjryUg" TargetMode="External"/><Relationship Id="rId276" Type="http://schemas.openxmlformats.org/officeDocument/2006/relationships/hyperlink" Target="https://drive.google.com/open?id=120TQIOZPh_bwrRo6nVSjDVk36m_qEGA5" TargetMode="External"/><Relationship Id="rId483" Type="http://schemas.openxmlformats.org/officeDocument/2006/relationships/hyperlink" Target="https://drive.google.com/open?id=1hxKlczDYnj_Xtf82XYe2Va4u2VuHxhda" TargetMode="External"/><Relationship Id="rId690" Type="http://schemas.openxmlformats.org/officeDocument/2006/relationships/hyperlink" Target="https://drive.google.com/open?id=1_hwrQQhvsP7bGOv-zFnhbSf2Rei653RV" TargetMode="External"/><Relationship Id="rId136" Type="http://schemas.openxmlformats.org/officeDocument/2006/relationships/hyperlink" Target="https://drive.google.com/open?id=19uFrqq8-Guj0JVi2HypxxB_wsX-EsyrN" TargetMode="External"/><Relationship Id="rId343" Type="http://schemas.openxmlformats.org/officeDocument/2006/relationships/hyperlink" Target="https://drive.google.com/open?id=14lIrY-QbglMXSK889aO3aNAG0V8WFixR" TargetMode="External"/><Relationship Id="rId550" Type="http://schemas.openxmlformats.org/officeDocument/2006/relationships/hyperlink" Target="https://drive.google.com/open?id=1QO7lXm05cLWGUubXfrMfk5rS-WU8gvnp" TargetMode="External"/><Relationship Id="rId788" Type="http://schemas.openxmlformats.org/officeDocument/2006/relationships/hyperlink" Target="https://drive.google.com/open?id=1YJINKICr4MIMrNoZEc8aAbmOd6gBaFIf" TargetMode="External"/><Relationship Id="rId995" Type="http://schemas.openxmlformats.org/officeDocument/2006/relationships/hyperlink" Target="http://ugs21046_bio.vaishnavi.cbit.org.in/" TargetMode="External"/><Relationship Id="rId1180" Type="http://schemas.openxmlformats.org/officeDocument/2006/relationships/hyperlink" Target="https://drive.google.com/open?id=1nf6GVog1KFengrHXo1y9Fs8i1ZWJFEN2" TargetMode="External"/><Relationship Id="rId203" Type="http://schemas.openxmlformats.org/officeDocument/2006/relationships/hyperlink" Target="https://drive.google.com/open?id=1kjXXmn-hLqvkMYBPEw9AKuTsC0Sc_XUL" TargetMode="External"/><Relationship Id="rId648" Type="http://schemas.openxmlformats.org/officeDocument/2006/relationships/hyperlink" Target="https://drive.google.com/open?id=14WoHPbwyfNAYbNeSIb80SQUtLRvHm3D7" TargetMode="External"/><Relationship Id="rId855" Type="http://schemas.openxmlformats.org/officeDocument/2006/relationships/hyperlink" Target="https://drive.google.com/open?id=1Jp1QIfAb3Pdjp8tje2qGGj9nY1j6IE1Q" TargetMode="External"/><Relationship Id="rId1040" Type="http://schemas.openxmlformats.org/officeDocument/2006/relationships/hyperlink" Target="https://drive.google.com/open?id=1gN9hnLydzk-B9uDHPIhPo1ocAnIWlNTF" TargetMode="External"/><Relationship Id="rId1278" Type="http://schemas.openxmlformats.org/officeDocument/2006/relationships/hyperlink" Target="https://drive.google.com/open?id=17DQE_gnbjImksUNw3dz89JnciPkoXfni" TargetMode="External"/><Relationship Id="rId1485" Type="http://schemas.openxmlformats.org/officeDocument/2006/relationships/hyperlink" Target="https://drive.google.com/open?id=1ZbrYa7Xh8aUm0w3Ej-jfNod4WuFUK1Zk" TargetMode="External"/><Relationship Id="rId1692" Type="http://schemas.openxmlformats.org/officeDocument/2006/relationships/hyperlink" Target="https://drive.google.com/open?id=1Cn4fi6vdzA3kOKF2FFP9IXtAX7q1RZBT" TargetMode="External"/><Relationship Id="rId410" Type="http://schemas.openxmlformats.org/officeDocument/2006/relationships/hyperlink" Target="https://drive.google.com/open?id=16a45_e2ZPlMJ2mqlmxDfTNUs9B2tB_OQ" TargetMode="External"/><Relationship Id="rId508" Type="http://schemas.openxmlformats.org/officeDocument/2006/relationships/hyperlink" Target="https://drive.google.com/open?id=142uEiWNSE0j0HloqiwfrL5P8qIWUH6IY" TargetMode="External"/><Relationship Id="rId715" Type="http://schemas.openxmlformats.org/officeDocument/2006/relationships/hyperlink" Target="https://drive.google.com/open?id=1OP7v18HSba8mf8SVRVORp23Ut7RYQ8Oz" TargetMode="External"/><Relationship Id="rId922" Type="http://schemas.openxmlformats.org/officeDocument/2006/relationships/hyperlink" Target="https://drive.google.com/open?id=1b_UQhwJspP43vFk40_khOiaOvupgsOVe" TargetMode="External"/><Relationship Id="rId1138" Type="http://schemas.openxmlformats.org/officeDocument/2006/relationships/hyperlink" Target="https://drive.google.com/open?id=1QGrUQeXOGQKne4157vxekVMWgdmyNmFG" TargetMode="External"/><Relationship Id="rId1345" Type="http://schemas.openxmlformats.org/officeDocument/2006/relationships/hyperlink" Target="https://drive.google.com/open?id=1PxGLofsdIey0eJrRZvbIwmWu568NfrXi" TargetMode="External"/><Relationship Id="rId1552" Type="http://schemas.openxmlformats.org/officeDocument/2006/relationships/hyperlink" Target="https://drive.google.com/open?id=1yZGADCfpxOsv8RVYua5cHcz496fDJVag" TargetMode="External"/><Relationship Id="rId1205" Type="http://schemas.openxmlformats.org/officeDocument/2006/relationships/hyperlink" Target="https://drive.google.com/open?id=1qp7gae8FYzxCvKDjseHhImyLvSjyaqBf" TargetMode="External"/><Relationship Id="rId51" Type="http://schemas.openxmlformats.org/officeDocument/2006/relationships/hyperlink" Target="https://drive.google.com/open?id=1UdOP_6GzCagWxQ1FQ9jOMBCsqQ5Ac5MQ" TargetMode="External"/><Relationship Id="rId1412" Type="http://schemas.openxmlformats.org/officeDocument/2006/relationships/hyperlink" Target="https://drive.google.com/open?id=1oNxebSBGTcI3jZ6xO2QQD7rFTncC1JHM" TargetMode="External"/><Relationship Id="rId1717" Type="http://schemas.openxmlformats.org/officeDocument/2006/relationships/hyperlink" Target="https://drive.google.com/open?id=10hDarljjPqbMMA_u8lOs634wqmtRbQMi" TargetMode="External"/><Relationship Id="rId298" Type="http://schemas.openxmlformats.org/officeDocument/2006/relationships/hyperlink" Target="https://drive.google.com/open?id=1OmI8YjUnMCmipJ2pvAIKvazi0iQxqKWf" TargetMode="External"/><Relationship Id="rId158" Type="http://schemas.openxmlformats.org/officeDocument/2006/relationships/hyperlink" Target="https://drive.google.com/open?id=1WO8X7_rh9x0_HlGAHhJ6fndO4l3T30wm" TargetMode="External"/><Relationship Id="rId365" Type="http://schemas.openxmlformats.org/officeDocument/2006/relationships/hyperlink" Target="https://drive.google.com/open?id=18HvKUhXcU4igTbgpKpa7KCi1m_ckNlsH" TargetMode="External"/><Relationship Id="rId572" Type="http://schemas.openxmlformats.org/officeDocument/2006/relationships/hyperlink" Target="https://drive.google.com/open?id=1HsRSeF7lmzz5xD-BhyI0xBsGZbrDH-hn" TargetMode="External"/><Relationship Id="rId225" Type="http://schemas.openxmlformats.org/officeDocument/2006/relationships/hyperlink" Target="https://drive.google.com/open?id=1lLVfPlPRlUCrYrNa3dOQVAY9Bs78Nhij" TargetMode="External"/><Relationship Id="rId432" Type="http://schemas.openxmlformats.org/officeDocument/2006/relationships/hyperlink" Target="https://drive.google.com/open?id=1GUDm1RdqeMuzLT9bx7vaSZiPMuhg0SBV" TargetMode="External"/><Relationship Id="rId877" Type="http://schemas.openxmlformats.org/officeDocument/2006/relationships/hyperlink" Target="https://drive.google.com/open?id=1meR2R2DEME7-vtoZ9SxIKpETeTEpQyaZ" TargetMode="External"/><Relationship Id="rId1062" Type="http://schemas.openxmlformats.org/officeDocument/2006/relationships/hyperlink" Target="https://drive.google.com/open?id=1bIWhDSsuxgy9QldJphYNk5oL0AyAyLCx" TargetMode="External"/><Relationship Id="rId737" Type="http://schemas.openxmlformats.org/officeDocument/2006/relationships/hyperlink" Target="https://drive.google.com/open?id=13AyMqT_-IAfn_iyF5JJ2_ao_jTYIXyXk" TargetMode="External"/><Relationship Id="rId944" Type="http://schemas.openxmlformats.org/officeDocument/2006/relationships/hyperlink" Target="https://drive.google.com/open?id=130xIbSjQO8IXY9aClXGZyRGIEkHdXXC2" TargetMode="External"/><Relationship Id="rId1367" Type="http://schemas.openxmlformats.org/officeDocument/2006/relationships/hyperlink" Target="https://drive.google.com/open?id=1gkmCPe0tTRSaorFRekrh8jn_wd9sN_CJ" TargetMode="External"/><Relationship Id="rId1574" Type="http://schemas.openxmlformats.org/officeDocument/2006/relationships/hyperlink" Target="https://drive.google.com/open?id=1gFIIq7yVTfZGMsLE1LQQQHrAPObE4_GN" TargetMode="External"/><Relationship Id="rId1781" Type="http://schemas.openxmlformats.org/officeDocument/2006/relationships/hyperlink" Target="https://drive.google.com/open?id=1hpqRRKQq6R-_DGevsFeRMbqwpD0SdLE0" TargetMode="External"/><Relationship Id="rId73" Type="http://schemas.openxmlformats.org/officeDocument/2006/relationships/hyperlink" Target="https://drive.google.com/open?id=15dS6s9LMo9RA-Xvj4rVZSlGi8RZVMS8C" TargetMode="External"/><Relationship Id="rId804" Type="http://schemas.openxmlformats.org/officeDocument/2006/relationships/hyperlink" Target="https://drive.google.com/open?id=1Filxgx_2b45jkmaE1jtK8K-4Y4mGrrTO" TargetMode="External"/><Relationship Id="rId1227" Type="http://schemas.openxmlformats.org/officeDocument/2006/relationships/hyperlink" Target="https://drive.google.com/open?id=1wehrfJbkVuY3yp0QbfF5G8VGhAuzMOv6" TargetMode="External"/><Relationship Id="rId1434" Type="http://schemas.openxmlformats.org/officeDocument/2006/relationships/hyperlink" Target="https://drive.google.com/open?id=1bcUeSiDFLz6pUIcItKL4WoUiF2rqEDem" TargetMode="External"/><Relationship Id="rId1641" Type="http://schemas.openxmlformats.org/officeDocument/2006/relationships/hyperlink" Target="https://drive.google.com/open?id=1ciRLVTxMdCAcM0fAHifJ-3ULakp_fnR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7mrKX4TDLY1iV6zz4LxDrrmOyUJAqMT8" TargetMode="External"/><Relationship Id="rId13" Type="http://schemas.openxmlformats.org/officeDocument/2006/relationships/hyperlink" Target="https://drive.google.com/open?id=11PZormZNdybK30-pdTjUedOtL9mltV4T" TargetMode="External"/><Relationship Id="rId18" Type="http://schemas.openxmlformats.org/officeDocument/2006/relationships/hyperlink" Target="https://drive.google.com/open?id=1D0kf02QlMupG8xdmotzPQnXO0ndOvJ1_" TargetMode="External"/><Relationship Id="rId26" Type="http://schemas.openxmlformats.org/officeDocument/2006/relationships/hyperlink" Target="https://drive.google.com/open?id=1oeStO40v1UgNG_PrOSFJnh6SxjHzLg0l" TargetMode="External"/><Relationship Id="rId3" Type="http://schemas.openxmlformats.org/officeDocument/2006/relationships/hyperlink" Target="https://drive.google.com/open?id=1WQTygNlvRZbC6jqqdFPQywlEeWJrj3PG" TargetMode="External"/><Relationship Id="rId21" Type="http://schemas.openxmlformats.org/officeDocument/2006/relationships/hyperlink" Target="https://drive.google.com/open?id=1AoyBTRj-XokvLfxH9ujiSOih0GEPbYyY" TargetMode="External"/><Relationship Id="rId7" Type="http://schemas.openxmlformats.org/officeDocument/2006/relationships/hyperlink" Target="https://drive.google.com/open?id=1tfOTPOKFGp073k7Wj8RVwRmKVL4cRHvX" TargetMode="External"/><Relationship Id="rId12" Type="http://schemas.openxmlformats.org/officeDocument/2006/relationships/hyperlink" Target="https://drive.google.com/open?id=1e5-gqEIBeskEV-EXtUAFwjz2VLsx8fD6" TargetMode="External"/><Relationship Id="rId17" Type="http://schemas.openxmlformats.org/officeDocument/2006/relationships/hyperlink" Target="https://drive.google.com/open?id=1YmnArhi67cAgW2zuBLWtGnQ-LQe39f5B" TargetMode="External"/><Relationship Id="rId25" Type="http://schemas.openxmlformats.org/officeDocument/2006/relationships/hyperlink" Target="https://drive.google.com/open?id=1IYf69w_t4bBAXAcH1yiJhhOCQBipMTp9" TargetMode="External"/><Relationship Id="rId2" Type="http://schemas.openxmlformats.org/officeDocument/2006/relationships/hyperlink" Target="https://drive.google.com/open?id=1qnB6W81Fo4uCEqw4KxQwKn13FFogNvIV" TargetMode="External"/><Relationship Id="rId16" Type="http://schemas.openxmlformats.org/officeDocument/2006/relationships/hyperlink" Target="https://drive.google.com/open?id=1VbsNYdrTJdBloALwq86DCqUeQ2MiEy0Q" TargetMode="External"/><Relationship Id="rId20" Type="http://schemas.openxmlformats.org/officeDocument/2006/relationships/hyperlink" Target="https://drive.google.com/open?id=1-EVDOZ8ofHAUO4sEi64e4hIYqdoC2RcZ" TargetMode="External"/><Relationship Id="rId29" Type="http://schemas.openxmlformats.org/officeDocument/2006/relationships/hyperlink" Target="https://drive.google.com/open?id=1_trQC1nAyWKjyISDgen_OdAQ1UQlM_4H" TargetMode="External"/><Relationship Id="rId1" Type="http://schemas.openxmlformats.org/officeDocument/2006/relationships/hyperlink" Target="https://drive.google.com/open?id=13AyMqT_-IAfn_iyF5JJ2_ao_jTYIXyXk" TargetMode="External"/><Relationship Id="rId6" Type="http://schemas.openxmlformats.org/officeDocument/2006/relationships/hyperlink" Target="https://drive.google.com/open?id=1Y4i1YQMlfrTa0FDn8bgK30gb_5xKWH9p" TargetMode="External"/><Relationship Id="rId11" Type="http://schemas.openxmlformats.org/officeDocument/2006/relationships/hyperlink" Target="https://drive.google.com/open?id=1TJMDfgBw4n1AAq0Utw13AU5tPynvLD8c" TargetMode="External"/><Relationship Id="rId24" Type="http://schemas.openxmlformats.org/officeDocument/2006/relationships/hyperlink" Target="https://drive.google.com/open?id=1Zqd4BomFN_P7T3vhb34CwaxCYSHqFZV7" TargetMode="External"/><Relationship Id="rId32" Type="http://schemas.openxmlformats.org/officeDocument/2006/relationships/printerSettings" Target="../printerSettings/printerSettings1.bin"/><Relationship Id="rId5" Type="http://schemas.openxmlformats.org/officeDocument/2006/relationships/hyperlink" Target="https://drive.google.com/open?id=1mrcc7821YLNZ_P3GWfToPEr6kDP8ZdDa" TargetMode="External"/><Relationship Id="rId15" Type="http://schemas.openxmlformats.org/officeDocument/2006/relationships/hyperlink" Target="https://drive.google.com/open?id=1BUUQEfbOGLl7EVlhHxJgPh1ZTIMt-1p5" TargetMode="External"/><Relationship Id="rId23" Type="http://schemas.openxmlformats.org/officeDocument/2006/relationships/hyperlink" Target="https://drive.google.com/open?id=1v-nYH0lZI2NHlAPZkH9nWZ4y7wi7FO4M" TargetMode="External"/><Relationship Id="rId28" Type="http://schemas.openxmlformats.org/officeDocument/2006/relationships/hyperlink" Target="https://drive.google.com/open?id=1cBP4M5TijUsTHif5dXzgIVsxG7Ref4jE" TargetMode="External"/><Relationship Id="rId10" Type="http://schemas.openxmlformats.org/officeDocument/2006/relationships/hyperlink" Target="https://drive.google.com/open?id=1Vh77r6gxIe53-e_mLO61U0T_nqSCdrLS" TargetMode="External"/><Relationship Id="rId19" Type="http://schemas.openxmlformats.org/officeDocument/2006/relationships/hyperlink" Target="https://drive.google.com/open?id=1Uq4jEKtvglDY6cVpL53GNoiOo1MT86dL" TargetMode="External"/><Relationship Id="rId31" Type="http://schemas.openxmlformats.org/officeDocument/2006/relationships/hyperlink" Target="https://drive.google.com/open?id=1xnVl37Zel-x1v5Y1A2op_RxRGflUqvke" TargetMode="External"/><Relationship Id="rId4" Type="http://schemas.openxmlformats.org/officeDocument/2006/relationships/hyperlink" Target="https://drive.google.com/open?id=1MnGG9PUrpBlr-WCshlNiG7fbsev4MzPQ" TargetMode="External"/><Relationship Id="rId9" Type="http://schemas.openxmlformats.org/officeDocument/2006/relationships/hyperlink" Target="https://drive.google.com/open?id=16kuXtfuAXUNf6x3eDDLFxdRLeZzF31rY" TargetMode="External"/><Relationship Id="rId14" Type="http://schemas.openxmlformats.org/officeDocument/2006/relationships/hyperlink" Target="https://drive.google.com/open?id=1Filxgx_2b45jkmaE1jtK8K-4Y4mGrrTO" TargetMode="External"/><Relationship Id="rId22" Type="http://schemas.openxmlformats.org/officeDocument/2006/relationships/hyperlink" Target="https://drive.google.com/open?id=19JNYxlHfhCXGzear9LFuhutZZoiJC4mp" TargetMode="External"/><Relationship Id="rId27" Type="http://schemas.openxmlformats.org/officeDocument/2006/relationships/hyperlink" Target="https://drive.google.com/open?id=123qjAu9T4Qljg8GPrhTfB83XIG3pHgp0" TargetMode="External"/><Relationship Id="rId30" Type="http://schemas.openxmlformats.org/officeDocument/2006/relationships/hyperlink" Target="https://drive.google.com/open?id=1KWS6U5cvCPqRKTgQvp7V_fTyegmYyF9O"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open?id=1Eis2X6j22MlACCNbAPhePBGgVzCmH6OJ" TargetMode="External"/><Relationship Id="rId18" Type="http://schemas.openxmlformats.org/officeDocument/2006/relationships/hyperlink" Target="https://drive.google.com/open?id=1BeCm3ZGndLSJ6QPBjDebisP3rhV-uPq7" TargetMode="External"/><Relationship Id="rId26" Type="http://schemas.openxmlformats.org/officeDocument/2006/relationships/hyperlink" Target="https://drive.google.com/open?id=16EuADqiXfQYHU4PoC5rLo74t2WRIallv" TargetMode="External"/><Relationship Id="rId21" Type="http://schemas.openxmlformats.org/officeDocument/2006/relationships/hyperlink" Target="https://drive.google.com/open?id=1VN-0K0p1pmaU4_l8J5fzEhkMp8VsxrRL" TargetMode="External"/><Relationship Id="rId34" Type="http://schemas.openxmlformats.org/officeDocument/2006/relationships/hyperlink" Target="https://drive.google.com/open?id=1w475bL7D4xstI2VnHlrOckXGPrrq0NBL" TargetMode="External"/><Relationship Id="rId7" Type="http://schemas.openxmlformats.org/officeDocument/2006/relationships/hyperlink" Target="https://drive.google.com/open?id=1nNsXuPits0h6SeGbm2n-fE7cWti3B8aI" TargetMode="External"/><Relationship Id="rId12" Type="http://schemas.openxmlformats.org/officeDocument/2006/relationships/hyperlink" Target="https://drive.google.com/open?id=1lJQPsKOU5L2TO5MKPbrKDoLMRp_1YKC-" TargetMode="External"/><Relationship Id="rId17" Type="http://schemas.openxmlformats.org/officeDocument/2006/relationships/hyperlink" Target="https://drive.google.com/open?id=19_uQdeU8BeKOzQpabQ4hhBZLdPblmCVQ" TargetMode="External"/><Relationship Id="rId25" Type="http://schemas.openxmlformats.org/officeDocument/2006/relationships/hyperlink" Target="https://drive.google.com/open?id=1BF57EW_IZyKIIDZ-W4xgLPjR1MIiMgY1" TargetMode="External"/><Relationship Id="rId33" Type="http://schemas.openxmlformats.org/officeDocument/2006/relationships/hyperlink" Target="https://drive.google.com/open?id=1SUGraaAhNNu723kV2GYCwfpTIXFCrEBd" TargetMode="External"/><Relationship Id="rId2" Type="http://schemas.openxmlformats.org/officeDocument/2006/relationships/hyperlink" Target="https://drive.google.com/open?id=1wkTlASN7Z1KkmCsgHb16cXLBZdKtdlTI" TargetMode="External"/><Relationship Id="rId16" Type="http://schemas.openxmlformats.org/officeDocument/2006/relationships/hyperlink" Target="https://drive.google.com/open?id=1T57xqIc1_P9TzK6E3aNZW7ff6wG6OWS9" TargetMode="External"/><Relationship Id="rId20" Type="http://schemas.openxmlformats.org/officeDocument/2006/relationships/hyperlink" Target="https://drive.google.com/open?id=1yf9kfrwRagzQdSx-f3ylWxuBt6X0H6Uw" TargetMode="External"/><Relationship Id="rId29" Type="http://schemas.openxmlformats.org/officeDocument/2006/relationships/hyperlink" Target="https://drive.google.com/open?id=1e3DeUar9DwfQaclMw8lUzoSgzEXs6ptz" TargetMode="External"/><Relationship Id="rId1" Type="http://schemas.openxmlformats.org/officeDocument/2006/relationships/hyperlink" Target="https://drive.google.com/open?id=1D4PbWLKPUhbiOt3W6yh2oK7Lyai88qcP" TargetMode="External"/><Relationship Id="rId6" Type="http://schemas.openxmlformats.org/officeDocument/2006/relationships/hyperlink" Target="https://drive.google.com/open?id=16rVYFLbQMOfKfpyQ69z7V8mLgw7zVaf_" TargetMode="External"/><Relationship Id="rId11" Type="http://schemas.openxmlformats.org/officeDocument/2006/relationships/hyperlink" Target="https://drive.google.com/open?id=1ojz6ambC8C2tv2oHL-8pG4Nb6JGP3Lzm" TargetMode="External"/><Relationship Id="rId24" Type="http://schemas.openxmlformats.org/officeDocument/2006/relationships/hyperlink" Target="https://drive.google.com/open?id=1LI2evgtXwSvwWDmpj37lQW7e37vSgUqF" TargetMode="External"/><Relationship Id="rId32" Type="http://schemas.openxmlformats.org/officeDocument/2006/relationships/hyperlink" Target="https://drive.google.com/open?id=1UulkdIVHe4yOgIYvoHFZOYEt__sR8zh1" TargetMode="External"/><Relationship Id="rId37" Type="http://schemas.openxmlformats.org/officeDocument/2006/relationships/printerSettings" Target="../printerSettings/printerSettings2.bin"/><Relationship Id="rId5" Type="http://schemas.openxmlformats.org/officeDocument/2006/relationships/hyperlink" Target="https://drive.google.com/open?id=1OlCeMD7c19gzQ4NhjGrr6XwpaMIAL1sN" TargetMode="External"/><Relationship Id="rId15" Type="http://schemas.openxmlformats.org/officeDocument/2006/relationships/hyperlink" Target="https://drive.google.com/open?id=1uIGbzrA9QPPoNuW3ZyGEu4s86SN30zKr" TargetMode="External"/><Relationship Id="rId23" Type="http://schemas.openxmlformats.org/officeDocument/2006/relationships/hyperlink" Target="https://drive.google.com/open?id=1PV-1_6-vG9mm0SItMPtezm3LgXEl5ssL" TargetMode="External"/><Relationship Id="rId28" Type="http://schemas.openxmlformats.org/officeDocument/2006/relationships/hyperlink" Target="https://drive.google.com/open?id=1Q5FgM_hva6M91OU9Io5pb-IM4o4T--Dn" TargetMode="External"/><Relationship Id="rId36" Type="http://schemas.openxmlformats.org/officeDocument/2006/relationships/hyperlink" Target="https://drive.google.com/open?id=1XIjMedrNZxpb98HmMEW3_74F-dHJCGIA" TargetMode="External"/><Relationship Id="rId10" Type="http://schemas.openxmlformats.org/officeDocument/2006/relationships/hyperlink" Target="https://drive.google.com/open?id=1Im8loyuIQgyBk3BZmQn53Ye_zLK5XFxv" TargetMode="External"/><Relationship Id="rId19" Type="http://schemas.openxmlformats.org/officeDocument/2006/relationships/hyperlink" Target="https://drive.google.com/open?id=1oZx8cUNoTTm5lBbPDjg9dehhQE9Y9X7_" TargetMode="External"/><Relationship Id="rId31" Type="http://schemas.openxmlformats.org/officeDocument/2006/relationships/hyperlink" Target="https://drive.google.com/open?id=1jJV1kDBbdyWjn7Y3kU0QGrC5o1FLEfXy" TargetMode="External"/><Relationship Id="rId4" Type="http://schemas.openxmlformats.org/officeDocument/2006/relationships/hyperlink" Target="https://drive.google.com/open?id=1FhLYjaldcDqeUk4YZVnST1e_AHmGaHPf" TargetMode="External"/><Relationship Id="rId9" Type="http://schemas.openxmlformats.org/officeDocument/2006/relationships/hyperlink" Target="https://drive.google.com/open?id=1GN2guDsQrz7y7-slRquonk5JjEJ7wgYl" TargetMode="External"/><Relationship Id="rId14" Type="http://schemas.openxmlformats.org/officeDocument/2006/relationships/hyperlink" Target="https://drive.google.com/open?id=1I936LLpTjZTtDZSIbZ1ZNyEk15oqjXWB" TargetMode="External"/><Relationship Id="rId22" Type="http://schemas.openxmlformats.org/officeDocument/2006/relationships/hyperlink" Target="https://drive.google.com/open?id=1jE6vDNGlOflN88_TWyqJYssoKiIEFOu6" TargetMode="External"/><Relationship Id="rId27" Type="http://schemas.openxmlformats.org/officeDocument/2006/relationships/hyperlink" Target="https://drive.google.com/open?id=1HKrLCKIMkRD9KY2uMZi4mOC7g3auoaJS" TargetMode="External"/><Relationship Id="rId30" Type="http://schemas.openxmlformats.org/officeDocument/2006/relationships/hyperlink" Target="https://drive.google.com/open?id=1HjRLSDXUcsyAhWnntztoesaDM2oszPGU" TargetMode="External"/><Relationship Id="rId35" Type="http://schemas.openxmlformats.org/officeDocument/2006/relationships/hyperlink" Target="https://drive.google.com/open?id=15a5QBZMA_pu69RTPrbeBqezdwIvyp2ZS" TargetMode="External"/><Relationship Id="rId8" Type="http://schemas.openxmlformats.org/officeDocument/2006/relationships/hyperlink" Target="https://drive.google.com/open?id=1fsbVTkFBEV-Rcc9ARzSwPxtSu20mkrLl" TargetMode="External"/><Relationship Id="rId3" Type="http://schemas.openxmlformats.org/officeDocument/2006/relationships/hyperlink" Target="https://drive.google.com/open?id=1aF11nhNiji-lHrQmKLTvYljmuZq-nq1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999"/>
  <sheetViews>
    <sheetView workbookViewId="0">
      <selection sqref="A1:C1"/>
    </sheetView>
  </sheetViews>
  <sheetFormatPr defaultColWidth="12.5703125" defaultRowHeight="15.75" customHeight="1" x14ac:dyDescent="0.2"/>
  <cols>
    <col min="3" max="3" width="19.140625" customWidth="1"/>
    <col min="4" max="4" width="5.85546875" customWidth="1"/>
    <col min="5" max="6" width="5.85546875" hidden="1" customWidth="1"/>
    <col min="8" max="8" width="8.140625" customWidth="1"/>
    <col min="9" max="9" width="7.85546875" customWidth="1"/>
    <col min="10" max="10" width="11.5703125" customWidth="1"/>
    <col min="11" max="11" width="6.28515625" customWidth="1"/>
    <col min="12" max="12" width="11.5703125" customWidth="1"/>
    <col min="13" max="13" width="6.7109375" customWidth="1"/>
    <col min="15" max="15" width="7.7109375" customWidth="1"/>
    <col min="16" max="16" width="7" customWidth="1"/>
    <col min="17" max="17" width="6.5703125" customWidth="1"/>
  </cols>
  <sheetData>
    <row r="1" spans="1:17" ht="15.75" customHeight="1" x14ac:dyDescent="0.25">
      <c r="A1" s="70" t="s">
        <v>0</v>
      </c>
      <c r="B1" s="71"/>
      <c r="C1" s="71"/>
      <c r="G1" s="70" t="s">
        <v>1</v>
      </c>
      <c r="H1" s="71"/>
      <c r="I1" s="71"/>
      <c r="J1" s="71"/>
      <c r="K1" s="71"/>
      <c r="L1" s="71"/>
      <c r="M1" s="1"/>
      <c r="N1" s="72" t="s">
        <v>2</v>
      </c>
      <c r="O1" s="71"/>
      <c r="P1" s="71"/>
      <c r="Q1" s="71"/>
    </row>
    <row r="2" spans="1:17" ht="38.25" x14ac:dyDescent="0.2">
      <c r="A2" s="2" t="s">
        <v>3</v>
      </c>
      <c r="B2" s="3">
        <v>2025</v>
      </c>
      <c r="C2" s="3">
        <v>2026</v>
      </c>
      <c r="G2" s="2" t="s">
        <v>3</v>
      </c>
      <c r="H2" s="3" t="s">
        <v>4</v>
      </c>
      <c r="I2" s="3">
        <v>2025</v>
      </c>
      <c r="J2" s="4" t="s">
        <v>5</v>
      </c>
      <c r="K2" s="5">
        <v>2026</v>
      </c>
      <c r="L2" s="4" t="s">
        <v>6</v>
      </c>
      <c r="M2" s="6"/>
      <c r="N2" s="7" t="s">
        <v>3</v>
      </c>
      <c r="O2" s="3" t="s">
        <v>4</v>
      </c>
      <c r="P2" s="3">
        <v>2025</v>
      </c>
      <c r="Q2" s="3">
        <v>2026</v>
      </c>
    </row>
    <row r="3" spans="1:17" ht="15.75" customHeight="1" x14ac:dyDescent="0.25">
      <c r="A3" s="2" t="s">
        <v>7</v>
      </c>
      <c r="B3" s="8">
        <f>COUNTIFS(Master!$F$2:$F$9310,A3,Master!$H$2:$H$9310,$B$2)</f>
        <v>202</v>
      </c>
      <c r="C3" s="8">
        <f>COUNTIFS(Master!$F$2:$F$9310,A3,Master!$H$2:$H$9310,$C$2)</f>
        <v>138</v>
      </c>
      <c r="E3" s="9">
        <f>SUM(I3:I5)</f>
        <v>202</v>
      </c>
      <c r="F3" s="9">
        <f>SUM(K3:K5)</f>
        <v>138</v>
      </c>
      <c r="G3" s="2" t="s">
        <v>7</v>
      </c>
      <c r="H3" s="8">
        <v>1</v>
      </c>
      <c r="I3" s="8">
        <f>COUNTIFS(Master!$F$2:$F$9308,G3,Master!$H$2:$H$9308,$B$2,Master!$G$2:$G$9308,$H3)</f>
        <v>73</v>
      </c>
      <c r="J3" s="10">
        <f t="shared" ref="J3:J24" si="0">P3-I3</f>
        <v>0</v>
      </c>
      <c r="K3" s="8">
        <f>COUNTIFS(Master!$F$2:$F$9308,G3,Master!$H$2:$H$9308,$C$2,Master!$G$2:$G$9308,$H3)</f>
        <v>63</v>
      </c>
      <c r="L3" s="8">
        <f t="shared" ref="L3:L24" si="1">Q3-K3</f>
        <v>9</v>
      </c>
      <c r="M3" s="6"/>
      <c r="N3" s="7" t="s">
        <v>7</v>
      </c>
      <c r="O3" s="8">
        <v>1</v>
      </c>
      <c r="P3" s="11">
        <v>73</v>
      </c>
      <c r="Q3" s="11">
        <v>72</v>
      </c>
    </row>
    <row r="4" spans="1:17" ht="15.75" customHeight="1" x14ac:dyDescent="0.25">
      <c r="A4" s="2" t="s">
        <v>8</v>
      </c>
      <c r="B4" s="8">
        <f>COUNTIFS(Master!$F$2:$F$9310,A4,Master!$H$2:$H$9310,$B$2)</f>
        <v>213</v>
      </c>
      <c r="C4" s="8">
        <f>COUNTIFS(Master!$F$2:$F$9310,A4,Master!$H$2:$H$9310,$C$2)</f>
        <v>214</v>
      </c>
      <c r="G4" s="2" t="s">
        <v>7</v>
      </c>
      <c r="H4" s="12">
        <v>2</v>
      </c>
      <c r="I4" s="12">
        <f>COUNTIFS(Master!$F$2:$F$9308,G4,Master!$H$2:$H$9308,$B$2,Master!$G$2:$G$9308,$H4)</f>
        <v>69</v>
      </c>
      <c r="J4" s="12">
        <f t="shared" si="0"/>
        <v>4</v>
      </c>
      <c r="K4" s="12">
        <f>COUNTIFS(Master!$F$2:$F$9308,G4,Master!$H$2:$H$9308,$C$2,Master!$G$2:$G$9308,$H4)</f>
        <v>62</v>
      </c>
      <c r="L4" s="12">
        <f t="shared" si="1"/>
        <v>9</v>
      </c>
      <c r="M4" s="6"/>
      <c r="N4" s="7" t="s">
        <v>7</v>
      </c>
      <c r="O4" s="8">
        <v>2</v>
      </c>
      <c r="P4" s="11">
        <v>73</v>
      </c>
      <c r="Q4" s="11">
        <v>71</v>
      </c>
    </row>
    <row r="5" spans="1:17" ht="15.75" customHeight="1" x14ac:dyDescent="0.25">
      <c r="A5" s="2" t="s">
        <v>9</v>
      </c>
      <c r="B5" s="8">
        <f>COUNTIFS(Master!$F$2:$F$9310,A5,Master!$H$2:$H$9310,$B$2)</f>
        <v>133</v>
      </c>
      <c r="C5" s="8">
        <f>COUNTIFS(Master!$F$2:$F$9310,A5,Master!$H$2:$H$9310,$C$2)</f>
        <v>132</v>
      </c>
      <c r="G5" s="2" t="s">
        <v>7</v>
      </c>
      <c r="H5" s="8">
        <v>3</v>
      </c>
      <c r="I5" s="8">
        <f>COUNTIFS(Master!$F$2:$F$9308,G5,Master!$H$2:$H$9308,$B$2,Master!$G$2:$G$9308,$H5)</f>
        <v>60</v>
      </c>
      <c r="J5" s="8">
        <f t="shared" si="0"/>
        <v>12</v>
      </c>
      <c r="K5" s="8">
        <f>COUNTIFS(Master!$F$2:$F$9308,G5,Master!$H$2:$H$9308,$C$2,Master!$G$2:$G$9308,$H5)</f>
        <v>13</v>
      </c>
      <c r="L5" s="13">
        <f t="shared" si="1"/>
        <v>55</v>
      </c>
      <c r="M5" s="6"/>
      <c r="N5" s="7" t="s">
        <v>7</v>
      </c>
      <c r="O5" s="8">
        <v>3</v>
      </c>
      <c r="P5" s="11">
        <v>72</v>
      </c>
      <c r="Q5" s="11">
        <v>68</v>
      </c>
    </row>
    <row r="6" spans="1:17" ht="15.75" customHeight="1" x14ac:dyDescent="0.25">
      <c r="A6" s="2" t="s">
        <v>10</v>
      </c>
      <c r="B6" s="8">
        <f>COUNTIFS(Master!$F$2:$F$9310,A6,Master!$H$2:$H$9310,$B$2)</f>
        <v>75</v>
      </c>
      <c r="C6" s="8">
        <f>COUNTIFS(Master!$F$2:$F$9310,A6,Master!$H$2:$H$9310,$C$2)</f>
        <v>73</v>
      </c>
      <c r="E6" s="9">
        <f>SUM(I6:I8)</f>
        <v>213</v>
      </c>
      <c r="F6" s="9">
        <f>SUM(K6:K8)</f>
        <v>214</v>
      </c>
      <c r="G6" s="2" t="s">
        <v>8</v>
      </c>
      <c r="H6" s="12">
        <v>1</v>
      </c>
      <c r="I6" s="12">
        <f>COUNTIFS(Master!$F$2:$F$9308,G6,Master!$H$2:$H$9308,$B$2,Master!$G$2:$G$9308,$H6)</f>
        <v>73</v>
      </c>
      <c r="J6" s="12">
        <f t="shared" si="0"/>
        <v>-2</v>
      </c>
      <c r="K6" s="12">
        <f>COUNTIFS(Master!$F$2:$F$9308,G6,Master!$H$2:$H$9308,$C$2,Master!$G$2:$G$9308,$H6)</f>
        <v>74</v>
      </c>
      <c r="L6" s="12">
        <f t="shared" si="1"/>
        <v>0</v>
      </c>
      <c r="M6" s="6"/>
      <c r="N6" s="7" t="s">
        <v>8</v>
      </c>
      <c r="O6" s="8">
        <v>1</v>
      </c>
      <c r="P6" s="11">
        <v>71</v>
      </c>
      <c r="Q6" s="11">
        <v>74</v>
      </c>
    </row>
    <row r="7" spans="1:17" ht="15.75" customHeight="1" x14ac:dyDescent="0.25">
      <c r="A7" s="2" t="s">
        <v>11</v>
      </c>
      <c r="B7" s="8">
        <f>COUNTIFS(Master!$F$2:$F$9310,A7,Master!$H$2:$H$9310,$B$2)</f>
        <v>72</v>
      </c>
      <c r="C7" s="8">
        <f>COUNTIFS(Master!$F$2:$F$9310,A7,Master!$H$2:$H$9310,$C$2)</f>
        <v>68</v>
      </c>
      <c r="G7" s="2" t="s">
        <v>8</v>
      </c>
      <c r="H7" s="8">
        <v>2</v>
      </c>
      <c r="I7" s="8">
        <f>COUNTIFS(Master!$F$2:$F$9308,G7,Master!$H$2:$H$9308,$B$2,Master!$G$2:$G$9308,$H7)</f>
        <v>70</v>
      </c>
      <c r="J7" s="8">
        <f t="shared" si="0"/>
        <v>1</v>
      </c>
      <c r="K7" s="8">
        <f>COUNTIFS(Master!$F$2:$F$9308,G7,Master!$H$2:$H$9308,$C$2,Master!$G$2:$G$9308,$H7)</f>
        <v>73</v>
      </c>
      <c r="L7" s="8">
        <f t="shared" si="1"/>
        <v>0</v>
      </c>
      <c r="M7" s="6"/>
      <c r="N7" s="7" t="s">
        <v>8</v>
      </c>
      <c r="O7" s="8">
        <v>2</v>
      </c>
      <c r="P7" s="11">
        <v>71</v>
      </c>
      <c r="Q7" s="11">
        <v>73</v>
      </c>
    </row>
    <row r="8" spans="1:17" ht="15.75" customHeight="1" x14ac:dyDescent="0.25">
      <c r="A8" s="2" t="s">
        <v>12</v>
      </c>
      <c r="B8" s="8">
        <f>COUNTIFS(Master!$F$2:$F$9310,A8,Master!$H$2:$H$9310,$B$2)</f>
        <v>71</v>
      </c>
      <c r="C8" s="8">
        <f>COUNTIFS(Master!$F$2:$F$9310,A8,Master!$H$2:$H$9310,$C$2)</f>
        <v>59</v>
      </c>
      <c r="G8" s="2" t="s">
        <v>8</v>
      </c>
      <c r="H8" s="12">
        <v>3</v>
      </c>
      <c r="I8" s="12">
        <f>COUNTIFS(Master!$F$2:$F$9308,G8,Master!$H$2:$H$9308,$B$2,Master!$G$2:$G$9308,$H8)</f>
        <v>70</v>
      </c>
      <c r="J8" s="10">
        <f t="shared" si="0"/>
        <v>0</v>
      </c>
      <c r="K8" s="12">
        <f>COUNTIFS(Master!$F$2:$F$9308,G8,Master!$H$2:$H$9308,$C$2,Master!$G$2:$G$9308,$H8)</f>
        <v>67</v>
      </c>
      <c r="L8" s="12">
        <f t="shared" si="1"/>
        <v>0</v>
      </c>
      <c r="M8" s="6"/>
      <c r="N8" s="7" t="s">
        <v>8</v>
      </c>
      <c r="O8" s="8">
        <v>3</v>
      </c>
      <c r="P8" s="11">
        <v>70</v>
      </c>
      <c r="Q8" s="11">
        <v>67</v>
      </c>
    </row>
    <row r="9" spans="1:17" ht="15.75" customHeight="1" x14ac:dyDescent="0.25">
      <c r="A9" s="2" t="s">
        <v>13</v>
      </c>
      <c r="B9" s="8">
        <f>COUNTIFS(Master!$F$2:$F$9310,A9,Master!$H$2:$H$9310,$B$2)</f>
        <v>167</v>
      </c>
      <c r="C9" s="8">
        <f>COUNTIFS(Master!$F$2:$F$9310,A9,Master!$H$2:$H$9310,$C$2)</f>
        <v>189</v>
      </c>
      <c r="E9" s="9">
        <f>SUM(I9:I10)</f>
        <v>133</v>
      </c>
      <c r="F9" s="9">
        <f>SUM(K9:K10)</f>
        <v>132</v>
      </c>
      <c r="G9" s="2" t="s">
        <v>9</v>
      </c>
      <c r="H9" s="8">
        <v>1</v>
      </c>
      <c r="I9" s="8">
        <f>COUNTIFS(Master!$F$2:$F$9308,G9,Master!$H$2:$H$9308,$B$2,Master!$G$2:$G$9308,$H9)</f>
        <v>68</v>
      </c>
      <c r="J9" s="8">
        <f t="shared" si="0"/>
        <v>0</v>
      </c>
      <c r="K9" s="8">
        <f>COUNTIFS(Master!$F$2:$F$9308,G9,Master!$H$2:$H$9308,$C$2,Master!$G$2:$G$9308,$H9)</f>
        <v>63</v>
      </c>
      <c r="L9" s="8">
        <f t="shared" si="1"/>
        <v>7</v>
      </c>
      <c r="M9" s="6"/>
      <c r="N9" s="7" t="s">
        <v>9</v>
      </c>
      <c r="O9" s="8">
        <v>1</v>
      </c>
      <c r="P9" s="11">
        <v>68</v>
      </c>
      <c r="Q9" s="11">
        <v>70</v>
      </c>
    </row>
    <row r="10" spans="1:17" ht="15.75" customHeight="1" x14ac:dyDescent="0.25">
      <c r="A10" s="2" t="s">
        <v>14</v>
      </c>
      <c r="B10" s="8">
        <f>COUNTIFS(Master!$F$2:$F$9310,A10,Master!$H$2:$H$9310,$B$2)</f>
        <v>124</v>
      </c>
      <c r="C10" s="8">
        <f>COUNTIFS(Master!$F$2:$F$9310,A10,Master!$H$2:$H$9310,$C$2)</f>
        <v>133</v>
      </c>
      <c r="G10" s="2" t="s">
        <v>9</v>
      </c>
      <c r="H10" s="12">
        <v>2</v>
      </c>
      <c r="I10" s="12">
        <f>COUNTIFS(Master!$F$2:$F$9308,G10,Master!$H$2:$H$9308,$B$2,Master!$G$2:$G$9308,$H10)</f>
        <v>65</v>
      </c>
      <c r="J10" s="12">
        <f t="shared" si="0"/>
        <v>3</v>
      </c>
      <c r="K10" s="12">
        <f>COUNTIFS(Master!$F$2:$F$9308,G10,Master!$H$2:$H$9308,$C$2,Master!$G$2:$G$9308,$H10)</f>
        <v>69</v>
      </c>
      <c r="L10" s="12">
        <f t="shared" si="1"/>
        <v>1</v>
      </c>
      <c r="M10" s="6"/>
      <c r="N10" s="7" t="s">
        <v>9</v>
      </c>
      <c r="O10" s="8">
        <v>2</v>
      </c>
      <c r="P10" s="11">
        <v>68</v>
      </c>
      <c r="Q10" s="11">
        <v>70</v>
      </c>
    </row>
    <row r="11" spans="1:17" ht="15.75" customHeight="1" x14ac:dyDescent="0.25">
      <c r="A11" s="2" t="s">
        <v>15</v>
      </c>
      <c r="B11" s="8">
        <f>COUNTIFS(Master!$F$2:$F$9310,A11,Master!$H$2:$H$9310,$B$2)</f>
        <v>61</v>
      </c>
      <c r="C11" s="8">
        <f>COUNTIFS(Master!$F$2:$F$9310,A11,Master!$H$2:$H$9310,$C$2)</f>
        <v>38</v>
      </c>
      <c r="E11" s="9">
        <f>I11</f>
        <v>74</v>
      </c>
      <c r="F11" s="9">
        <f t="shared" ref="F11:F13" si="2">K11</f>
        <v>73</v>
      </c>
      <c r="G11" s="2" t="s">
        <v>10</v>
      </c>
      <c r="H11" s="8">
        <v>1</v>
      </c>
      <c r="I11" s="8">
        <f>COUNTIFS(Master!$F$2:$F$9308,G11,Master!$H$2:$H$9308,$B$2,Master!$G$2:$G$9308,$H11)</f>
        <v>74</v>
      </c>
      <c r="J11" s="8">
        <f t="shared" si="0"/>
        <v>-3</v>
      </c>
      <c r="K11" s="8">
        <f>COUNTIFS(Master!$F$2:$F$9308,G11,Master!$H$2:$H$9308,$C$2,Master!$G$2:$G$9308,$H11)</f>
        <v>73</v>
      </c>
      <c r="L11" s="13">
        <f t="shared" si="1"/>
        <v>-3</v>
      </c>
      <c r="M11" s="6"/>
      <c r="N11" s="7" t="s">
        <v>10</v>
      </c>
      <c r="O11" s="8">
        <v>1</v>
      </c>
      <c r="P11" s="11">
        <v>71</v>
      </c>
      <c r="Q11" s="11">
        <v>70</v>
      </c>
    </row>
    <row r="12" spans="1:17" ht="15.75" customHeight="1" x14ac:dyDescent="0.25">
      <c r="A12" s="2" t="s">
        <v>16</v>
      </c>
      <c r="B12" s="8">
        <f>COUNTIFS(Master!$F$2:$F$9310,A12,Master!$H$2:$H$9310,$B$2)</f>
        <v>87</v>
      </c>
      <c r="C12" s="8">
        <f>COUNTIFS(Master!$F$2:$F$9310,A12,Master!$H$2:$H$9310,$C$2)</f>
        <v>78</v>
      </c>
      <c r="E12" s="9">
        <f t="shared" ref="E12:E13" si="3">SUM(I12)</f>
        <v>71</v>
      </c>
      <c r="F12" s="9">
        <f t="shared" si="2"/>
        <v>65</v>
      </c>
      <c r="G12" s="2" t="s">
        <v>11</v>
      </c>
      <c r="H12" s="12">
        <v>1</v>
      </c>
      <c r="I12" s="12">
        <f>COUNTIFS(Master!$F$2:$F$9308,G12,Master!$H$2:$H$9308,$B$2,Master!$G$2:$G$9308,$H12)</f>
        <v>71</v>
      </c>
      <c r="J12" s="12">
        <f t="shared" si="0"/>
        <v>1</v>
      </c>
      <c r="K12" s="12">
        <f>COUNTIFS(Master!$F$2:$F$9308,G12,Master!$H$2:$H$9308,$C$2,Master!$G$2:$G$9308,$H12)</f>
        <v>65</v>
      </c>
      <c r="L12" s="13">
        <f t="shared" si="1"/>
        <v>4</v>
      </c>
      <c r="M12" s="6"/>
      <c r="N12" s="7" t="s">
        <v>11</v>
      </c>
      <c r="O12" s="8">
        <v>1</v>
      </c>
      <c r="P12" s="11">
        <v>72</v>
      </c>
      <c r="Q12" s="11">
        <v>69</v>
      </c>
    </row>
    <row r="13" spans="1:17" ht="15.75" customHeight="1" x14ac:dyDescent="0.25">
      <c r="A13" s="2" t="s">
        <v>17</v>
      </c>
      <c r="B13" s="8">
        <f>COUNTIFS(Master!$F$2:$F$9310,A13,Master!$H$2:$H$9310,$B$2)</f>
        <v>40</v>
      </c>
      <c r="C13" s="8">
        <f>COUNTIFS(Master!$F$2:$F$9310,A13,Master!$H$2:$H$9310,$C$2)</f>
        <v>48</v>
      </c>
      <c r="E13" s="9">
        <f t="shared" si="3"/>
        <v>71</v>
      </c>
      <c r="F13" s="9">
        <f t="shared" si="2"/>
        <v>58</v>
      </c>
      <c r="G13" s="2" t="s">
        <v>12</v>
      </c>
      <c r="H13" s="8">
        <v>1</v>
      </c>
      <c r="I13" s="8">
        <f>COUNTIFS(Master!$F$2:$F$9308,G13,Master!$H$2:$H$9308,$B$2,Master!$G$2:$G$9308,$H13)</f>
        <v>71</v>
      </c>
      <c r="J13" s="8">
        <f t="shared" si="0"/>
        <v>-1</v>
      </c>
      <c r="K13" s="8">
        <f>COUNTIFS(Master!$F$2:$F$9308,G13,Master!$H$2:$H$9308,$C$2,Master!$G$2:$G$9308,$H13)</f>
        <v>58</v>
      </c>
      <c r="L13" s="8">
        <f t="shared" si="1"/>
        <v>12</v>
      </c>
      <c r="M13" s="6"/>
      <c r="N13" s="7" t="s">
        <v>12</v>
      </c>
      <c r="O13" s="8">
        <v>1</v>
      </c>
      <c r="P13" s="11">
        <v>70</v>
      </c>
      <c r="Q13" s="11">
        <v>70</v>
      </c>
    </row>
    <row r="14" spans="1:17" ht="15.75" customHeight="1" x14ac:dyDescent="0.25">
      <c r="A14" s="2" t="s">
        <v>18</v>
      </c>
      <c r="B14" s="8">
        <f>COUNTIFS(Master!$F$2:$F$9310,A14,Master!$H$2:$H$9310,$B$2)</f>
        <v>122</v>
      </c>
      <c r="C14" s="8">
        <f>COUNTIFS(Master!$F$2:$F$9310,A14,Master!$H$2:$H$9310,$C$2)</f>
        <v>81</v>
      </c>
      <c r="E14" s="9">
        <f>SUM(I14:I16)</f>
        <v>167</v>
      </c>
      <c r="F14" s="9">
        <f>SUM(K14:K16)</f>
        <v>189</v>
      </c>
      <c r="G14" s="2" t="s">
        <v>13</v>
      </c>
      <c r="H14" s="12">
        <v>1</v>
      </c>
      <c r="I14" s="12">
        <f>COUNTIFS(Master!$F$2:$F$9308,G14,Master!$H$2:$H$9308,$B$2,Master!$G$2:$G$9308,$H14)</f>
        <v>63</v>
      </c>
      <c r="J14" s="12">
        <f t="shared" si="0"/>
        <v>7</v>
      </c>
      <c r="K14" s="12">
        <f>COUNTIFS(Master!$F$2:$F$9308,G14,Master!$H$2:$H$9308,$C$2,Master!$G$2:$G$9308,$H14)</f>
        <v>57</v>
      </c>
      <c r="L14" s="12">
        <f t="shared" si="1"/>
        <v>13</v>
      </c>
      <c r="M14" s="6"/>
      <c r="N14" s="7" t="s">
        <v>13</v>
      </c>
      <c r="O14" s="8">
        <v>1</v>
      </c>
      <c r="P14" s="11">
        <v>70</v>
      </c>
      <c r="Q14" s="11">
        <v>70</v>
      </c>
    </row>
    <row r="15" spans="1:17" ht="15.75" customHeight="1" x14ac:dyDescent="0.25">
      <c r="A15" s="14"/>
      <c r="B15" s="8"/>
      <c r="C15" s="8">
        <f>COUNTIFS(Master!$F$2:$F$9310,A15,Master!$H$2:$H$9310,$C$2)</f>
        <v>0</v>
      </c>
      <c r="G15" s="2" t="s">
        <v>13</v>
      </c>
      <c r="H15" s="8">
        <v>2</v>
      </c>
      <c r="I15" s="8">
        <f>COUNTIFS(Master!$F$2:$F$9308,G15,Master!$H$2:$H$9308,$B$2,Master!$G$2:$G$9308,$H15)</f>
        <v>47</v>
      </c>
      <c r="J15" s="13">
        <f t="shared" si="0"/>
        <v>21</v>
      </c>
      <c r="K15" s="8">
        <f>COUNTIFS(Master!$F$2:$F$9308,G15,Master!$H$2:$H$9308,$C$2,Master!$G$2:$G$9308,$H15)</f>
        <v>65</v>
      </c>
      <c r="L15" s="8">
        <f t="shared" si="1"/>
        <v>7</v>
      </c>
      <c r="M15" s="6"/>
      <c r="N15" s="7" t="s">
        <v>13</v>
      </c>
      <c r="O15" s="8">
        <v>2</v>
      </c>
      <c r="P15" s="11">
        <v>68</v>
      </c>
      <c r="Q15" s="11">
        <v>72</v>
      </c>
    </row>
    <row r="16" spans="1:17" ht="15.75" customHeight="1" x14ac:dyDescent="0.25">
      <c r="A16" s="15" t="s">
        <v>19</v>
      </c>
      <c r="B16" s="16">
        <f t="shared" ref="B16:C16" si="4">SUM(B3:B14)</f>
        <v>1367</v>
      </c>
      <c r="C16" s="16">
        <f t="shared" si="4"/>
        <v>1251</v>
      </c>
      <c r="G16" s="2" t="s">
        <v>13</v>
      </c>
      <c r="H16" s="12">
        <v>3</v>
      </c>
      <c r="I16" s="12">
        <f>COUNTIFS(Master!$F$2:$F$9308,G16,Master!$H$2:$H$9308,$B$2,Master!$G$2:$G$9308,$H16)</f>
        <v>57</v>
      </c>
      <c r="J16" s="13">
        <f t="shared" si="0"/>
        <v>14</v>
      </c>
      <c r="K16" s="12">
        <f>COUNTIFS(Master!$F$2:$F$9308,G16,Master!$H$2:$H$9308,$C$2,Master!$G$2:$G$9308,$H16)</f>
        <v>67</v>
      </c>
      <c r="L16" s="12">
        <f t="shared" si="1"/>
        <v>3</v>
      </c>
      <c r="M16" s="6"/>
      <c r="N16" s="7" t="s">
        <v>13</v>
      </c>
      <c r="O16" s="8">
        <v>3</v>
      </c>
      <c r="P16" s="11">
        <v>71</v>
      </c>
      <c r="Q16" s="11">
        <v>70</v>
      </c>
    </row>
    <row r="17" spans="1:18" ht="15.75" customHeight="1" x14ac:dyDescent="0.25">
      <c r="B17" s="17"/>
      <c r="C17" s="17"/>
      <c r="E17" s="9">
        <f>SUM(I17:I18)</f>
        <v>124</v>
      </c>
      <c r="F17" s="9">
        <f>SUM(K17:K18)</f>
        <v>133</v>
      </c>
      <c r="G17" s="2" t="s">
        <v>14</v>
      </c>
      <c r="H17" s="8">
        <v>1</v>
      </c>
      <c r="I17" s="8">
        <f>COUNTIFS(Master!$F$2:$F$9308,G17,Master!$H$2:$H$9308,$B$2,Master!$G$2:$G$9308,$H17)</f>
        <v>61</v>
      </c>
      <c r="J17" s="8">
        <f t="shared" si="0"/>
        <v>4</v>
      </c>
      <c r="K17" s="8">
        <f>COUNTIFS(Master!$F$2:$F$9308,G17,Master!$H$2:$H$9308,$C$2,Master!$G$2:$G$9308,$H17)</f>
        <v>65</v>
      </c>
      <c r="L17" s="8">
        <f t="shared" si="1"/>
        <v>4</v>
      </c>
      <c r="M17" s="6"/>
      <c r="N17" s="7" t="s">
        <v>14</v>
      </c>
      <c r="O17" s="8">
        <v>1</v>
      </c>
      <c r="P17" s="11">
        <v>65</v>
      </c>
      <c r="Q17" s="11">
        <v>69</v>
      </c>
    </row>
    <row r="18" spans="1:18" ht="15.75" customHeight="1" x14ac:dyDescent="0.25">
      <c r="B18" s="17"/>
      <c r="C18" s="17"/>
      <c r="G18" s="2" t="s">
        <v>14</v>
      </c>
      <c r="H18" s="12">
        <v>2</v>
      </c>
      <c r="I18" s="12">
        <f>COUNTIFS(Master!$F$2:$F$9308,G18,Master!$H$2:$H$9308,$B$2,Master!$G$2:$G$9308,$H18)</f>
        <v>63</v>
      </c>
      <c r="J18" s="12">
        <f t="shared" si="0"/>
        <v>4</v>
      </c>
      <c r="K18" s="12">
        <f>COUNTIFS(Master!$F$2:$F$9308,G18,Master!$H$2:$H$9308,$C$2,Master!$G$2:$G$9308,$H18)</f>
        <v>68</v>
      </c>
      <c r="L18" s="12">
        <f t="shared" si="1"/>
        <v>-1</v>
      </c>
      <c r="M18" s="6"/>
      <c r="N18" s="7" t="s">
        <v>14</v>
      </c>
      <c r="O18" s="8">
        <v>2</v>
      </c>
      <c r="P18" s="11">
        <v>67</v>
      </c>
      <c r="Q18" s="11">
        <v>67</v>
      </c>
    </row>
    <row r="19" spans="1:18" ht="15.75" customHeight="1" x14ac:dyDescent="0.25">
      <c r="B19" s="17"/>
      <c r="C19" s="17"/>
      <c r="E19" s="9">
        <f>SUM(I19)</f>
        <v>61</v>
      </c>
      <c r="F19" s="9">
        <f>SUM(K19)</f>
        <v>38</v>
      </c>
      <c r="G19" s="2" t="s">
        <v>15</v>
      </c>
      <c r="H19" s="8">
        <v>1</v>
      </c>
      <c r="I19" s="8">
        <f>COUNTIFS(Master!$F$2:$F$9308,G19,Master!$H$2:$H$9308,$B$2,Master!$G$2:$G$9308,$H19)</f>
        <v>61</v>
      </c>
      <c r="J19" s="8">
        <f t="shared" si="0"/>
        <v>1</v>
      </c>
      <c r="K19" s="8">
        <f>COUNTIFS(Master!$F$2:$F$9308,G19,Master!$H$2:$H$9308,$C$2,Master!$G$2:$G$9308,$H19)</f>
        <v>38</v>
      </c>
      <c r="L19" s="8">
        <f t="shared" si="1"/>
        <v>23</v>
      </c>
      <c r="M19" s="6"/>
      <c r="N19" s="7" t="s">
        <v>15</v>
      </c>
      <c r="O19" s="8">
        <v>1</v>
      </c>
      <c r="P19" s="11">
        <v>62</v>
      </c>
      <c r="Q19" s="11">
        <v>61</v>
      </c>
    </row>
    <row r="20" spans="1:18" ht="15.75" customHeight="1" x14ac:dyDescent="0.25">
      <c r="B20" s="17"/>
      <c r="C20" s="18" t="s">
        <v>19</v>
      </c>
      <c r="E20" s="9">
        <f>SUM(I20:I21)</f>
        <v>87</v>
      </c>
      <c r="F20" s="9">
        <f>SUM(K20:K21)</f>
        <v>78</v>
      </c>
      <c r="G20" s="2" t="s">
        <v>16</v>
      </c>
      <c r="H20" s="12">
        <v>1</v>
      </c>
      <c r="I20" s="12">
        <f>COUNTIFS(Master!$F$2:$F$9308,G20,Master!$H$2:$H$9308,$B$2,Master!$G$2:$G$9308,$H20)</f>
        <v>49</v>
      </c>
      <c r="J20" s="13">
        <f t="shared" si="0"/>
        <v>21</v>
      </c>
      <c r="K20" s="12">
        <f>COUNTIFS(Master!$F$2:$F$9308,G20,Master!$H$2:$H$9308,$C$2,Master!$G$2:$G$9308,$H20)</f>
        <v>44</v>
      </c>
      <c r="L20" s="12">
        <f t="shared" si="1"/>
        <v>19</v>
      </c>
      <c r="M20" s="6"/>
      <c r="N20" s="7" t="s">
        <v>16</v>
      </c>
      <c r="O20" s="8">
        <v>1</v>
      </c>
      <c r="P20" s="11">
        <v>70</v>
      </c>
      <c r="Q20" s="11">
        <v>63</v>
      </c>
    </row>
    <row r="21" spans="1:18" ht="15.75" customHeight="1" x14ac:dyDescent="0.25">
      <c r="A21" s="9">
        <f>C21-B21</f>
        <v>6</v>
      </c>
      <c r="B21" s="17">
        <f>SUM(I26,K26)</f>
        <v>2612</v>
      </c>
      <c r="C21" s="19">
        <f>SUM(B16:C16)</f>
        <v>2618</v>
      </c>
      <c r="G21" s="2" t="s">
        <v>16</v>
      </c>
      <c r="H21" s="8">
        <v>2</v>
      </c>
      <c r="I21" s="8">
        <f>COUNTIFS(Master!$F$2:$F$9308,G21,Master!$H$2:$H$9308,$B$2,Master!$G$2:$G$9308,$H21)</f>
        <v>38</v>
      </c>
      <c r="J21" s="13">
        <f t="shared" si="0"/>
        <v>29</v>
      </c>
      <c r="K21" s="8">
        <f>COUNTIFS(Master!$F$2:$F$9308,G21,Master!$H$2:$H$9308,$C$2,Master!$G$2:$G$9308,$H21)</f>
        <v>34</v>
      </c>
      <c r="L21" s="8">
        <f t="shared" si="1"/>
        <v>25</v>
      </c>
      <c r="M21" s="6"/>
      <c r="N21" s="7" t="s">
        <v>16</v>
      </c>
      <c r="O21" s="8">
        <v>2</v>
      </c>
      <c r="P21" s="11">
        <v>67</v>
      </c>
      <c r="Q21" s="11">
        <v>59</v>
      </c>
    </row>
    <row r="22" spans="1:18" ht="15.75" customHeight="1" x14ac:dyDescent="0.25">
      <c r="B22" s="17"/>
      <c r="C22" s="17"/>
      <c r="E22" s="9">
        <f>I22</f>
        <v>40</v>
      </c>
      <c r="F22" s="9">
        <f>K22</f>
        <v>48</v>
      </c>
      <c r="G22" s="2" t="s">
        <v>17</v>
      </c>
      <c r="H22" s="12">
        <v>1</v>
      </c>
      <c r="I22" s="12">
        <f>COUNTIFS(Master!$F$2:$F$9308,G22,Master!$H$2:$H$9308,$B$2,Master!$G$2:$G$9308,$H22)</f>
        <v>40</v>
      </c>
      <c r="J22" s="12">
        <f t="shared" si="0"/>
        <v>5</v>
      </c>
      <c r="K22" s="12">
        <f>COUNTIFS(Master!$F$2:$F$9308,G22,Master!$H$2:$H$9308,$C$2,Master!$G$2:$G$9308,$H22)</f>
        <v>48</v>
      </c>
      <c r="L22" s="12">
        <f t="shared" si="1"/>
        <v>9</v>
      </c>
      <c r="M22" s="6"/>
      <c r="N22" s="7" t="s">
        <v>17</v>
      </c>
      <c r="O22" s="8">
        <v>1</v>
      </c>
      <c r="P22" s="11">
        <v>45</v>
      </c>
      <c r="Q22" s="11">
        <v>57</v>
      </c>
    </row>
    <row r="23" spans="1:18" ht="15.75" customHeight="1" x14ac:dyDescent="0.25">
      <c r="A23" s="20" t="s">
        <v>20</v>
      </c>
      <c r="B23" s="17">
        <f>P26+Q26-B21</f>
        <v>357</v>
      </c>
      <c r="C23" s="17"/>
      <c r="E23" s="9">
        <f>SUM(I23:I24)</f>
        <v>122</v>
      </c>
      <c r="F23" s="9">
        <f>SUM(K23:K24)</f>
        <v>81</v>
      </c>
      <c r="G23" s="2" t="s">
        <v>18</v>
      </c>
      <c r="H23" s="8">
        <v>1</v>
      </c>
      <c r="I23" s="8">
        <f>COUNTIFS(Master!$F$2:$F$9308,G23,Master!$H$2:$H$9308,$B$2,Master!$G$2:$G$9308,$H23)</f>
        <v>70</v>
      </c>
      <c r="J23" s="8">
        <f t="shared" si="0"/>
        <v>-4</v>
      </c>
      <c r="K23" s="8">
        <f>COUNTIFS(Master!$F$2:$F$9308,G23,Master!$H$2:$H$9308,$C$2,Master!$G$2:$G$9308,$H23)</f>
        <v>49</v>
      </c>
      <c r="L23" s="8">
        <f t="shared" si="1"/>
        <v>6</v>
      </c>
      <c r="M23" s="6"/>
      <c r="N23" s="7" t="s">
        <v>18</v>
      </c>
      <c r="O23" s="8">
        <v>1</v>
      </c>
      <c r="P23" s="11">
        <v>66</v>
      </c>
      <c r="Q23" s="11">
        <v>55</v>
      </c>
    </row>
    <row r="24" spans="1:18" ht="15.75" customHeight="1" x14ac:dyDescent="0.25">
      <c r="B24" s="17"/>
      <c r="C24" s="17"/>
      <c r="G24" s="2" t="s">
        <v>18</v>
      </c>
      <c r="H24" s="12">
        <v>2</v>
      </c>
      <c r="I24" s="12">
        <f>COUNTIFS(Master!$F$2:$F$9308,G24,Master!$H$2:$H$9308,$B$2,Master!$G$2:$G$9308,$H24)</f>
        <v>52</v>
      </c>
      <c r="J24" s="13">
        <f t="shared" si="0"/>
        <v>18</v>
      </c>
      <c r="K24" s="12">
        <f>COUNTIFS(Master!$F$2:$F$9308,G24,Master!$H$2:$H$9308,$C$2,Master!$G$2:$G$9308,$H24)</f>
        <v>32</v>
      </c>
      <c r="L24" s="12">
        <f t="shared" si="1"/>
        <v>20</v>
      </c>
      <c r="M24" s="6"/>
      <c r="N24" s="7" t="s">
        <v>18</v>
      </c>
      <c r="O24" s="8">
        <v>2</v>
      </c>
      <c r="P24" s="11">
        <v>70</v>
      </c>
      <c r="Q24" s="11">
        <v>52</v>
      </c>
    </row>
    <row r="25" spans="1:18" ht="12.75" x14ac:dyDescent="0.2">
      <c r="B25" s="17"/>
      <c r="C25" s="17"/>
      <c r="G25" s="14"/>
      <c r="H25" s="8"/>
      <c r="I25" s="8"/>
      <c r="J25" s="8"/>
      <c r="K25" s="8"/>
      <c r="L25" s="8"/>
      <c r="M25" s="6"/>
      <c r="N25" s="21"/>
      <c r="O25" s="8"/>
      <c r="P25" s="8"/>
      <c r="Q25" s="8"/>
    </row>
    <row r="26" spans="1:18" ht="15.75" customHeight="1" x14ac:dyDescent="0.25">
      <c r="B26" s="17"/>
      <c r="C26" s="17"/>
      <c r="G26" s="15" t="s">
        <v>19</v>
      </c>
      <c r="H26" s="12"/>
      <c r="I26" s="16">
        <f>SUM(I3:I24)</f>
        <v>1365</v>
      </c>
      <c r="J26" s="12"/>
      <c r="K26" s="16">
        <f>SUM(K3:K24)</f>
        <v>1247</v>
      </c>
      <c r="L26" s="12"/>
      <c r="M26" s="6"/>
      <c r="N26" s="22" t="s">
        <v>19</v>
      </c>
      <c r="O26" s="12"/>
      <c r="P26" s="23">
        <f t="shared" ref="P26:Q26" si="5">SUM(P3:P24)</f>
        <v>1500</v>
      </c>
      <c r="Q26" s="23">
        <f t="shared" si="5"/>
        <v>1469</v>
      </c>
      <c r="R26" s="9">
        <f>SUM(P26:Q26)</f>
        <v>2969</v>
      </c>
    </row>
    <row r="27" spans="1:18" ht="12.75" x14ac:dyDescent="0.2">
      <c r="B27" s="17"/>
      <c r="C27" s="17"/>
      <c r="H27" s="17"/>
      <c r="I27" s="17"/>
      <c r="J27" s="17"/>
      <c r="K27" s="17"/>
      <c r="L27" s="17"/>
      <c r="O27" s="17"/>
      <c r="P27" s="17"/>
      <c r="Q27" s="17"/>
    </row>
    <row r="28" spans="1:18" ht="12.75" x14ac:dyDescent="0.2">
      <c r="B28" s="17"/>
      <c r="C28" s="17"/>
      <c r="H28" s="17"/>
      <c r="I28" s="17"/>
      <c r="J28" s="17"/>
      <c r="K28" s="17"/>
      <c r="L28" s="17"/>
      <c r="O28" s="17"/>
      <c r="P28" s="17"/>
      <c r="Q28" s="17"/>
    </row>
    <row r="29" spans="1:18" ht="12.75" x14ac:dyDescent="0.2">
      <c r="B29" s="17"/>
      <c r="C29" s="17"/>
      <c r="H29" s="17"/>
      <c r="I29" s="17"/>
      <c r="J29" s="17"/>
      <c r="K29" s="17"/>
      <c r="L29" s="17"/>
      <c r="O29" s="17"/>
      <c r="P29" s="17"/>
      <c r="Q29" s="17"/>
    </row>
    <row r="30" spans="1:18" ht="12.75" x14ac:dyDescent="0.2">
      <c r="B30" s="17"/>
      <c r="C30" s="17"/>
      <c r="H30" s="17"/>
      <c r="I30" s="17"/>
      <c r="J30" s="17"/>
      <c r="K30" s="17"/>
      <c r="L30" s="17"/>
      <c r="O30" s="17"/>
      <c r="P30" s="17"/>
      <c r="Q30" s="17"/>
    </row>
    <row r="31" spans="1:18" ht="12.75" x14ac:dyDescent="0.2">
      <c r="B31" s="17"/>
      <c r="C31" s="17"/>
      <c r="H31" s="17"/>
      <c r="I31" s="17"/>
      <c r="J31" s="17"/>
      <c r="K31" s="17"/>
      <c r="L31" s="17"/>
      <c r="O31" s="17"/>
      <c r="P31" s="17"/>
      <c r="Q31" s="17"/>
    </row>
    <row r="32" spans="1:18" ht="12.75" x14ac:dyDescent="0.2">
      <c r="B32" s="17"/>
      <c r="C32" s="17"/>
      <c r="H32" s="17"/>
      <c r="I32" s="17"/>
      <c r="J32" s="17"/>
      <c r="K32" s="17"/>
      <c r="L32" s="17"/>
      <c r="O32" s="17"/>
      <c r="P32" s="17"/>
      <c r="Q32" s="17"/>
    </row>
    <row r="33" spans="2:17" ht="12.75" x14ac:dyDescent="0.2">
      <c r="B33" s="17"/>
      <c r="C33" s="17"/>
      <c r="H33" s="17"/>
      <c r="I33" s="17"/>
      <c r="J33" s="17"/>
      <c r="K33" s="17"/>
      <c r="L33" s="17"/>
      <c r="O33" s="17"/>
      <c r="P33" s="17"/>
      <c r="Q33" s="17"/>
    </row>
    <row r="34" spans="2:17" ht="12.75" x14ac:dyDescent="0.2">
      <c r="B34" s="17"/>
      <c r="C34" s="17"/>
      <c r="H34" s="17"/>
      <c r="I34" s="17"/>
      <c r="J34" s="17"/>
      <c r="K34" s="17"/>
      <c r="L34" s="17"/>
      <c r="O34" s="17"/>
      <c r="P34" s="17"/>
      <c r="Q34" s="17"/>
    </row>
    <row r="35" spans="2:17" ht="12.75" x14ac:dyDescent="0.2">
      <c r="B35" s="17"/>
      <c r="C35" s="17"/>
      <c r="H35" s="17"/>
      <c r="I35" s="17"/>
      <c r="J35" s="17"/>
      <c r="K35" s="17"/>
      <c r="L35" s="17"/>
      <c r="O35" s="17"/>
      <c r="P35" s="17"/>
      <c r="Q35" s="17"/>
    </row>
    <row r="36" spans="2:17" ht="12.75" x14ac:dyDescent="0.2">
      <c r="B36" s="17"/>
      <c r="C36" s="17"/>
      <c r="H36" s="17"/>
      <c r="I36" s="17"/>
      <c r="J36" s="17"/>
      <c r="K36" s="17"/>
      <c r="L36" s="17"/>
      <c r="O36" s="17"/>
      <c r="P36" s="17"/>
      <c r="Q36" s="17"/>
    </row>
    <row r="37" spans="2:17" ht="12.75" x14ac:dyDescent="0.2">
      <c r="B37" s="17"/>
      <c r="C37" s="17"/>
      <c r="H37" s="17"/>
      <c r="I37" s="17"/>
      <c r="J37" s="17"/>
      <c r="K37" s="17"/>
      <c r="L37" s="17"/>
      <c r="O37" s="17"/>
      <c r="P37" s="17"/>
      <c r="Q37" s="17"/>
    </row>
    <row r="38" spans="2:17" ht="12.75" x14ac:dyDescent="0.2">
      <c r="B38" s="17"/>
      <c r="C38" s="17"/>
      <c r="H38" s="17"/>
      <c r="I38" s="17"/>
      <c r="J38" s="17"/>
      <c r="K38" s="17"/>
      <c r="L38" s="17"/>
      <c r="O38" s="17"/>
      <c r="P38" s="17"/>
      <c r="Q38" s="17"/>
    </row>
    <row r="39" spans="2:17" ht="12.75" x14ac:dyDescent="0.2">
      <c r="B39" s="17"/>
      <c r="C39" s="17"/>
      <c r="H39" s="17"/>
      <c r="I39" s="17"/>
      <c r="J39" s="17"/>
      <c r="K39" s="17"/>
      <c r="L39" s="17"/>
      <c r="O39" s="17"/>
      <c r="P39" s="17"/>
      <c r="Q39" s="17"/>
    </row>
    <row r="40" spans="2:17" ht="12.75" x14ac:dyDescent="0.2">
      <c r="B40" s="17"/>
      <c r="C40" s="17"/>
      <c r="H40" s="17"/>
      <c r="I40" s="17"/>
      <c r="J40" s="17"/>
      <c r="K40" s="17"/>
      <c r="L40" s="17"/>
      <c r="O40" s="17"/>
      <c r="P40" s="17"/>
      <c r="Q40" s="17"/>
    </row>
    <row r="41" spans="2:17" ht="12.75" x14ac:dyDescent="0.2">
      <c r="B41" s="17"/>
      <c r="C41" s="17"/>
      <c r="H41" s="17"/>
      <c r="I41" s="17"/>
      <c r="J41" s="17"/>
      <c r="K41" s="17"/>
      <c r="L41" s="17"/>
      <c r="O41" s="17"/>
      <c r="P41" s="17"/>
      <c r="Q41" s="17"/>
    </row>
    <row r="42" spans="2:17" ht="12.75" x14ac:dyDescent="0.2">
      <c r="B42" s="17"/>
      <c r="C42" s="17"/>
      <c r="H42" s="17"/>
      <c r="I42" s="17"/>
      <c r="J42" s="17"/>
      <c r="K42" s="17"/>
      <c r="L42" s="17"/>
      <c r="O42" s="17"/>
      <c r="P42" s="17"/>
      <c r="Q42" s="17"/>
    </row>
    <row r="43" spans="2:17" ht="12.75" x14ac:dyDescent="0.2">
      <c r="B43" s="17"/>
      <c r="C43" s="17"/>
      <c r="H43" s="17"/>
      <c r="I43" s="17"/>
      <c r="J43" s="17"/>
      <c r="K43" s="17"/>
      <c r="L43" s="17"/>
      <c r="O43" s="17"/>
      <c r="P43" s="17"/>
      <c r="Q43" s="17"/>
    </row>
    <row r="44" spans="2:17" ht="12.75" x14ac:dyDescent="0.2">
      <c r="B44" s="17"/>
      <c r="C44" s="17"/>
      <c r="H44" s="17"/>
      <c r="I44" s="17"/>
      <c r="J44" s="17"/>
      <c r="K44" s="17"/>
      <c r="L44" s="17"/>
      <c r="O44" s="17"/>
      <c r="P44" s="17"/>
      <c r="Q44" s="17"/>
    </row>
    <row r="45" spans="2:17" ht="12.75" x14ac:dyDescent="0.2">
      <c r="B45" s="17"/>
      <c r="C45" s="17"/>
      <c r="H45" s="17"/>
      <c r="I45" s="17"/>
      <c r="J45" s="17"/>
      <c r="K45" s="17"/>
      <c r="L45" s="17"/>
      <c r="O45" s="17"/>
      <c r="P45" s="17"/>
      <c r="Q45" s="17"/>
    </row>
    <row r="46" spans="2:17" ht="12.75" x14ac:dyDescent="0.2">
      <c r="B46" s="17"/>
      <c r="C46" s="17"/>
      <c r="H46" s="17"/>
      <c r="I46" s="17"/>
      <c r="J46" s="17"/>
      <c r="K46" s="17"/>
      <c r="L46" s="17"/>
      <c r="O46" s="17"/>
      <c r="P46" s="17"/>
      <c r="Q46" s="17"/>
    </row>
    <row r="47" spans="2:17" ht="12.75" x14ac:dyDescent="0.2">
      <c r="B47" s="17"/>
      <c r="C47" s="17"/>
      <c r="H47" s="17"/>
      <c r="I47" s="17"/>
      <c r="J47" s="17"/>
      <c r="K47" s="17"/>
      <c r="L47" s="17"/>
      <c r="O47" s="17"/>
      <c r="P47" s="17"/>
      <c r="Q47" s="17"/>
    </row>
    <row r="48" spans="2:17" ht="12.75" x14ac:dyDescent="0.2">
      <c r="B48" s="17"/>
      <c r="C48" s="17"/>
      <c r="H48" s="17"/>
      <c r="I48" s="17"/>
      <c r="J48" s="17"/>
      <c r="K48" s="17"/>
      <c r="L48" s="17"/>
      <c r="O48" s="17"/>
      <c r="P48" s="17"/>
      <c r="Q48" s="17"/>
    </row>
    <row r="49" spans="2:17" ht="12.75" x14ac:dyDescent="0.2">
      <c r="B49" s="17"/>
      <c r="C49" s="17"/>
      <c r="H49" s="17"/>
      <c r="I49" s="17"/>
      <c r="J49" s="17"/>
      <c r="K49" s="17"/>
      <c r="L49" s="17"/>
      <c r="O49" s="17"/>
      <c r="P49" s="17"/>
      <c r="Q49" s="17"/>
    </row>
    <row r="50" spans="2:17" ht="12.75" x14ac:dyDescent="0.2">
      <c r="B50" s="17"/>
      <c r="C50" s="17"/>
      <c r="H50" s="17"/>
      <c r="I50" s="17"/>
      <c r="J50" s="17"/>
      <c r="K50" s="17"/>
      <c r="L50" s="17"/>
      <c r="O50" s="17"/>
      <c r="P50" s="17"/>
      <c r="Q50" s="17"/>
    </row>
    <row r="51" spans="2:17" ht="12.75" x14ac:dyDescent="0.2">
      <c r="B51" s="17"/>
      <c r="C51" s="17"/>
      <c r="H51" s="17"/>
      <c r="I51" s="17"/>
      <c r="J51" s="17"/>
      <c r="K51" s="17"/>
      <c r="L51" s="17"/>
      <c r="O51" s="17"/>
      <c r="P51" s="17"/>
      <c r="Q51" s="17"/>
    </row>
    <row r="52" spans="2:17" ht="12.75" x14ac:dyDescent="0.2">
      <c r="B52" s="17"/>
      <c r="C52" s="17"/>
      <c r="H52" s="17"/>
      <c r="I52" s="17"/>
      <c r="J52" s="17"/>
      <c r="K52" s="17"/>
      <c r="L52" s="17"/>
      <c r="O52" s="17"/>
      <c r="P52" s="17"/>
      <c r="Q52" s="17"/>
    </row>
    <row r="53" spans="2:17" ht="12.75" x14ac:dyDescent="0.2">
      <c r="B53" s="17"/>
      <c r="C53" s="17"/>
      <c r="H53" s="17"/>
      <c r="I53" s="17"/>
      <c r="J53" s="17"/>
      <c r="K53" s="17"/>
      <c r="L53" s="17"/>
      <c r="O53" s="17"/>
      <c r="P53" s="17"/>
      <c r="Q53" s="17"/>
    </row>
    <row r="54" spans="2:17" ht="12.75" x14ac:dyDescent="0.2">
      <c r="B54" s="17"/>
      <c r="C54" s="17"/>
      <c r="H54" s="17"/>
      <c r="I54" s="17"/>
      <c r="J54" s="17"/>
      <c r="K54" s="17"/>
      <c r="L54" s="17"/>
      <c r="O54" s="17"/>
      <c r="P54" s="17"/>
      <c r="Q54" s="17"/>
    </row>
    <row r="55" spans="2:17" ht="12.75" x14ac:dyDescent="0.2">
      <c r="B55" s="17"/>
      <c r="C55" s="17"/>
      <c r="H55" s="17"/>
      <c r="I55" s="17"/>
      <c r="J55" s="17"/>
      <c r="K55" s="17"/>
      <c r="L55" s="17"/>
      <c r="O55" s="17"/>
      <c r="P55" s="17"/>
      <c r="Q55" s="17"/>
    </row>
    <row r="56" spans="2:17" ht="12.75" x14ac:dyDescent="0.2">
      <c r="B56" s="17"/>
      <c r="C56" s="17"/>
      <c r="H56" s="17"/>
      <c r="I56" s="17"/>
      <c r="J56" s="17"/>
      <c r="K56" s="17"/>
      <c r="L56" s="17"/>
      <c r="O56" s="17"/>
      <c r="P56" s="17"/>
      <c r="Q56" s="17"/>
    </row>
    <row r="57" spans="2:17" ht="12.75" x14ac:dyDescent="0.2">
      <c r="B57" s="17"/>
      <c r="C57" s="17"/>
      <c r="H57" s="17"/>
      <c r="I57" s="17"/>
      <c r="J57" s="17"/>
      <c r="K57" s="17"/>
      <c r="L57" s="17"/>
      <c r="O57" s="17"/>
      <c r="P57" s="17"/>
      <c r="Q57" s="17"/>
    </row>
    <row r="58" spans="2:17" ht="12.75" x14ac:dyDescent="0.2">
      <c r="B58" s="17"/>
      <c r="C58" s="17"/>
      <c r="H58" s="17"/>
      <c r="I58" s="17"/>
      <c r="J58" s="17"/>
      <c r="K58" s="17"/>
      <c r="L58" s="17"/>
      <c r="O58" s="17"/>
      <c r="P58" s="17"/>
      <c r="Q58" s="17"/>
    </row>
    <row r="59" spans="2:17" ht="12.75" x14ac:dyDescent="0.2">
      <c r="B59" s="17"/>
      <c r="C59" s="17"/>
      <c r="H59" s="17"/>
      <c r="I59" s="17"/>
      <c r="J59" s="17"/>
      <c r="K59" s="17"/>
      <c r="L59" s="17"/>
      <c r="O59" s="17"/>
      <c r="P59" s="17"/>
      <c r="Q59" s="17"/>
    </row>
    <row r="60" spans="2:17" ht="12.75" x14ac:dyDescent="0.2">
      <c r="B60" s="17"/>
      <c r="C60" s="17"/>
      <c r="H60" s="17"/>
      <c r="I60" s="17"/>
      <c r="J60" s="17"/>
      <c r="K60" s="17"/>
      <c r="L60" s="17"/>
      <c r="O60" s="17"/>
      <c r="P60" s="17"/>
      <c r="Q60" s="17"/>
    </row>
    <row r="61" spans="2:17" ht="12.75" x14ac:dyDescent="0.2">
      <c r="B61" s="17"/>
      <c r="C61" s="17"/>
      <c r="H61" s="17"/>
      <c r="I61" s="17"/>
      <c r="J61" s="17"/>
      <c r="K61" s="17"/>
      <c r="L61" s="17"/>
      <c r="O61" s="17"/>
      <c r="P61" s="17"/>
      <c r="Q61" s="17"/>
    </row>
    <row r="62" spans="2:17" ht="12.75" x14ac:dyDescent="0.2">
      <c r="B62" s="17"/>
      <c r="C62" s="17"/>
      <c r="H62" s="17"/>
      <c r="I62" s="17"/>
      <c r="J62" s="17"/>
      <c r="K62" s="17"/>
      <c r="L62" s="17"/>
      <c r="O62" s="17"/>
      <c r="P62" s="17"/>
      <c r="Q62" s="17"/>
    </row>
    <row r="63" spans="2:17" ht="12.75" x14ac:dyDescent="0.2">
      <c r="B63" s="17"/>
      <c r="C63" s="17"/>
      <c r="H63" s="17"/>
      <c r="I63" s="17"/>
      <c r="J63" s="17"/>
      <c r="K63" s="17"/>
      <c r="L63" s="17"/>
      <c r="O63" s="17"/>
      <c r="P63" s="17"/>
      <c r="Q63" s="17"/>
    </row>
    <row r="64" spans="2:17" ht="12.75" x14ac:dyDescent="0.2">
      <c r="B64" s="17"/>
      <c r="C64" s="17"/>
      <c r="H64" s="17"/>
      <c r="I64" s="17"/>
      <c r="J64" s="17"/>
      <c r="K64" s="17"/>
      <c r="L64" s="17"/>
      <c r="O64" s="17"/>
      <c r="P64" s="17"/>
      <c r="Q64" s="17"/>
    </row>
    <row r="65" spans="2:17" ht="12.75" x14ac:dyDescent="0.2">
      <c r="B65" s="17"/>
      <c r="C65" s="17"/>
      <c r="H65" s="17"/>
      <c r="I65" s="17"/>
      <c r="J65" s="17"/>
      <c r="K65" s="17"/>
      <c r="L65" s="17"/>
      <c r="O65" s="17"/>
      <c r="P65" s="17"/>
      <c r="Q65" s="17"/>
    </row>
    <row r="66" spans="2:17" ht="12.75" x14ac:dyDescent="0.2">
      <c r="B66" s="17"/>
      <c r="C66" s="17"/>
      <c r="H66" s="17"/>
      <c r="I66" s="17"/>
      <c r="J66" s="17"/>
      <c r="K66" s="17"/>
      <c r="L66" s="17"/>
      <c r="O66" s="17"/>
      <c r="P66" s="17"/>
      <c r="Q66" s="17"/>
    </row>
    <row r="67" spans="2:17" ht="12.75" x14ac:dyDescent="0.2">
      <c r="B67" s="17"/>
      <c r="C67" s="17"/>
      <c r="H67" s="17"/>
      <c r="I67" s="17"/>
      <c r="J67" s="17"/>
      <c r="K67" s="17"/>
      <c r="L67" s="17"/>
      <c r="O67" s="17"/>
      <c r="P67" s="17"/>
      <c r="Q67" s="17"/>
    </row>
    <row r="68" spans="2:17" ht="12.75" x14ac:dyDescent="0.2">
      <c r="B68" s="17"/>
      <c r="C68" s="17"/>
      <c r="H68" s="17"/>
      <c r="I68" s="17"/>
      <c r="J68" s="17"/>
      <c r="K68" s="17"/>
      <c r="L68" s="17"/>
      <c r="O68" s="17"/>
      <c r="P68" s="17"/>
      <c r="Q68" s="17"/>
    </row>
    <row r="69" spans="2:17" ht="12.75" x14ac:dyDescent="0.2">
      <c r="B69" s="17"/>
      <c r="C69" s="17"/>
      <c r="H69" s="17"/>
      <c r="I69" s="17"/>
      <c r="J69" s="17"/>
      <c r="K69" s="17"/>
      <c r="L69" s="17"/>
      <c r="O69" s="17"/>
      <c r="P69" s="17"/>
      <c r="Q69" s="17"/>
    </row>
    <row r="70" spans="2:17" ht="12.75" x14ac:dyDescent="0.2">
      <c r="B70" s="17"/>
      <c r="C70" s="17"/>
      <c r="H70" s="17"/>
      <c r="I70" s="17"/>
      <c r="J70" s="17"/>
      <c r="K70" s="17"/>
      <c r="L70" s="17"/>
      <c r="O70" s="17"/>
      <c r="P70" s="17"/>
      <c r="Q70" s="17"/>
    </row>
    <row r="71" spans="2:17" ht="12.75" x14ac:dyDescent="0.2">
      <c r="B71" s="17"/>
      <c r="C71" s="17"/>
      <c r="H71" s="17"/>
      <c r="I71" s="17"/>
      <c r="J71" s="17"/>
      <c r="K71" s="17"/>
      <c r="L71" s="17"/>
      <c r="O71" s="17"/>
      <c r="P71" s="17"/>
      <c r="Q71" s="17"/>
    </row>
    <row r="72" spans="2:17" ht="12.75" x14ac:dyDescent="0.2">
      <c r="B72" s="17"/>
      <c r="C72" s="17"/>
      <c r="H72" s="17"/>
      <c r="I72" s="17"/>
      <c r="J72" s="17"/>
      <c r="K72" s="17"/>
      <c r="L72" s="17"/>
      <c r="O72" s="17"/>
      <c r="P72" s="17"/>
      <c r="Q72" s="17"/>
    </row>
    <row r="73" spans="2:17" ht="12.75" x14ac:dyDescent="0.2">
      <c r="B73" s="17"/>
      <c r="C73" s="17"/>
      <c r="H73" s="17"/>
      <c r="I73" s="17"/>
      <c r="J73" s="17"/>
      <c r="K73" s="17"/>
      <c r="L73" s="17"/>
      <c r="O73" s="17"/>
      <c r="P73" s="17"/>
      <c r="Q73" s="17"/>
    </row>
    <row r="74" spans="2:17" ht="12.75" x14ac:dyDescent="0.2">
      <c r="B74" s="17"/>
      <c r="C74" s="17"/>
      <c r="H74" s="17"/>
      <c r="I74" s="17"/>
      <c r="J74" s="17"/>
      <c r="K74" s="17"/>
      <c r="L74" s="17"/>
      <c r="O74" s="17"/>
      <c r="P74" s="17"/>
      <c r="Q74" s="17"/>
    </row>
    <row r="75" spans="2:17" ht="12.75" x14ac:dyDescent="0.2">
      <c r="B75" s="17"/>
      <c r="C75" s="17"/>
      <c r="H75" s="17"/>
      <c r="I75" s="17"/>
      <c r="J75" s="17"/>
      <c r="K75" s="17"/>
      <c r="L75" s="17"/>
      <c r="O75" s="17"/>
      <c r="P75" s="17"/>
      <c r="Q75" s="17"/>
    </row>
    <row r="76" spans="2:17" ht="12.75" x14ac:dyDescent="0.2">
      <c r="B76" s="17"/>
      <c r="C76" s="17"/>
      <c r="H76" s="17"/>
      <c r="I76" s="17"/>
      <c r="J76" s="17"/>
      <c r="K76" s="17"/>
      <c r="L76" s="17"/>
      <c r="O76" s="17"/>
      <c r="P76" s="17"/>
      <c r="Q76" s="17"/>
    </row>
    <row r="77" spans="2:17" ht="12.75" x14ac:dyDescent="0.2">
      <c r="B77" s="17"/>
      <c r="C77" s="17"/>
      <c r="H77" s="17"/>
      <c r="I77" s="17"/>
      <c r="J77" s="17"/>
      <c r="K77" s="17"/>
      <c r="L77" s="17"/>
      <c r="O77" s="17"/>
      <c r="P77" s="17"/>
      <c r="Q77" s="17"/>
    </row>
    <row r="78" spans="2:17" ht="12.75" x14ac:dyDescent="0.2">
      <c r="B78" s="17"/>
      <c r="C78" s="17"/>
      <c r="H78" s="17"/>
      <c r="I78" s="17"/>
      <c r="J78" s="17"/>
      <c r="K78" s="17"/>
      <c r="L78" s="17"/>
      <c r="O78" s="17"/>
      <c r="P78" s="17"/>
      <c r="Q78" s="17"/>
    </row>
    <row r="79" spans="2:17" ht="12.75" x14ac:dyDescent="0.2">
      <c r="B79" s="17"/>
      <c r="C79" s="17"/>
      <c r="H79" s="17"/>
      <c r="I79" s="17"/>
      <c r="J79" s="17"/>
      <c r="K79" s="17"/>
      <c r="L79" s="17"/>
      <c r="O79" s="17"/>
      <c r="P79" s="17"/>
      <c r="Q79" s="17"/>
    </row>
    <row r="80" spans="2:17" ht="12.75" x14ac:dyDescent="0.2">
      <c r="B80" s="17"/>
      <c r="C80" s="17"/>
      <c r="H80" s="17"/>
      <c r="I80" s="17"/>
      <c r="J80" s="17"/>
      <c r="K80" s="17"/>
      <c r="L80" s="17"/>
      <c r="O80" s="17"/>
      <c r="P80" s="17"/>
      <c r="Q80" s="17"/>
    </row>
    <row r="81" spans="2:17" ht="12.75" x14ac:dyDescent="0.2">
      <c r="B81" s="17"/>
      <c r="C81" s="17"/>
      <c r="H81" s="17"/>
      <c r="I81" s="17"/>
      <c r="J81" s="17"/>
      <c r="K81" s="17"/>
      <c r="L81" s="17"/>
      <c r="O81" s="17"/>
      <c r="P81" s="17"/>
      <c r="Q81" s="17"/>
    </row>
    <row r="82" spans="2:17" ht="12.75" x14ac:dyDescent="0.2">
      <c r="B82" s="17"/>
      <c r="C82" s="17"/>
      <c r="H82" s="17"/>
      <c r="I82" s="17"/>
      <c r="J82" s="17"/>
      <c r="K82" s="17"/>
      <c r="L82" s="17"/>
      <c r="O82" s="17"/>
      <c r="P82" s="17"/>
      <c r="Q82" s="17"/>
    </row>
    <row r="83" spans="2:17" ht="12.75" x14ac:dyDescent="0.2">
      <c r="B83" s="17"/>
      <c r="C83" s="17"/>
      <c r="H83" s="17"/>
      <c r="I83" s="17"/>
      <c r="J83" s="17"/>
      <c r="K83" s="17"/>
      <c r="L83" s="17"/>
      <c r="O83" s="17"/>
      <c r="P83" s="17"/>
      <c r="Q83" s="17"/>
    </row>
    <row r="84" spans="2:17" ht="12.75" x14ac:dyDescent="0.2">
      <c r="B84" s="17"/>
      <c r="C84" s="17"/>
      <c r="H84" s="17"/>
      <c r="I84" s="17"/>
      <c r="J84" s="17"/>
      <c r="K84" s="17"/>
      <c r="L84" s="17"/>
      <c r="O84" s="17"/>
      <c r="P84" s="17"/>
      <c r="Q84" s="17"/>
    </row>
    <row r="85" spans="2:17" ht="12.75" x14ac:dyDescent="0.2">
      <c r="B85" s="17"/>
      <c r="C85" s="17"/>
      <c r="H85" s="17"/>
      <c r="I85" s="17"/>
      <c r="J85" s="17"/>
      <c r="K85" s="17"/>
      <c r="L85" s="17"/>
      <c r="O85" s="17"/>
      <c r="P85" s="17"/>
      <c r="Q85" s="17"/>
    </row>
    <row r="86" spans="2:17" ht="12.75" x14ac:dyDescent="0.2">
      <c r="B86" s="17"/>
      <c r="C86" s="17"/>
      <c r="H86" s="17"/>
      <c r="I86" s="17"/>
      <c r="J86" s="17"/>
      <c r="K86" s="17"/>
      <c r="L86" s="17"/>
      <c r="O86" s="17"/>
      <c r="P86" s="17"/>
      <c r="Q86" s="17"/>
    </row>
    <row r="87" spans="2:17" ht="12.75" x14ac:dyDescent="0.2">
      <c r="B87" s="17"/>
      <c r="C87" s="17"/>
      <c r="H87" s="17"/>
      <c r="I87" s="17"/>
      <c r="J87" s="17"/>
      <c r="K87" s="17"/>
      <c r="L87" s="17"/>
      <c r="O87" s="17"/>
      <c r="P87" s="17"/>
      <c r="Q87" s="17"/>
    </row>
    <row r="88" spans="2:17" ht="12.75" x14ac:dyDescent="0.2">
      <c r="B88" s="17"/>
      <c r="C88" s="17"/>
      <c r="H88" s="17"/>
      <c r="I88" s="17"/>
      <c r="J88" s="17"/>
      <c r="K88" s="17"/>
      <c r="L88" s="17"/>
      <c r="O88" s="17"/>
      <c r="P88" s="17"/>
      <c r="Q88" s="17"/>
    </row>
    <row r="89" spans="2:17" ht="12.75" x14ac:dyDescent="0.2">
      <c r="B89" s="17"/>
      <c r="C89" s="17"/>
      <c r="H89" s="17"/>
      <c r="I89" s="17"/>
      <c r="J89" s="17"/>
      <c r="K89" s="17"/>
      <c r="L89" s="17"/>
      <c r="O89" s="17"/>
      <c r="P89" s="17"/>
      <c r="Q89" s="17"/>
    </row>
    <row r="90" spans="2:17" ht="12.75" x14ac:dyDescent="0.2">
      <c r="B90" s="17"/>
      <c r="C90" s="17"/>
      <c r="H90" s="17"/>
      <c r="I90" s="17"/>
      <c r="J90" s="17"/>
      <c r="K90" s="17"/>
      <c r="L90" s="17"/>
      <c r="O90" s="17"/>
      <c r="P90" s="17"/>
      <c r="Q90" s="17"/>
    </row>
    <row r="91" spans="2:17" ht="12.75" x14ac:dyDescent="0.2">
      <c r="B91" s="17"/>
      <c r="C91" s="17"/>
      <c r="H91" s="17"/>
      <c r="I91" s="17"/>
      <c r="J91" s="17"/>
      <c r="K91" s="17"/>
      <c r="L91" s="17"/>
      <c r="O91" s="17"/>
      <c r="P91" s="17"/>
      <c r="Q91" s="17"/>
    </row>
    <row r="92" spans="2:17" ht="12.75" x14ac:dyDescent="0.2">
      <c r="B92" s="17"/>
      <c r="C92" s="17"/>
      <c r="H92" s="17"/>
      <c r="I92" s="17"/>
      <c r="J92" s="17"/>
      <c r="K92" s="17"/>
      <c r="L92" s="17"/>
      <c r="O92" s="17"/>
      <c r="P92" s="17"/>
      <c r="Q92" s="17"/>
    </row>
    <row r="93" spans="2:17" ht="12.75" x14ac:dyDescent="0.2">
      <c r="B93" s="17"/>
      <c r="C93" s="17"/>
      <c r="H93" s="17"/>
      <c r="I93" s="17"/>
      <c r="J93" s="17"/>
      <c r="K93" s="17"/>
      <c r="L93" s="17"/>
      <c r="O93" s="17"/>
      <c r="P93" s="17"/>
      <c r="Q93" s="17"/>
    </row>
    <row r="94" spans="2:17" ht="12.75" x14ac:dyDescent="0.2">
      <c r="B94" s="17"/>
      <c r="C94" s="17"/>
      <c r="H94" s="17"/>
      <c r="I94" s="17"/>
      <c r="J94" s="17"/>
      <c r="K94" s="17"/>
      <c r="L94" s="17"/>
      <c r="O94" s="17"/>
      <c r="P94" s="17"/>
      <c r="Q94" s="17"/>
    </row>
    <row r="95" spans="2:17" ht="12.75" x14ac:dyDescent="0.2">
      <c r="B95" s="17"/>
      <c r="C95" s="17"/>
      <c r="H95" s="17"/>
      <c r="I95" s="17"/>
      <c r="J95" s="17"/>
      <c r="K95" s="17"/>
      <c r="L95" s="17"/>
      <c r="O95" s="17"/>
      <c r="P95" s="17"/>
      <c r="Q95" s="17"/>
    </row>
    <row r="96" spans="2:17" ht="12.75" x14ac:dyDescent="0.2">
      <c r="B96" s="17"/>
      <c r="C96" s="17"/>
      <c r="H96" s="17"/>
      <c r="I96" s="17"/>
      <c r="J96" s="17"/>
      <c r="K96" s="17"/>
      <c r="L96" s="17"/>
      <c r="O96" s="17"/>
      <c r="P96" s="17"/>
      <c r="Q96" s="17"/>
    </row>
    <row r="97" spans="2:17" ht="12.75" x14ac:dyDescent="0.2">
      <c r="B97" s="17"/>
      <c r="C97" s="17"/>
      <c r="H97" s="17"/>
      <c r="I97" s="17"/>
      <c r="J97" s="17"/>
      <c r="K97" s="17"/>
      <c r="L97" s="17"/>
      <c r="O97" s="17"/>
      <c r="P97" s="17"/>
      <c r="Q97" s="17"/>
    </row>
    <row r="98" spans="2:17" ht="12.75" x14ac:dyDescent="0.2">
      <c r="B98" s="17"/>
      <c r="C98" s="17"/>
      <c r="H98" s="17"/>
      <c r="I98" s="17"/>
      <c r="J98" s="17"/>
      <c r="K98" s="17"/>
      <c r="L98" s="17"/>
      <c r="O98" s="17"/>
      <c r="P98" s="17"/>
      <c r="Q98" s="17"/>
    </row>
    <row r="99" spans="2:17" ht="12.75" x14ac:dyDescent="0.2">
      <c r="B99" s="17"/>
      <c r="C99" s="17"/>
      <c r="H99" s="17"/>
      <c r="I99" s="17"/>
      <c r="J99" s="17"/>
      <c r="K99" s="17"/>
      <c r="L99" s="17"/>
      <c r="O99" s="17"/>
      <c r="P99" s="17"/>
      <c r="Q99" s="17"/>
    </row>
    <row r="100" spans="2:17" ht="12.75" x14ac:dyDescent="0.2">
      <c r="B100" s="17"/>
      <c r="C100" s="17"/>
      <c r="H100" s="17"/>
      <c r="I100" s="17"/>
      <c r="J100" s="17"/>
      <c r="K100" s="17"/>
      <c r="L100" s="17"/>
      <c r="O100" s="17"/>
      <c r="P100" s="17"/>
      <c r="Q100" s="17"/>
    </row>
    <row r="101" spans="2:17" ht="12.75" x14ac:dyDescent="0.2">
      <c r="B101" s="17"/>
      <c r="C101" s="17"/>
      <c r="H101" s="17"/>
      <c r="I101" s="17"/>
      <c r="J101" s="17"/>
      <c r="K101" s="17"/>
      <c r="L101" s="17"/>
      <c r="O101" s="17"/>
      <c r="P101" s="17"/>
      <c r="Q101" s="17"/>
    </row>
    <row r="102" spans="2:17" ht="12.75" x14ac:dyDescent="0.2">
      <c r="B102" s="17"/>
      <c r="C102" s="17"/>
      <c r="H102" s="17"/>
      <c r="I102" s="17"/>
      <c r="J102" s="17"/>
      <c r="K102" s="17"/>
      <c r="L102" s="17"/>
      <c r="O102" s="17"/>
      <c r="P102" s="17"/>
      <c r="Q102" s="17"/>
    </row>
    <row r="103" spans="2:17" ht="12.75" x14ac:dyDescent="0.2">
      <c r="B103" s="17"/>
      <c r="C103" s="17"/>
      <c r="H103" s="17"/>
      <c r="I103" s="17"/>
      <c r="J103" s="17"/>
      <c r="K103" s="17"/>
      <c r="L103" s="17"/>
      <c r="O103" s="17"/>
      <c r="P103" s="17"/>
      <c r="Q103" s="17"/>
    </row>
    <row r="104" spans="2:17" ht="12.75" x14ac:dyDescent="0.2">
      <c r="B104" s="17"/>
      <c r="C104" s="17"/>
      <c r="H104" s="17"/>
      <c r="I104" s="17"/>
      <c r="J104" s="17"/>
      <c r="K104" s="17"/>
      <c r="L104" s="17"/>
      <c r="O104" s="17"/>
      <c r="P104" s="17"/>
      <c r="Q104" s="17"/>
    </row>
    <row r="105" spans="2:17" ht="12.75" x14ac:dyDescent="0.2">
      <c r="B105" s="17"/>
      <c r="C105" s="17"/>
      <c r="H105" s="17"/>
      <c r="I105" s="17"/>
      <c r="J105" s="17"/>
      <c r="K105" s="17"/>
      <c r="L105" s="17"/>
      <c r="O105" s="17"/>
      <c r="P105" s="17"/>
      <c r="Q105" s="17"/>
    </row>
    <row r="106" spans="2:17" ht="12.75" x14ac:dyDescent="0.2">
      <c r="B106" s="17"/>
      <c r="C106" s="17"/>
      <c r="H106" s="17"/>
      <c r="I106" s="17"/>
      <c r="J106" s="17"/>
      <c r="K106" s="17"/>
      <c r="L106" s="17"/>
      <c r="O106" s="17"/>
      <c r="P106" s="17"/>
      <c r="Q106" s="17"/>
    </row>
    <row r="107" spans="2:17" ht="12.75" x14ac:dyDescent="0.2">
      <c r="B107" s="17"/>
      <c r="C107" s="17"/>
      <c r="H107" s="17"/>
      <c r="I107" s="17"/>
      <c r="J107" s="17"/>
      <c r="K107" s="17"/>
      <c r="L107" s="17"/>
      <c r="O107" s="17"/>
      <c r="P107" s="17"/>
      <c r="Q107" s="17"/>
    </row>
    <row r="108" spans="2:17" ht="12.75" x14ac:dyDescent="0.2">
      <c r="B108" s="17"/>
      <c r="C108" s="17"/>
      <c r="H108" s="17"/>
      <c r="I108" s="17"/>
      <c r="J108" s="17"/>
      <c r="K108" s="17"/>
      <c r="L108" s="17"/>
      <c r="O108" s="17"/>
      <c r="P108" s="17"/>
      <c r="Q108" s="17"/>
    </row>
    <row r="109" spans="2:17" ht="12.75" x14ac:dyDescent="0.2">
      <c r="B109" s="17"/>
      <c r="C109" s="17"/>
      <c r="H109" s="17"/>
      <c r="I109" s="17"/>
      <c r="J109" s="17"/>
      <c r="K109" s="17"/>
      <c r="L109" s="17"/>
      <c r="O109" s="17"/>
      <c r="P109" s="17"/>
      <c r="Q109" s="17"/>
    </row>
    <row r="110" spans="2:17" ht="12.75" x14ac:dyDescent="0.2">
      <c r="B110" s="17"/>
      <c r="C110" s="17"/>
      <c r="H110" s="17"/>
      <c r="I110" s="17"/>
      <c r="J110" s="17"/>
      <c r="K110" s="17"/>
      <c r="L110" s="17"/>
      <c r="O110" s="17"/>
      <c r="P110" s="17"/>
      <c r="Q110" s="17"/>
    </row>
    <row r="111" spans="2:17" ht="12.75" x14ac:dyDescent="0.2">
      <c r="B111" s="17"/>
      <c r="C111" s="17"/>
      <c r="H111" s="17"/>
      <c r="I111" s="17"/>
      <c r="J111" s="17"/>
      <c r="K111" s="17"/>
      <c r="L111" s="17"/>
      <c r="O111" s="17"/>
      <c r="P111" s="17"/>
      <c r="Q111" s="17"/>
    </row>
    <row r="112" spans="2:17" ht="12.75" x14ac:dyDescent="0.2">
      <c r="B112" s="17"/>
      <c r="C112" s="17"/>
      <c r="H112" s="17"/>
      <c r="I112" s="17"/>
      <c r="J112" s="17"/>
      <c r="K112" s="17"/>
      <c r="L112" s="17"/>
      <c r="O112" s="17"/>
      <c r="P112" s="17"/>
      <c r="Q112" s="17"/>
    </row>
    <row r="113" spans="2:17" ht="12.75" x14ac:dyDescent="0.2">
      <c r="B113" s="17"/>
      <c r="C113" s="17"/>
      <c r="H113" s="17"/>
      <c r="I113" s="17"/>
      <c r="J113" s="17"/>
      <c r="K113" s="17"/>
      <c r="L113" s="17"/>
      <c r="O113" s="17"/>
      <c r="P113" s="17"/>
      <c r="Q113" s="17"/>
    </row>
    <row r="114" spans="2:17" ht="12.75" x14ac:dyDescent="0.2">
      <c r="B114" s="17"/>
      <c r="C114" s="17"/>
      <c r="H114" s="17"/>
      <c r="I114" s="17"/>
      <c r="J114" s="17"/>
      <c r="K114" s="17"/>
      <c r="L114" s="17"/>
      <c r="O114" s="17"/>
      <c r="P114" s="17"/>
      <c r="Q114" s="17"/>
    </row>
    <row r="115" spans="2:17" ht="12.75" x14ac:dyDescent="0.2">
      <c r="B115" s="17"/>
      <c r="C115" s="17"/>
      <c r="H115" s="17"/>
      <c r="I115" s="17"/>
      <c r="J115" s="17"/>
      <c r="K115" s="17"/>
      <c r="L115" s="17"/>
      <c r="O115" s="17"/>
      <c r="P115" s="17"/>
      <c r="Q115" s="17"/>
    </row>
    <row r="116" spans="2:17" ht="12.75" x14ac:dyDescent="0.2">
      <c r="B116" s="17"/>
      <c r="C116" s="17"/>
      <c r="H116" s="17"/>
      <c r="I116" s="17"/>
      <c r="J116" s="17"/>
      <c r="K116" s="17"/>
      <c r="L116" s="17"/>
      <c r="O116" s="17"/>
      <c r="P116" s="17"/>
      <c r="Q116" s="17"/>
    </row>
    <row r="117" spans="2:17" ht="12.75" x14ac:dyDescent="0.2">
      <c r="B117" s="17"/>
      <c r="C117" s="17"/>
      <c r="H117" s="17"/>
      <c r="I117" s="17"/>
      <c r="J117" s="17"/>
      <c r="K117" s="17"/>
      <c r="L117" s="17"/>
      <c r="O117" s="17"/>
      <c r="P117" s="17"/>
      <c r="Q117" s="17"/>
    </row>
    <row r="118" spans="2:17" ht="12.75" x14ac:dyDescent="0.2">
      <c r="B118" s="17"/>
      <c r="C118" s="17"/>
      <c r="H118" s="17"/>
      <c r="I118" s="17"/>
      <c r="J118" s="17"/>
      <c r="K118" s="17"/>
      <c r="L118" s="17"/>
      <c r="O118" s="17"/>
      <c r="P118" s="17"/>
      <c r="Q118" s="17"/>
    </row>
    <row r="119" spans="2:17" ht="12.75" x14ac:dyDescent="0.2">
      <c r="B119" s="17"/>
      <c r="C119" s="17"/>
      <c r="H119" s="17"/>
      <c r="I119" s="17"/>
      <c r="J119" s="17"/>
      <c r="K119" s="17"/>
      <c r="L119" s="17"/>
      <c r="O119" s="17"/>
      <c r="P119" s="17"/>
      <c r="Q119" s="17"/>
    </row>
    <row r="120" spans="2:17" ht="12.75" x14ac:dyDescent="0.2">
      <c r="B120" s="17"/>
      <c r="C120" s="17"/>
      <c r="H120" s="17"/>
      <c r="I120" s="17"/>
      <c r="J120" s="17"/>
      <c r="K120" s="17"/>
      <c r="L120" s="17"/>
      <c r="O120" s="17"/>
      <c r="P120" s="17"/>
      <c r="Q120" s="17"/>
    </row>
    <row r="121" spans="2:17" ht="12.75" x14ac:dyDescent="0.2">
      <c r="B121" s="17"/>
      <c r="C121" s="17"/>
      <c r="H121" s="17"/>
      <c r="I121" s="17"/>
      <c r="J121" s="17"/>
      <c r="K121" s="17"/>
      <c r="L121" s="17"/>
      <c r="O121" s="17"/>
      <c r="P121" s="17"/>
      <c r="Q121" s="17"/>
    </row>
    <row r="122" spans="2:17" ht="12.75" x14ac:dyDescent="0.2">
      <c r="B122" s="17"/>
      <c r="C122" s="17"/>
      <c r="H122" s="17"/>
      <c r="I122" s="17"/>
      <c r="J122" s="17"/>
      <c r="K122" s="17"/>
      <c r="L122" s="17"/>
      <c r="O122" s="17"/>
      <c r="P122" s="17"/>
      <c r="Q122" s="17"/>
    </row>
    <row r="123" spans="2:17" ht="12.75" x14ac:dyDescent="0.2">
      <c r="B123" s="17"/>
      <c r="C123" s="17"/>
      <c r="H123" s="17"/>
      <c r="I123" s="17"/>
      <c r="J123" s="17"/>
      <c r="K123" s="17"/>
      <c r="L123" s="17"/>
      <c r="O123" s="17"/>
      <c r="P123" s="17"/>
      <c r="Q123" s="17"/>
    </row>
    <row r="124" spans="2:17" ht="12.75" x14ac:dyDescent="0.2">
      <c r="B124" s="17"/>
      <c r="C124" s="17"/>
      <c r="H124" s="17"/>
      <c r="I124" s="17"/>
      <c r="J124" s="17"/>
      <c r="K124" s="17"/>
      <c r="L124" s="17"/>
      <c r="O124" s="17"/>
      <c r="P124" s="17"/>
      <c r="Q124" s="17"/>
    </row>
    <row r="125" spans="2:17" ht="12.75" x14ac:dyDescent="0.2">
      <c r="B125" s="17"/>
      <c r="C125" s="17"/>
      <c r="H125" s="17"/>
      <c r="I125" s="17"/>
      <c r="J125" s="17"/>
      <c r="K125" s="17"/>
      <c r="L125" s="17"/>
      <c r="O125" s="17"/>
      <c r="P125" s="17"/>
      <c r="Q125" s="17"/>
    </row>
    <row r="126" spans="2:17" ht="12.75" x14ac:dyDescent="0.2">
      <c r="B126" s="17"/>
      <c r="C126" s="17"/>
      <c r="H126" s="17"/>
      <c r="I126" s="17"/>
      <c r="J126" s="17"/>
      <c r="K126" s="17"/>
      <c r="L126" s="17"/>
      <c r="O126" s="17"/>
      <c r="P126" s="17"/>
      <c r="Q126" s="17"/>
    </row>
    <row r="127" spans="2:17" ht="12.75" x14ac:dyDescent="0.2">
      <c r="B127" s="17"/>
      <c r="C127" s="17"/>
      <c r="H127" s="17"/>
      <c r="I127" s="17"/>
      <c r="J127" s="17"/>
      <c r="K127" s="17"/>
      <c r="L127" s="17"/>
      <c r="O127" s="17"/>
      <c r="P127" s="17"/>
      <c r="Q127" s="17"/>
    </row>
    <row r="128" spans="2:17" ht="12.75" x14ac:dyDescent="0.2">
      <c r="B128" s="17"/>
      <c r="C128" s="17"/>
      <c r="H128" s="17"/>
      <c r="I128" s="17"/>
      <c r="J128" s="17"/>
      <c r="K128" s="17"/>
      <c r="L128" s="17"/>
      <c r="O128" s="17"/>
      <c r="P128" s="17"/>
      <c r="Q128" s="17"/>
    </row>
    <row r="129" spans="2:17" ht="12.75" x14ac:dyDescent="0.2">
      <c r="B129" s="17"/>
      <c r="C129" s="17"/>
      <c r="H129" s="17"/>
      <c r="I129" s="17"/>
      <c r="J129" s="17"/>
      <c r="K129" s="17"/>
      <c r="L129" s="17"/>
      <c r="O129" s="17"/>
      <c r="P129" s="17"/>
      <c r="Q129" s="17"/>
    </row>
    <row r="130" spans="2:17" ht="12.75" x14ac:dyDescent="0.2">
      <c r="B130" s="17"/>
      <c r="C130" s="17"/>
      <c r="H130" s="17"/>
      <c r="I130" s="17"/>
      <c r="J130" s="17"/>
      <c r="K130" s="17"/>
      <c r="L130" s="17"/>
      <c r="O130" s="17"/>
      <c r="P130" s="17"/>
      <c r="Q130" s="17"/>
    </row>
    <row r="131" spans="2:17" ht="12.75" x14ac:dyDescent="0.2">
      <c r="B131" s="17"/>
      <c r="C131" s="17"/>
      <c r="H131" s="17"/>
      <c r="I131" s="17"/>
      <c r="J131" s="17"/>
      <c r="K131" s="17"/>
      <c r="L131" s="17"/>
      <c r="O131" s="17"/>
      <c r="P131" s="17"/>
      <c r="Q131" s="17"/>
    </row>
    <row r="132" spans="2:17" ht="12.75" x14ac:dyDescent="0.2">
      <c r="B132" s="17"/>
      <c r="C132" s="17"/>
      <c r="H132" s="17"/>
      <c r="I132" s="17"/>
      <c r="J132" s="17"/>
      <c r="K132" s="17"/>
      <c r="L132" s="17"/>
      <c r="O132" s="17"/>
      <c r="P132" s="17"/>
      <c r="Q132" s="17"/>
    </row>
    <row r="133" spans="2:17" ht="12.75" x14ac:dyDescent="0.2">
      <c r="B133" s="17"/>
      <c r="C133" s="17"/>
      <c r="H133" s="17"/>
      <c r="I133" s="17"/>
      <c r="J133" s="17"/>
      <c r="K133" s="17"/>
      <c r="L133" s="17"/>
      <c r="O133" s="17"/>
      <c r="P133" s="17"/>
      <c r="Q133" s="17"/>
    </row>
    <row r="134" spans="2:17" ht="12.75" x14ac:dyDescent="0.2">
      <c r="B134" s="17"/>
      <c r="C134" s="17"/>
      <c r="H134" s="17"/>
      <c r="I134" s="17"/>
      <c r="J134" s="17"/>
      <c r="K134" s="17"/>
      <c r="L134" s="17"/>
      <c r="O134" s="17"/>
      <c r="P134" s="17"/>
      <c r="Q134" s="17"/>
    </row>
    <row r="135" spans="2:17" ht="12.75" x14ac:dyDescent="0.2">
      <c r="B135" s="17"/>
      <c r="C135" s="17"/>
      <c r="H135" s="17"/>
      <c r="I135" s="17"/>
      <c r="J135" s="17"/>
      <c r="K135" s="17"/>
      <c r="L135" s="17"/>
      <c r="O135" s="17"/>
      <c r="P135" s="17"/>
      <c r="Q135" s="17"/>
    </row>
    <row r="136" spans="2:17" ht="12.75" x14ac:dyDescent="0.2">
      <c r="B136" s="17"/>
      <c r="C136" s="17"/>
      <c r="H136" s="17"/>
      <c r="I136" s="17"/>
      <c r="J136" s="17"/>
      <c r="K136" s="17"/>
      <c r="L136" s="17"/>
      <c r="O136" s="17"/>
      <c r="P136" s="17"/>
      <c r="Q136" s="17"/>
    </row>
    <row r="137" spans="2:17" ht="12.75" x14ac:dyDescent="0.2">
      <c r="B137" s="17"/>
      <c r="C137" s="17"/>
      <c r="H137" s="17"/>
      <c r="I137" s="17"/>
      <c r="J137" s="17"/>
      <c r="K137" s="17"/>
      <c r="L137" s="17"/>
      <c r="O137" s="17"/>
      <c r="P137" s="17"/>
      <c r="Q137" s="17"/>
    </row>
    <row r="138" spans="2:17" ht="12.75" x14ac:dyDescent="0.2">
      <c r="B138" s="17"/>
      <c r="C138" s="17"/>
      <c r="H138" s="17"/>
      <c r="I138" s="17"/>
      <c r="J138" s="17"/>
      <c r="K138" s="17"/>
      <c r="L138" s="17"/>
      <c r="O138" s="17"/>
      <c r="P138" s="17"/>
      <c r="Q138" s="17"/>
    </row>
    <row r="139" spans="2:17" ht="12.75" x14ac:dyDescent="0.2">
      <c r="B139" s="17"/>
      <c r="C139" s="17"/>
      <c r="H139" s="17"/>
      <c r="I139" s="17"/>
      <c r="J139" s="17"/>
      <c r="K139" s="17"/>
      <c r="L139" s="17"/>
      <c r="O139" s="17"/>
      <c r="P139" s="17"/>
      <c r="Q139" s="17"/>
    </row>
    <row r="140" spans="2:17" ht="12.75" x14ac:dyDescent="0.2">
      <c r="B140" s="17"/>
      <c r="C140" s="17"/>
      <c r="H140" s="17"/>
      <c r="I140" s="17"/>
      <c r="J140" s="17"/>
      <c r="K140" s="17"/>
      <c r="L140" s="17"/>
      <c r="O140" s="17"/>
      <c r="P140" s="17"/>
      <c r="Q140" s="17"/>
    </row>
    <row r="141" spans="2:17" ht="12.75" x14ac:dyDescent="0.2">
      <c r="B141" s="17"/>
      <c r="C141" s="17"/>
      <c r="H141" s="17"/>
      <c r="I141" s="17"/>
      <c r="J141" s="17"/>
      <c r="K141" s="17"/>
      <c r="L141" s="17"/>
      <c r="O141" s="17"/>
      <c r="P141" s="17"/>
      <c r="Q141" s="17"/>
    </row>
    <row r="142" spans="2:17" ht="12.75" x14ac:dyDescent="0.2">
      <c r="B142" s="17"/>
      <c r="C142" s="17"/>
      <c r="H142" s="17"/>
      <c r="I142" s="17"/>
      <c r="J142" s="17"/>
      <c r="K142" s="17"/>
      <c r="L142" s="17"/>
      <c r="O142" s="17"/>
      <c r="P142" s="17"/>
      <c r="Q142" s="17"/>
    </row>
    <row r="143" spans="2:17" ht="12.75" x14ac:dyDescent="0.2">
      <c r="B143" s="17"/>
      <c r="C143" s="17"/>
      <c r="H143" s="17"/>
      <c r="I143" s="17"/>
      <c r="J143" s="17"/>
      <c r="K143" s="17"/>
      <c r="L143" s="17"/>
      <c r="O143" s="17"/>
      <c r="P143" s="17"/>
      <c r="Q143" s="17"/>
    </row>
    <row r="144" spans="2:17" ht="12.75" x14ac:dyDescent="0.2">
      <c r="B144" s="17"/>
      <c r="C144" s="17"/>
      <c r="H144" s="17"/>
      <c r="I144" s="17"/>
      <c r="J144" s="17"/>
      <c r="K144" s="17"/>
      <c r="L144" s="17"/>
      <c r="O144" s="17"/>
      <c r="P144" s="17"/>
      <c r="Q144" s="17"/>
    </row>
    <row r="145" spans="2:17" ht="12.75" x14ac:dyDescent="0.2">
      <c r="B145" s="17"/>
      <c r="C145" s="17"/>
      <c r="H145" s="17"/>
      <c r="I145" s="17"/>
      <c r="J145" s="17"/>
      <c r="K145" s="17"/>
      <c r="L145" s="17"/>
      <c r="O145" s="17"/>
      <c r="P145" s="17"/>
      <c r="Q145" s="17"/>
    </row>
    <row r="146" spans="2:17" ht="12.75" x14ac:dyDescent="0.2">
      <c r="B146" s="17"/>
      <c r="C146" s="17"/>
      <c r="H146" s="17"/>
      <c r="I146" s="17"/>
      <c r="J146" s="17"/>
      <c r="K146" s="17"/>
      <c r="L146" s="17"/>
      <c r="O146" s="17"/>
      <c r="P146" s="17"/>
      <c r="Q146" s="17"/>
    </row>
    <row r="147" spans="2:17" ht="12.75" x14ac:dyDescent="0.2">
      <c r="B147" s="17"/>
      <c r="C147" s="17"/>
      <c r="H147" s="17"/>
      <c r="I147" s="17"/>
      <c r="J147" s="17"/>
      <c r="K147" s="17"/>
      <c r="L147" s="17"/>
      <c r="O147" s="17"/>
      <c r="P147" s="17"/>
      <c r="Q147" s="17"/>
    </row>
    <row r="148" spans="2:17" ht="12.75" x14ac:dyDescent="0.2">
      <c r="B148" s="17"/>
      <c r="C148" s="17"/>
      <c r="H148" s="17"/>
      <c r="I148" s="17"/>
      <c r="J148" s="17"/>
      <c r="K148" s="17"/>
      <c r="L148" s="17"/>
      <c r="O148" s="17"/>
      <c r="P148" s="17"/>
      <c r="Q148" s="17"/>
    </row>
    <row r="149" spans="2:17" ht="12.75" x14ac:dyDescent="0.2">
      <c r="B149" s="17"/>
      <c r="C149" s="17"/>
      <c r="H149" s="17"/>
      <c r="I149" s="17"/>
      <c r="J149" s="17"/>
      <c r="K149" s="17"/>
      <c r="L149" s="17"/>
      <c r="O149" s="17"/>
      <c r="P149" s="17"/>
      <c r="Q149" s="17"/>
    </row>
    <row r="150" spans="2:17" ht="12.75" x14ac:dyDescent="0.2">
      <c r="B150" s="17"/>
      <c r="C150" s="17"/>
      <c r="H150" s="17"/>
      <c r="I150" s="17"/>
      <c r="J150" s="17"/>
      <c r="K150" s="17"/>
      <c r="L150" s="17"/>
      <c r="O150" s="17"/>
      <c r="P150" s="17"/>
      <c r="Q150" s="17"/>
    </row>
    <row r="151" spans="2:17" ht="12.75" x14ac:dyDescent="0.2">
      <c r="B151" s="17"/>
      <c r="C151" s="17"/>
      <c r="H151" s="17"/>
      <c r="I151" s="17"/>
      <c r="J151" s="17"/>
      <c r="K151" s="17"/>
      <c r="L151" s="17"/>
      <c r="O151" s="17"/>
      <c r="P151" s="17"/>
      <c r="Q151" s="17"/>
    </row>
    <row r="152" spans="2:17" ht="12.75" x14ac:dyDescent="0.2">
      <c r="B152" s="17"/>
      <c r="C152" s="17"/>
      <c r="H152" s="17"/>
      <c r="I152" s="17"/>
      <c r="J152" s="17"/>
      <c r="K152" s="17"/>
      <c r="L152" s="17"/>
      <c r="O152" s="17"/>
      <c r="P152" s="17"/>
      <c r="Q152" s="17"/>
    </row>
    <row r="153" spans="2:17" ht="12.75" x14ac:dyDescent="0.2">
      <c r="B153" s="17"/>
      <c r="C153" s="17"/>
      <c r="H153" s="17"/>
      <c r="I153" s="17"/>
      <c r="J153" s="17"/>
      <c r="K153" s="17"/>
      <c r="L153" s="17"/>
      <c r="O153" s="17"/>
      <c r="P153" s="17"/>
      <c r="Q153" s="17"/>
    </row>
    <row r="154" spans="2:17" ht="12.75" x14ac:dyDescent="0.2">
      <c r="B154" s="17"/>
      <c r="C154" s="17"/>
      <c r="H154" s="17"/>
      <c r="I154" s="17"/>
      <c r="J154" s="17"/>
      <c r="K154" s="17"/>
      <c r="L154" s="17"/>
      <c r="O154" s="17"/>
      <c r="P154" s="17"/>
      <c r="Q154" s="17"/>
    </row>
    <row r="155" spans="2:17" ht="12.75" x14ac:dyDescent="0.2">
      <c r="B155" s="17"/>
      <c r="C155" s="17"/>
      <c r="H155" s="17"/>
      <c r="I155" s="17"/>
      <c r="J155" s="17"/>
      <c r="K155" s="17"/>
      <c r="L155" s="17"/>
      <c r="O155" s="17"/>
      <c r="P155" s="17"/>
      <c r="Q155" s="17"/>
    </row>
    <row r="156" spans="2:17" ht="12.75" x14ac:dyDescent="0.2">
      <c r="B156" s="17"/>
      <c r="C156" s="17"/>
      <c r="H156" s="17"/>
      <c r="I156" s="17"/>
      <c r="J156" s="17"/>
      <c r="K156" s="17"/>
      <c r="L156" s="17"/>
      <c r="O156" s="17"/>
      <c r="P156" s="17"/>
      <c r="Q156" s="17"/>
    </row>
    <row r="157" spans="2:17" ht="12.75" x14ac:dyDescent="0.2">
      <c r="B157" s="17"/>
      <c r="C157" s="17"/>
      <c r="H157" s="17"/>
      <c r="I157" s="17"/>
      <c r="J157" s="17"/>
      <c r="K157" s="17"/>
      <c r="L157" s="17"/>
      <c r="O157" s="17"/>
      <c r="P157" s="17"/>
      <c r="Q157" s="17"/>
    </row>
    <row r="158" spans="2:17" ht="12.75" x14ac:dyDescent="0.2">
      <c r="B158" s="17"/>
      <c r="C158" s="17"/>
      <c r="H158" s="17"/>
      <c r="I158" s="17"/>
      <c r="J158" s="17"/>
      <c r="K158" s="17"/>
      <c r="L158" s="17"/>
      <c r="O158" s="17"/>
      <c r="P158" s="17"/>
      <c r="Q158" s="17"/>
    </row>
    <row r="159" spans="2:17" ht="12.75" x14ac:dyDescent="0.2">
      <c r="B159" s="17"/>
      <c r="C159" s="17"/>
      <c r="H159" s="17"/>
      <c r="I159" s="17"/>
      <c r="J159" s="17"/>
      <c r="K159" s="17"/>
      <c r="L159" s="17"/>
      <c r="O159" s="17"/>
      <c r="P159" s="17"/>
      <c r="Q159" s="17"/>
    </row>
    <row r="160" spans="2:17" ht="12.75" x14ac:dyDescent="0.2">
      <c r="B160" s="17"/>
      <c r="C160" s="17"/>
      <c r="H160" s="17"/>
      <c r="I160" s="17"/>
      <c r="J160" s="17"/>
      <c r="K160" s="17"/>
      <c r="L160" s="17"/>
      <c r="O160" s="17"/>
      <c r="P160" s="17"/>
      <c r="Q160" s="17"/>
    </row>
    <row r="161" spans="2:17" ht="12.75" x14ac:dyDescent="0.2">
      <c r="B161" s="17"/>
      <c r="C161" s="17"/>
      <c r="H161" s="17"/>
      <c r="I161" s="17"/>
      <c r="J161" s="17"/>
      <c r="K161" s="17"/>
      <c r="L161" s="17"/>
      <c r="O161" s="17"/>
      <c r="P161" s="17"/>
      <c r="Q161" s="17"/>
    </row>
    <row r="162" spans="2:17" ht="12.75" x14ac:dyDescent="0.2">
      <c r="B162" s="17"/>
      <c r="C162" s="17"/>
      <c r="H162" s="17"/>
      <c r="I162" s="17"/>
      <c r="J162" s="17"/>
      <c r="K162" s="17"/>
      <c r="L162" s="17"/>
      <c r="O162" s="17"/>
      <c r="P162" s="17"/>
      <c r="Q162" s="17"/>
    </row>
    <row r="163" spans="2:17" ht="12.75" x14ac:dyDescent="0.2">
      <c r="B163" s="17"/>
      <c r="C163" s="17"/>
      <c r="H163" s="17"/>
      <c r="I163" s="17"/>
      <c r="J163" s="17"/>
      <c r="K163" s="17"/>
      <c r="L163" s="17"/>
      <c r="O163" s="17"/>
      <c r="P163" s="17"/>
      <c r="Q163" s="17"/>
    </row>
    <row r="164" spans="2:17" ht="12.75" x14ac:dyDescent="0.2">
      <c r="B164" s="17"/>
      <c r="C164" s="17"/>
      <c r="H164" s="17"/>
      <c r="I164" s="17"/>
      <c r="J164" s="17"/>
      <c r="K164" s="17"/>
      <c r="L164" s="17"/>
      <c r="O164" s="17"/>
      <c r="P164" s="17"/>
      <c r="Q164" s="17"/>
    </row>
    <row r="165" spans="2:17" ht="12.75" x14ac:dyDescent="0.2">
      <c r="B165" s="17"/>
      <c r="C165" s="17"/>
      <c r="H165" s="17"/>
      <c r="I165" s="17"/>
      <c r="J165" s="17"/>
      <c r="K165" s="17"/>
      <c r="L165" s="17"/>
      <c r="O165" s="17"/>
      <c r="P165" s="17"/>
      <c r="Q165" s="17"/>
    </row>
    <row r="166" spans="2:17" ht="12.75" x14ac:dyDescent="0.2">
      <c r="B166" s="17"/>
      <c r="C166" s="17"/>
      <c r="H166" s="17"/>
      <c r="I166" s="17"/>
      <c r="J166" s="17"/>
      <c r="K166" s="17"/>
      <c r="L166" s="17"/>
      <c r="O166" s="17"/>
      <c r="P166" s="17"/>
      <c r="Q166" s="17"/>
    </row>
    <row r="167" spans="2:17" ht="12.75" x14ac:dyDescent="0.2">
      <c r="B167" s="17"/>
      <c r="C167" s="17"/>
      <c r="H167" s="17"/>
      <c r="I167" s="17"/>
      <c r="J167" s="17"/>
      <c r="K167" s="17"/>
      <c r="L167" s="17"/>
      <c r="O167" s="17"/>
      <c r="P167" s="17"/>
      <c r="Q167" s="17"/>
    </row>
    <row r="168" spans="2:17" ht="12.75" x14ac:dyDescent="0.2">
      <c r="B168" s="17"/>
      <c r="C168" s="17"/>
      <c r="H168" s="17"/>
      <c r="I168" s="17"/>
      <c r="J168" s="17"/>
      <c r="K168" s="17"/>
      <c r="L168" s="17"/>
      <c r="O168" s="17"/>
      <c r="P168" s="17"/>
      <c r="Q168" s="17"/>
    </row>
    <row r="169" spans="2:17" ht="12.75" x14ac:dyDescent="0.2">
      <c r="B169" s="17"/>
      <c r="C169" s="17"/>
      <c r="H169" s="17"/>
      <c r="I169" s="17"/>
      <c r="J169" s="17"/>
      <c r="K169" s="17"/>
      <c r="L169" s="17"/>
      <c r="O169" s="17"/>
      <c r="P169" s="17"/>
      <c r="Q169" s="17"/>
    </row>
    <row r="170" spans="2:17" ht="12.75" x14ac:dyDescent="0.2">
      <c r="B170" s="17"/>
      <c r="C170" s="17"/>
      <c r="H170" s="17"/>
      <c r="I170" s="17"/>
      <c r="J170" s="17"/>
      <c r="K170" s="17"/>
      <c r="L170" s="17"/>
      <c r="O170" s="17"/>
      <c r="P170" s="17"/>
      <c r="Q170" s="17"/>
    </row>
    <row r="171" spans="2:17" ht="12.75" x14ac:dyDescent="0.2">
      <c r="B171" s="17"/>
      <c r="C171" s="17"/>
      <c r="H171" s="17"/>
      <c r="I171" s="17"/>
      <c r="J171" s="17"/>
      <c r="K171" s="17"/>
      <c r="L171" s="17"/>
      <c r="O171" s="17"/>
      <c r="P171" s="17"/>
      <c r="Q171" s="17"/>
    </row>
    <row r="172" spans="2:17" ht="12.75" x14ac:dyDescent="0.2">
      <c r="B172" s="17"/>
      <c r="C172" s="17"/>
      <c r="H172" s="17"/>
      <c r="I172" s="17"/>
      <c r="J172" s="17"/>
      <c r="K172" s="17"/>
      <c r="L172" s="17"/>
      <c r="O172" s="17"/>
      <c r="P172" s="17"/>
      <c r="Q172" s="17"/>
    </row>
    <row r="173" spans="2:17" ht="12.75" x14ac:dyDescent="0.2">
      <c r="B173" s="17"/>
      <c r="C173" s="17"/>
      <c r="H173" s="17"/>
      <c r="I173" s="17"/>
      <c r="J173" s="17"/>
      <c r="K173" s="17"/>
      <c r="L173" s="17"/>
      <c r="O173" s="17"/>
      <c r="P173" s="17"/>
      <c r="Q173" s="17"/>
    </row>
    <row r="174" spans="2:17" ht="12.75" x14ac:dyDescent="0.2">
      <c r="B174" s="17"/>
      <c r="C174" s="17"/>
      <c r="H174" s="17"/>
      <c r="I174" s="17"/>
      <c r="J174" s="17"/>
      <c r="K174" s="17"/>
      <c r="L174" s="17"/>
      <c r="O174" s="17"/>
      <c r="P174" s="17"/>
      <c r="Q174" s="17"/>
    </row>
    <row r="175" spans="2:17" ht="12.75" x14ac:dyDescent="0.2">
      <c r="B175" s="17"/>
      <c r="C175" s="17"/>
      <c r="H175" s="17"/>
      <c r="I175" s="17"/>
      <c r="J175" s="17"/>
      <c r="K175" s="17"/>
      <c r="L175" s="17"/>
      <c r="O175" s="17"/>
      <c r="P175" s="17"/>
      <c r="Q175" s="17"/>
    </row>
    <row r="176" spans="2:17" ht="12.75" x14ac:dyDescent="0.2">
      <c r="B176" s="17"/>
      <c r="C176" s="17"/>
      <c r="H176" s="17"/>
      <c r="I176" s="17"/>
      <c r="J176" s="17"/>
      <c r="K176" s="17"/>
      <c r="L176" s="17"/>
      <c r="O176" s="17"/>
      <c r="P176" s="17"/>
      <c r="Q176" s="17"/>
    </row>
    <row r="177" spans="2:17" ht="12.75" x14ac:dyDescent="0.2">
      <c r="B177" s="17"/>
      <c r="C177" s="17"/>
      <c r="H177" s="17"/>
      <c r="I177" s="17"/>
      <c r="J177" s="17"/>
      <c r="K177" s="17"/>
      <c r="L177" s="17"/>
      <c r="O177" s="17"/>
      <c r="P177" s="17"/>
      <c r="Q177" s="17"/>
    </row>
    <row r="178" spans="2:17" ht="12.75" x14ac:dyDescent="0.2">
      <c r="B178" s="17"/>
      <c r="C178" s="17"/>
      <c r="H178" s="17"/>
      <c r="I178" s="17"/>
      <c r="J178" s="17"/>
      <c r="K178" s="17"/>
      <c r="L178" s="17"/>
      <c r="O178" s="17"/>
      <c r="P178" s="17"/>
      <c r="Q178" s="17"/>
    </row>
    <row r="179" spans="2:17" ht="12.75" x14ac:dyDescent="0.2">
      <c r="B179" s="17"/>
      <c r="C179" s="17"/>
      <c r="H179" s="17"/>
      <c r="I179" s="17"/>
      <c r="J179" s="17"/>
      <c r="K179" s="17"/>
      <c r="L179" s="17"/>
      <c r="O179" s="17"/>
      <c r="P179" s="17"/>
      <c r="Q179" s="17"/>
    </row>
    <row r="180" spans="2:17" ht="12.75" x14ac:dyDescent="0.2">
      <c r="B180" s="17"/>
      <c r="C180" s="17"/>
      <c r="H180" s="17"/>
      <c r="I180" s="17"/>
      <c r="J180" s="17"/>
      <c r="K180" s="17"/>
      <c r="L180" s="17"/>
      <c r="O180" s="17"/>
      <c r="P180" s="17"/>
      <c r="Q180" s="17"/>
    </row>
    <row r="181" spans="2:17" ht="12.75" x14ac:dyDescent="0.2">
      <c r="B181" s="17"/>
      <c r="C181" s="17"/>
      <c r="H181" s="17"/>
      <c r="I181" s="17"/>
      <c r="J181" s="17"/>
      <c r="K181" s="17"/>
      <c r="L181" s="17"/>
      <c r="O181" s="17"/>
      <c r="P181" s="17"/>
      <c r="Q181" s="17"/>
    </row>
    <row r="182" spans="2:17" ht="12.75" x14ac:dyDescent="0.2">
      <c r="B182" s="17"/>
      <c r="C182" s="17"/>
      <c r="H182" s="17"/>
      <c r="I182" s="17"/>
      <c r="J182" s="17"/>
      <c r="K182" s="17"/>
      <c r="L182" s="17"/>
      <c r="O182" s="17"/>
      <c r="P182" s="17"/>
      <c r="Q182" s="17"/>
    </row>
    <row r="183" spans="2:17" ht="12.75" x14ac:dyDescent="0.2">
      <c r="B183" s="17"/>
      <c r="C183" s="17"/>
      <c r="H183" s="17"/>
      <c r="I183" s="17"/>
      <c r="J183" s="17"/>
      <c r="K183" s="17"/>
      <c r="L183" s="17"/>
      <c r="O183" s="17"/>
      <c r="P183" s="17"/>
      <c r="Q183" s="17"/>
    </row>
    <row r="184" spans="2:17" ht="12.75" x14ac:dyDescent="0.2">
      <c r="B184" s="17"/>
      <c r="C184" s="17"/>
      <c r="H184" s="17"/>
      <c r="I184" s="17"/>
      <c r="J184" s="17"/>
      <c r="K184" s="17"/>
      <c r="L184" s="17"/>
      <c r="O184" s="17"/>
      <c r="P184" s="17"/>
      <c r="Q184" s="17"/>
    </row>
    <row r="185" spans="2:17" ht="12.75" x14ac:dyDescent="0.2">
      <c r="B185" s="17"/>
      <c r="C185" s="17"/>
      <c r="H185" s="17"/>
      <c r="I185" s="17"/>
      <c r="J185" s="17"/>
      <c r="K185" s="17"/>
      <c r="L185" s="17"/>
      <c r="O185" s="17"/>
      <c r="P185" s="17"/>
      <c r="Q185" s="17"/>
    </row>
    <row r="186" spans="2:17" ht="12.75" x14ac:dyDescent="0.2">
      <c r="B186" s="17"/>
      <c r="C186" s="17"/>
      <c r="H186" s="17"/>
      <c r="I186" s="17"/>
      <c r="J186" s="17"/>
      <c r="K186" s="17"/>
      <c r="L186" s="17"/>
      <c r="O186" s="17"/>
      <c r="P186" s="17"/>
      <c r="Q186" s="17"/>
    </row>
    <row r="187" spans="2:17" ht="12.75" x14ac:dyDescent="0.2">
      <c r="B187" s="17"/>
      <c r="C187" s="17"/>
      <c r="H187" s="17"/>
      <c r="I187" s="17"/>
      <c r="J187" s="17"/>
      <c r="K187" s="17"/>
      <c r="L187" s="17"/>
      <c r="O187" s="17"/>
      <c r="P187" s="17"/>
      <c r="Q187" s="17"/>
    </row>
    <row r="188" spans="2:17" ht="12.75" x14ac:dyDescent="0.2">
      <c r="B188" s="17"/>
      <c r="C188" s="17"/>
      <c r="H188" s="17"/>
      <c r="I188" s="17"/>
      <c r="J188" s="17"/>
      <c r="K188" s="17"/>
      <c r="L188" s="17"/>
      <c r="O188" s="17"/>
      <c r="P188" s="17"/>
      <c r="Q188" s="17"/>
    </row>
    <row r="189" spans="2:17" ht="12.75" x14ac:dyDescent="0.2">
      <c r="B189" s="17"/>
      <c r="C189" s="17"/>
      <c r="H189" s="17"/>
      <c r="I189" s="17"/>
      <c r="J189" s="17"/>
      <c r="K189" s="17"/>
      <c r="L189" s="17"/>
      <c r="O189" s="17"/>
      <c r="P189" s="17"/>
      <c r="Q189" s="17"/>
    </row>
    <row r="190" spans="2:17" ht="12.75" x14ac:dyDescent="0.2">
      <c r="B190" s="17"/>
      <c r="C190" s="17"/>
      <c r="H190" s="17"/>
      <c r="I190" s="17"/>
      <c r="J190" s="17"/>
      <c r="K190" s="17"/>
      <c r="L190" s="17"/>
      <c r="O190" s="17"/>
      <c r="P190" s="17"/>
      <c r="Q190" s="17"/>
    </row>
    <row r="191" spans="2:17" ht="12.75" x14ac:dyDescent="0.2">
      <c r="B191" s="17"/>
      <c r="C191" s="17"/>
      <c r="H191" s="17"/>
      <c r="I191" s="17"/>
      <c r="J191" s="17"/>
      <c r="K191" s="17"/>
      <c r="L191" s="17"/>
      <c r="O191" s="17"/>
      <c r="P191" s="17"/>
      <c r="Q191" s="17"/>
    </row>
    <row r="192" spans="2:17" ht="12.75" x14ac:dyDescent="0.2">
      <c r="B192" s="17"/>
      <c r="C192" s="17"/>
      <c r="H192" s="17"/>
      <c r="I192" s="17"/>
      <c r="J192" s="17"/>
      <c r="K192" s="17"/>
      <c r="L192" s="17"/>
      <c r="O192" s="17"/>
      <c r="P192" s="17"/>
      <c r="Q192" s="17"/>
    </row>
    <row r="193" spans="2:17" ht="12.75" x14ac:dyDescent="0.2">
      <c r="B193" s="17"/>
      <c r="C193" s="17"/>
      <c r="H193" s="17"/>
      <c r="I193" s="17"/>
      <c r="J193" s="17"/>
      <c r="K193" s="17"/>
      <c r="L193" s="17"/>
      <c r="O193" s="17"/>
      <c r="P193" s="17"/>
      <c r="Q193" s="17"/>
    </row>
    <row r="194" spans="2:17" ht="12.75" x14ac:dyDescent="0.2">
      <c r="B194" s="17"/>
      <c r="C194" s="17"/>
      <c r="H194" s="17"/>
      <c r="I194" s="17"/>
      <c r="J194" s="17"/>
      <c r="K194" s="17"/>
      <c r="L194" s="17"/>
      <c r="O194" s="17"/>
      <c r="P194" s="17"/>
      <c r="Q194" s="17"/>
    </row>
    <row r="195" spans="2:17" ht="12.75" x14ac:dyDescent="0.2">
      <c r="B195" s="17"/>
      <c r="C195" s="17"/>
      <c r="H195" s="17"/>
      <c r="I195" s="17"/>
      <c r="J195" s="17"/>
      <c r="K195" s="17"/>
      <c r="L195" s="17"/>
      <c r="O195" s="17"/>
      <c r="P195" s="17"/>
      <c r="Q195" s="17"/>
    </row>
    <row r="196" spans="2:17" ht="12.75" x14ac:dyDescent="0.2">
      <c r="B196" s="17"/>
      <c r="C196" s="17"/>
      <c r="H196" s="17"/>
      <c r="I196" s="17"/>
      <c r="J196" s="17"/>
      <c r="K196" s="17"/>
      <c r="L196" s="17"/>
      <c r="O196" s="17"/>
      <c r="P196" s="17"/>
      <c r="Q196" s="17"/>
    </row>
    <row r="197" spans="2:17" ht="12.75" x14ac:dyDescent="0.2">
      <c r="B197" s="17"/>
      <c r="C197" s="17"/>
      <c r="H197" s="17"/>
      <c r="I197" s="17"/>
      <c r="J197" s="17"/>
      <c r="K197" s="17"/>
      <c r="L197" s="17"/>
      <c r="O197" s="17"/>
      <c r="P197" s="17"/>
      <c r="Q197" s="17"/>
    </row>
    <row r="198" spans="2:17" ht="12.75" x14ac:dyDescent="0.2">
      <c r="B198" s="17"/>
      <c r="C198" s="17"/>
      <c r="H198" s="17"/>
      <c r="I198" s="17"/>
      <c r="J198" s="17"/>
      <c r="K198" s="17"/>
      <c r="L198" s="17"/>
      <c r="O198" s="17"/>
      <c r="P198" s="17"/>
      <c r="Q198" s="17"/>
    </row>
    <row r="199" spans="2:17" ht="12.75" x14ac:dyDescent="0.2">
      <c r="B199" s="17"/>
      <c r="C199" s="17"/>
      <c r="H199" s="17"/>
      <c r="I199" s="17"/>
      <c r="J199" s="17"/>
      <c r="K199" s="17"/>
      <c r="L199" s="17"/>
      <c r="O199" s="17"/>
      <c r="P199" s="17"/>
      <c r="Q199" s="17"/>
    </row>
    <row r="200" spans="2:17" ht="12.75" x14ac:dyDescent="0.2">
      <c r="B200" s="17"/>
      <c r="C200" s="17"/>
      <c r="H200" s="17"/>
      <c r="I200" s="17"/>
      <c r="J200" s="17"/>
      <c r="K200" s="17"/>
      <c r="L200" s="17"/>
      <c r="O200" s="17"/>
      <c r="P200" s="17"/>
      <c r="Q200" s="17"/>
    </row>
    <row r="201" spans="2:17" ht="12.75" x14ac:dyDescent="0.2">
      <c r="B201" s="17"/>
      <c r="C201" s="17"/>
      <c r="H201" s="17"/>
      <c r="I201" s="17"/>
      <c r="J201" s="17"/>
      <c r="K201" s="17"/>
      <c r="L201" s="17"/>
      <c r="O201" s="17"/>
      <c r="P201" s="17"/>
      <c r="Q201" s="17"/>
    </row>
    <row r="202" spans="2:17" ht="12.75" x14ac:dyDescent="0.2">
      <c r="B202" s="17"/>
      <c r="C202" s="17"/>
      <c r="H202" s="17"/>
      <c r="I202" s="17"/>
      <c r="J202" s="17"/>
      <c r="K202" s="17"/>
      <c r="L202" s="17"/>
      <c r="O202" s="17"/>
      <c r="P202" s="17"/>
      <c r="Q202" s="17"/>
    </row>
    <row r="203" spans="2:17" ht="12.75" x14ac:dyDescent="0.2">
      <c r="B203" s="17"/>
      <c r="C203" s="17"/>
      <c r="H203" s="17"/>
      <c r="I203" s="17"/>
      <c r="J203" s="17"/>
      <c r="K203" s="17"/>
      <c r="L203" s="17"/>
      <c r="O203" s="17"/>
      <c r="P203" s="17"/>
      <c r="Q203" s="17"/>
    </row>
    <row r="204" spans="2:17" ht="12.75" x14ac:dyDescent="0.2">
      <c r="B204" s="17"/>
      <c r="C204" s="17"/>
      <c r="H204" s="17"/>
      <c r="I204" s="17"/>
      <c r="J204" s="17"/>
      <c r="K204" s="17"/>
      <c r="L204" s="17"/>
      <c r="O204" s="17"/>
      <c r="P204" s="17"/>
      <c r="Q204" s="17"/>
    </row>
    <row r="205" spans="2:17" ht="12.75" x14ac:dyDescent="0.2">
      <c r="B205" s="17"/>
      <c r="C205" s="17"/>
      <c r="H205" s="17"/>
      <c r="I205" s="17"/>
      <c r="J205" s="17"/>
      <c r="K205" s="17"/>
      <c r="L205" s="17"/>
      <c r="O205" s="17"/>
      <c r="P205" s="17"/>
      <c r="Q205" s="17"/>
    </row>
    <row r="206" spans="2:17" ht="12.75" x14ac:dyDescent="0.2">
      <c r="B206" s="17"/>
      <c r="C206" s="17"/>
      <c r="H206" s="17"/>
      <c r="I206" s="17"/>
      <c r="J206" s="17"/>
      <c r="K206" s="17"/>
      <c r="L206" s="17"/>
      <c r="O206" s="17"/>
      <c r="P206" s="17"/>
      <c r="Q206" s="17"/>
    </row>
    <row r="207" spans="2:17" ht="12.75" x14ac:dyDescent="0.2">
      <c r="B207" s="17"/>
      <c r="C207" s="17"/>
      <c r="H207" s="17"/>
      <c r="I207" s="17"/>
      <c r="J207" s="17"/>
      <c r="K207" s="17"/>
      <c r="L207" s="17"/>
      <c r="O207" s="17"/>
      <c r="P207" s="17"/>
      <c r="Q207" s="17"/>
    </row>
    <row r="208" spans="2:17" ht="12.75" x14ac:dyDescent="0.2">
      <c r="B208" s="17"/>
      <c r="C208" s="17"/>
      <c r="H208" s="17"/>
      <c r="I208" s="17"/>
      <c r="J208" s="17"/>
      <c r="K208" s="17"/>
      <c r="L208" s="17"/>
      <c r="O208" s="17"/>
      <c r="P208" s="17"/>
      <c r="Q208" s="17"/>
    </row>
    <row r="209" spans="2:17" ht="12.75" x14ac:dyDescent="0.2">
      <c r="B209" s="17"/>
      <c r="C209" s="17"/>
      <c r="H209" s="17"/>
      <c r="I209" s="17"/>
      <c r="J209" s="17"/>
      <c r="K209" s="17"/>
      <c r="L209" s="17"/>
      <c r="O209" s="17"/>
      <c r="P209" s="17"/>
      <c r="Q209" s="17"/>
    </row>
    <row r="210" spans="2:17" ht="12.75" x14ac:dyDescent="0.2">
      <c r="B210" s="17"/>
      <c r="C210" s="17"/>
      <c r="H210" s="17"/>
      <c r="I210" s="17"/>
      <c r="J210" s="17"/>
      <c r="K210" s="17"/>
      <c r="L210" s="17"/>
      <c r="O210" s="17"/>
      <c r="P210" s="17"/>
      <c r="Q210" s="17"/>
    </row>
    <row r="211" spans="2:17" ht="12.75" x14ac:dyDescent="0.2">
      <c r="B211" s="17"/>
      <c r="C211" s="17"/>
      <c r="H211" s="17"/>
      <c r="I211" s="17"/>
      <c r="J211" s="17"/>
      <c r="K211" s="17"/>
      <c r="L211" s="17"/>
      <c r="O211" s="17"/>
      <c r="P211" s="17"/>
      <c r="Q211" s="17"/>
    </row>
    <row r="212" spans="2:17" ht="12.75" x14ac:dyDescent="0.2">
      <c r="B212" s="17"/>
      <c r="C212" s="17"/>
      <c r="H212" s="17"/>
      <c r="I212" s="17"/>
      <c r="J212" s="17"/>
      <c r="K212" s="17"/>
      <c r="L212" s="17"/>
      <c r="O212" s="17"/>
      <c r="P212" s="17"/>
      <c r="Q212" s="17"/>
    </row>
    <row r="213" spans="2:17" ht="12.75" x14ac:dyDescent="0.2">
      <c r="B213" s="17"/>
      <c r="C213" s="17"/>
      <c r="H213" s="17"/>
      <c r="I213" s="17"/>
      <c r="J213" s="17"/>
      <c r="K213" s="17"/>
      <c r="L213" s="17"/>
      <c r="O213" s="17"/>
      <c r="P213" s="17"/>
      <c r="Q213" s="17"/>
    </row>
    <row r="214" spans="2:17" ht="12.75" x14ac:dyDescent="0.2">
      <c r="B214" s="17"/>
      <c r="C214" s="17"/>
      <c r="H214" s="17"/>
      <c r="I214" s="17"/>
      <c r="J214" s="17"/>
      <c r="K214" s="17"/>
      <c r="L214" s="17"/>
      <c r="O214" s="17"/>
      <c r="P214" s="17"/>
      <c r="Q214" s="17"/>
    </row>
    <row r="215" spans="2:17" ht="12.75" x14ac:dyDescent="0.2">
      <c r="B215" s="17"/>
      <c r="C215" s="17"/>
      <c r="H215" s="17"/>
      <c r="I215" s="17"/>
      <c r="J215" s="17"/>
      <c r="K215" s="17"/>
      <c r="L215" s="17"/>
      <c r="O215" s="17"/>
      <c r="P215" s="17"/>
      <c r="Q215" s="17"/>
    </row>
    <row r="216" spans="2:17" ht="12.75" x14ac:dyDescent="0.2">
      <c r="B216" s="17"/>
      <c r="C216" s="17"/>
      <c r="H216" s="17"/>
      <c r="I216" s="17"/>
      <c r="J216" s="17"/>
      <c r="K216" s="17"/>
      <c r="L216" s="17"/>
      <c r="O216" s="17"/>
      <c r="P216" s="17"/>
      <c r="Q216" s="17"/>
    </row>
    <row r="217" spans="2:17" ht="12.75" x14ac:dyDescent="0.2">
      <c r="B217" s="17"/>
      <c r="C217" s="17"/>
      <c r="H217" s="17"/>
      <c r="I217" s="17"/>
      <c r="J217" s="17"/>
      <c r="K217" s="17"/>
      <c r="L217" s="17"/>
      <c r="O217" s="17"/>
      <c r="P217" s="17"/>
      <c r="Q217" s="17"/>
    </row>
    <row r="218" spans="2:17" ht="12.75" x14ac:dyDescent="0.2">
      <c r="B218" s="17"/>
      <c r="C218" s="17"/>
      <c r="H218" s="17"/>
      <c r="I218" s="17"/>
      <c r="J218" s="17"/>
      <c r="K218" s="17"/>
      <c r="L218" s="17"/>
      <c r="O218" s="17"/>
      <c r="P218" s="17"/>
      <c r="Q218" s="17"/>
    </row>
    <row r="219" spans="2:17" ht="12.75" x14ac:dyDescent="0.2">
      <c r="B219" s="17"/>
      <c r="C219" s="17"/>
      <c r="H219" s="17"/>
      <c r="I219" s="17"/>
      <c r="J219" s="17"/>
      <c r="K219" s="17"/>
      <c r="L219" s="17"/>
      <c r="O219" s="17"/>
      <c r="P219" s="17"/>
      <c r="Q219" s="17"/>
    </row>
    <row r="220" spans="2:17" ht="12.75" x14ac:dyDescent="0.2">
      <c r="B220" s="17"/>
      <c r="C220" s="17"/>
      <c r="H220" s="17"/>
      <c r="I220" s="17"/>
      <c r="J220" s="17"/>
      <c r="K220" s="17"/>
      <c r="L220" s="17"/>
      <c r="O220" s="17"/>
      <c r="P220" s="17"/>
      <c r="Q220" s="17"/>
    </row>
    <row r="221" spans="2:17" ht="12.75" x14ac:dyDescent="0.2">
      <c r="B221" s="17"/>
      <c r="C221" s="17"/>
      <c r="H221" s="17"/>
      <c r="I221" s="17"/>
      <c r="J221" s="17"/>
      <c r="K221" s="17"/>
      <c r="L221" s="17"/>
      <c r="O221" s="17"/>
      <c r="P221" s="17"/>
      <c r="Q221" s="17"/>
    </row>
    <row r="222" spans="2:17" ht="12.75" x14ac:dyDescent="0.2">
      <c r="B222" s="17"/>
      <c r="C222" s="17"/>
      <c r="H222" s="17"/>
      <c r="I222" s="17"/>
      <c r="J222" s="17"/>
      <c r="K222" s="17"/>
      <c r="L222" s="17"/>
      <c r="O222" s="17"/>
      <c r="P222" s="17"/>
      <c r="Q222" s="17"/>
    </row>
    <row r="223" spans="2:17" ht="12.75" x14ac:dyDescent="0.2">
      <c r="B223" s="17"/>
      <c r="C223" s="17"/>
      <c r="H223" s="17"/>
      <c r="I223" s="17"/>
      <c r="J223" s="17"/>
      <c r="K223" s="17"/>
      <c r="L223" s="17"/>
      <c r="O223" s="17"/>
      <c r="P223" s="17"/>
      <c r="Q223" s="17"/>
    </row>
    <row r="224" spans="2:17" ht="12.75" x14ac:dyDescent="0.2">
      <c r="B224" s="17"/>
      <c r="C224" s="17"/>
      <c r="H224" s="17"/>
      <c r="I224" s="17"/>
      <c r="J224" s="17"/>
      <c r="K224" s="17"/>
      <c r="L224" s="17"/>
      <c r="O224" s="17"/>
      <c r="P224" s="17"/>
      <c r="Q224" s="17"/>
    </row>
    <row r="225" spans="2:17" ht="12.75" x14ac:dyDescent="0.2">
      <c r="B225" s="17"/>
      <c r="C225" s="17"/>
      <c r="H225" s="17"/>
      <c r="I225" s="17"/>
      <c r="J225" s="17"/>
      <c r="K225" s="17"/>
      <c r="L225" s="17"/>
      <c r="O225" s="17"/>
      <c r="P225" s="17"/>
      <c r="Q225" s="17"/>
    </row>
    <row r="226" spans="2:17" ht="12.75" x14ac:dyDescent="0.2">
      <c r="B226" s="17"/>
      <c r="C226" s="17"/>
      <c r="H226" s="17"/>
      <c r="I226" s="17"/>
      <c r="J226" s="17"/>
      <c r="K226" s="17"/>
      <c r="L226" s="17"/>
      <c r="O226" s="17"/>
      <c r="P226" s="17"/>
      <c r="Q226" s="17"/>
    </row>
    <row r="227" spans="2:17" ht="12.75" x14ac:dyDescent="0.2">
      <c r="B227" s="17"/>
      <c r="C227" s="17"/>
      <c r="H227" s="17"/>
      <c r="I227" s="17"/>
      <c r="J227" s="17"/>
      <c r="K227" s="17"/>
      <c r="L227" s="17"/>
      <c r="O227" s="17"/>
      <c r="P227" s="17"/>
      <c r="Q227" s="17"/>
    </row>
    <row r="228" spans="2:17" ht="12.75" x14ac:dyDescent="0.2">
      <c r="B228" s="17"/>
      <c r="C228" s="17"/>
      <c r="H228" s="17"/>
      <c r="I228" s="17"/>
      <c r="J228" s="17"/>
      <c r="K228" s="17"/>
      <c r="L228" s="17"/>
      <c r="O228" s="17"/>
      <c r="P228" s="17"/>
      <c r="Q228" s="17"/>
    </row>
    <row r="229" spans="2:17" ht="12.75" x14ac:dyDescent="0.2">
      <c r="B229" s="17"/>
      <c r="C229" s="17"/>
      <c r="H229" s="17"/>
      <c r="I229" s="17"/>
      <c r="J229" s="17"/>
      <c r="K229" s="17"/>
      <c r="L229" s="17"/>
      <c r="O229" s="17"/>
      <c r="P229" s="17"/>
      <c r="Q229" s="17"/>
    </row>
    <row r="230" spans="2:17" ht="12.75" x14ac:dyDescent="0.2">
      <c r="B230" s="17"/>
      <c r="C230" s="17"/>
      <c r="H230" s="17"/>
      <c r="I230" s="17"/>
      <c r="J230" s="17"/>
      <c r="K230" s="17"/>
      <c r="L230" s="17"/>
      <c r="O230" s="17"/>
      <c r="P230" s="17"/>
      <c r="Q230" s="17"/>
    </row>
    <row r="231" spans="2:17" ht="12.75" x14ac:dyDescent="0.2">
      <c r="B231" s="17"/>
      <c r="C231" s="17"/>
      <c r="H231" s="17"/>
      <c r="I231" s="17"/>
      <c r="J231" s="17"/>
      <c r="K231" s="17"/>
      <c r="L231" s="17"/>
      <c r="O231" s="17"/>
      <c r="P231" s="17"/>
      <c r="Q231" s="17"/>
    </row>
    <row r="232" spans="2:17" ht="12.75" x14ac:dyDescent="0.2">
      <c r="B232" s="17"/>
      <c r="C232" s="17"/>
      <c r="H232" s="17"/>
      <c r="I232" s="17"/>
      <c r="J232" s="17"/>
      <c r="K232" s="17"/>
      <c r="L232" s="17"/>
      <c r="O232" s="17"/>
      <c r="P232" s="17"/>
      <c r="Q232" s="17"/>
    </row>
    <row r="233" spans="2:17" ht="12.75" x14ac:dyDescent="0.2">
      <c r="B233" s="17"/>
      <c r="C233" s="17"/>
      <c r="H233" s="17"/>
      <c r="I233" s="17"/>
      <c r="J233" s="17"/>
      <c r="K233" s="17"/>
      <c r="L233" s="17"/>
      <c r="O233" s="17"/>
      <c r="P233" s="17"/>
      <c r="Q233" s="17"/>
    </row>
    <row r="234" spans="2:17" ht="12.75" x14ac:dyDescent="0.2">
      <c r="B234" s="17"/>
      <c r="C234" s="17"/>
      <c r="H234" s="17"/>
      <c r="I234" s="17"/>
      <c r="J234" s="17"/>
      <c r="K234" s="17"/>
      <c r="L234" s="17"/>
      <c r="O234" s="17"/>
      <c r="P234" s="17"/>
      <c r="Q234" s="17"/>
    </row>
    <row r="235" spans="2:17" ht="12.75" x14ac:dyDescent="0.2">
      <c r="B235" s="17"/>
      <c r="C235" s="17"/>
      <c r="H235" s="17"/>
      <c r="I235" s="17"/>
      <c r="J235" s="17"/>
      <c r="K235" s="17"/>
      <c r="L235" s="17"/>
      <c r="O235" s="17"/>
      <c r="P235" s="17"/>
      <c r="Q235" s="17"/>
    </row>
    <row r="236" spans="2:17" ht="12.75" x14ac:dyDescent="0.2">
      <c r="B236" s="17"/>
      <c r="C236" s="17"/>
      <c r="H236" s="17"/>
      <c r="I236" s="17"/>
      <c r="J236" s="17"/>
      <c r="K236" s="17"/>
      <c r="L236" s="17"/>
      <c r="O236" s="17"/>
      <c r="P236" s="17"/>
      <c r="Q236" s="17"/>
    </row>
    <row r="237" spans="2:17" ht="12.75" x14ac:dyDescent="0.2">
      <c r="B237" s="17"/>
      <c r="C237" s="17"/>
      <c r="H237" s="17"/>
      <c r="I237" s="17"/>
      <c r="J237" s="17"/>
      <c r="K237" s="17"/>
      <c r="L237" s="17"/>
      <c r="O237" s="17"/>
      <c r="P237" s="17"/>
      <c r="Q237" s="17"/>
    </row>
    <row r="238" spans="2:17" ht="12.75" x14ac:dyDescent="0.2">
      <c r="B238" s="17"/>
      <c r="C238" s="17"/>
      <c r="H238" s="17"/>
      <c r="I238" s="17"/>
      <c r="J238" s="17"/>
      <c r="K238" s="17"/>
      <c r="L238" s="17"/>
      <c r="O238" s="17"/>
      <c r="P238" s="17"/>
      <c r="Q238" s="17"/>
    </row>
    <row r="239" spans="2:17" ht="12.75" x14ac:dyDescent="0.2">
      <c r="B239" s="17"/>
      <c r="C239" s="17"/>
      <c r="H239" s="17"/>
      <c r="I239" s="17"/>
      <c r="J239" s="17"/>
      <c r="K239" s="17"/>
      <c r="L239" s="17"/>
      <c r="O239" s="17"/>
      <c r="P239" s="17"/>
      <c r="Q239" s="17"/>
    </row>
    <row r="240" spans="2:17" ht="12.75" x14ac:dyDescent="0.2">
      <c r="B240" s="17"/>
      <c r="C240" s="17"/>
      <c r="H240" s="17"/>
      <c r="I240" s="17"/>
      <c r="J240" s="17"/>
      <c r="K240" s="17"/>
      <c r="L240" s="17"/>
      <c r="O240" s="17"/>
      <c r="P240" s="17"/>
      <c r="Q240" s="17"/>
    </row>
    <row r="241" spans="2:17" ht="12.75" x14ac:dyDescent="0.2">
      <c r="B241" s="17"/>
      <c r="C241" s="17"/>
      <c r="H241" s="17"/>
      <c r="I241" s="17"/>
      <c r="J241" s="17"/>
      <c r="K241" s="17"/>
      <c r="L241" s="17"/>
      <c r="O241" s="17"/>
      <c r="P241" s="17"/>
      <c r="Q241" s="17"/>
    </row>
    <row r="242" spans="2:17" ht="12.75" x14ac:dyDescent="0.2">
      <c r="B242" s="17"/>
      <c r="C242" s="17"/>
      <c r="H242" s="17"/>
      <c r="I242" s="17"/>
      <c r="J242" s="17"/>
      <c r="K242" s="17"/>
      <c r="L242" s="17"/>
      <c r="O242" s="17"/>
      <c r="P242" s="17"/>
      <c r="Q242" s="17"/>
    </row>
    <row r="243" spans="2:17" ht="12.75" x14ac:dyDescent="0.2">
      <c r="B243" s="17"/>
      <c r="C243" s="17"/>
      <c r="H243" s="17"/>
      <c r="I243" s="17"/>
      <c r="J243" s="17"/>
      <c r="K243" s="17"/>
      <c r="L243" s="17"/>
      <c r="O243" s="17"/>
      <c r="P243" s="17"/>
      <c r="Q243" s="17"/>
    </row>
    <row r="244" spans="2:17" ht="12.75" x14ac:dyDescent="0.2">
      <c r="B244" s="17"/>
      <c r="C244" s="17"/>
      <c r="H244" s="17"/>
      <c r="I244" s="17"/>
      <c r="J244" s="17"/>
      <c r="K244" s="17"/>
      <c r="L244" s="17"/>
      <c r="O244" s="17"/>
      <c r="P244" s="17"/>
      <c r="Q244" s="17"/>
    </row>
    <row r="245" spans="2:17" ht="12.75" x14ac:dyDescent="0.2">
      <c r="B245" s="17"/>
      <c r="C245" s="17"/>
      <c r="H245" s="17"/>
      <c r="I245" s="17"/>
      <c r="J245" s="17"/>
      <c r="K245" s="17"/>
      <c r="L245" s="17"/>
      <c r="O245" s="17"/>
      <c r="P245" s="17"/>
      <c r="Q245" s="17"/>
    </row>
    <row r="246" spans="2:17" ht="12.75" x14ac:dyDescent="0.2">
      <c r="B246" s="17"/>
      <c r="C246" s="17"/>
      <c r="H246" s="17"/>
      <c r="I246" s="17"/>
      <c r="J246" s="17"/>
      <c r="K246" s="17"/>
      <c r="L246" s="17"/>
      <c r="O246" s="17"/>
      <c r="P246" s="17"/>
      <c r="Q246" s="17"/>
    </row>
    <row r="247" spans="2:17" ht="12.75" x14ac:dyDescent="0.2">
      <c r="B247" s="17"/>
      <c r="C247" s="17"/>
      <c r="H247" s="17"/>
      <c r="I247" s="17"/>
      <c r="J247" s="17"/>
      <c r="K247" s="17"/>
      <c r="L247" s="17"/>
      <c r="O247" s="17"/>
      <c r="P247" s="17"/>
      <c r="Q247" s="17"/>
    </row>
    <row r="248" spans="2:17" ht="12.75" x14ac:dyDescent="0.2">
      <c r="B248" s="17"/>
      <c r="C248" s="17"/>
      <c r="H248" s="17"/>
      <c r="I248" s="17"/>
      <c r="J248" s="17"/>
      <c r="K248" s="17"/>
      <c r="L248" s="17"/>
      <c r="O248" s="17"/>
      <c r="P248" s="17"/>
      <c r="Q248" s="17"/>
    </row>
    <row r="249" spans="2:17" ht="12.75" x14ac:dyDescent="0.2">
      <c r="B249" s="17"/>
      <c r="C249" s="17"/>
      <c r="H249" s="17"/>
      <c r="I249" s="17"/>
      <c r="J249" s="17"/>
      <c r="K249" s="17"/>
      <c r="L249" s="17"/>
      <c r="O249" s="17"/>
      <c r="P249" s="17"/>
      <c r="Q249" s="17"/>
    </row>
    <row r="250" spans="2:17" ht="12.75" x14ac:dyDescent="0.2">
      <c r="B250" s="17"/>
      <c r="C250" s="17"/>
      <c r="H250" s="17"/>
      <c r="I250" s="17"/>
      <c r="J250" s="17"/>
      <c r="K250" s="17"/>
      <c r="L250" s="17"/>
      <c r="O250" s="17"/>
      <c r="P250" s="17"/>
      <c r="Q250" s="17"/>
    </row>
    <row r="251" spans="2:17" ht="12.75" x14ac:dyDescent="0.2">
      <c r="B251" s="17"/>
      <c r="C251" s="17"/>
      <c r="H251" s="17"/>
      <c r="I251" s="17"/>
      <c r="J251" s="17"/>
      <c r="K251" s="17"/>
      <c r="L251" s="17"/>
      <c r="O251" s="17"/>
      <c r="P251" s="17"/>
      <c r="Q251" s="17"/>
    </row>
    <row r="252" spans="2:17" ht="12.75" x14ac:dyDescent="0.2">
      <c r="B252" s="17"/>
      <c r="C252" s="17"/>
      <c r="H252" s="17"/>
      <c r="I252" s="17"/>
      <c r="J252" s="17"/>
      <c r="K252" s="17"/>
      <c r="L252" s="17"/>
      <c r="O252" s="17"/>
      <c r="P252" s="17"/>
      <c r="Q252" s="17"/>
    </row>
    <row r="253" spans="2:17" ht="12.75" x14ac:dyDescent="0.2">
      <c r="B253" s="17"/>
      <c r="C253" s="17"/>
      <c r="H253" s="17"/>
      <c r="I253" s="17"/>
      <c r="J253" s="17"/>
      <c r="K253" s="17"/>
      <c r="L253" s="17"/>
      <c r="O253" s="17"/>
      <c r="P253" s="17"/>
      <c r="Q253" s="17"/>
    </row>
    <row r="254" spans="2:17" ht="12.75" x14ac:dyDescent="0.2">
      <c r="B254" s="17"/>
      <c r="C254" s="17"/>
      <c r="H254" s="17"/>
      <c r="I254" s="17"/>
      <c r="J254" s="17"/>
      <c r="K254" s="17"/>
      <c r="L254" s="17"/>
      <c r="O254" s="17"/>
      <c r="P254" s="17"/>
      <c r="Q254" s="17"/>
    </row>
    <row r="255" spans="2:17" ht="12.75" x14ac:dyDescent="0.2">
      <c r="B255" s="17"/>
      <c r="C255" s="17"/>
      <c r="H255" s="17"/>
      <c r="I255" s="17"/>
      <c r="J255" s="17"/>
      <c r="K255" s="17"/>
      <c r="L255" s="17"/>
      <c r="O255" s="17"/>
      <c r="P255" s="17"/>
      <c r="Q255" s="17"/>
    </row>
    <row r="256" spans="2:17" ht="12.75" x14ac:dyDescent="0.2">
      <c r="B256" s="17"/>
      <c r="C256" s="17"/>
      <c r="H256" s="17"/>
      <c r="I256" s="17"/>
      <c r="J256" s="17"/>
      <c r="K256" s="17"/>
      <c r="L256" s="17"/>
      <c r="O256" s="17"/>
      <c r="P256" s="17"/>
      <c r="Q256" s="17"/>
    </row>
    <row r="257" spans="2:17" ht="12.75" x14ac:dyDescent="0.2">
      <c r="B257" s="17"/>
      <c r="C257" s="17"/>
      <c r="H257" s="17"/>
      <c r="I257" s="17"/>
      <c r="J257" s="17"/>
      <c r="K257" s="17"/>
      <c r="L257" s="17"/>
      <c r="O257" s="17"/>
      <c r="P257" s="17"/>
      <c r="Q257" s="17"/>
    </row>
    <row r="258" spans="2:17" ht="12.75" x14ac:dyDescent="0.2">
      <c r="B258" s="17"/>
      <c r="C258" s="17"/>
      <c r="H258" s="17"/>
      <c r="I258" s="17"/>
      <c r="J258" s="17"/>
      <c r="K258" s="17"/>
      <c r="L258" s="17"/>
      <c r="O258" s="17"/>
      <c r="P258" s="17"/>
      <c r="Q258" s="17"/>
    </row>
    <row r="259" spans="2:17" ht="12.75" x14ac:dyDescent="0.2">
      <c r="B259" s="17"/>
      <c r="C259" s="17"/>
      <c r="H259" s="17"/>
      <c r="I259" s="17"/>
      <c r="J259" s="17"/>
      <c r="K259" s="17"/>
      <c r="L259" s="17"/>
      <c r="O259" s="17"/>
      <c r="P259" s="17"/>
      <c r="Q259" s="17"/>
    </row>
    <row r="260" spans="2:17" ht="12.75" x14ac:dyDescent="0.2">
      <c r="B260" s="17"/>
      <c r="C260" s="17"/>
      <c r="H260" s="17"/>
      <c r="I260" s="17"/>
      <c r="J260" s="17"/>
      <c r="K260" s="17"/>
      <c r="L260" s="17"/>
      <c r="O260" s="17"/>
      <c r="P260" s="17"/>
      <c r="Q260" s="17"/>
    </row>
    <row r="261" spans="2:17" ht="12.75" x14ac:dyDescent="0.2">
      <c r="B261" s="17"/>
      <c r="C261" s="17"/>
      <c r="H261" s="17"/>
      <c r="I261" s="17"/>
      <c r="J261" s="17"/>
      <c r="K261" s="17"/>
      <c r="L261" s="17"/>
      <c r="O261" s="17"/>
      <c r="P261" s="17"/>
      <c r="Q261" s="17"/>
    </row>
    <row r="262" spans="2:17" ht="12.75" x14ac:dyDescent="0.2">
      <c r="B262" s="17"/>
      <c r="C262" s="17"/>
      <c r="H262" s="17"/>
      <c r="I262" s="17"/>
      <c r="J262" s="17"/>
      <c r="K262" s="17"/>
      <c r="L262" s="17"/>
      <c r="O262" s="17"/>
      <c r="P262" s="17"/>
      <c r="Q262" s="17"/>
    </row>
    <row r="263" spans="2:17" ht="12.75" x14ac:dyDescent="0.2">
      <c r="B263" s="17"/>
      <c r="C263" s="17"/>
      <c r="H263" s="17"/>
      <c r="I263" s="17"/>
      <c r="J263" s="17"/>
      <c r="K263" s="17"/>
      <c r="L263" s="17"/>
      <c r="O263" s="17"/>
      <c r="P263" s="17"/>
      <c r="Q263" s="17"/>
    </row>
    <row r="264" spans="2:17" ht="12.75" x14ac:dyDescent="0.2">
      <c r="B264" s="17"/>
      <c r="C264" s="17"/>
      <c r="H264" s="17"/>
      <c r="I264" s="17"/>
      <c r="J264" s="17"/>
      <c r="K264" s="17"/>
      <c r="L264" s="17"/>
      <c r="O264" s="17"/>
      <c r="P264" s="17"/>
      <c r="Q264" s="17"/>
    </row>
    <row r="265" spans="2:17" ht="12.75" x14ac:dyDescent="0.2">
      <c r="B265" s="17"/>
      <c r="C265" s="17"/>
      <c r="H265" s="17"/>
      <c r="I265" s="17"/>
      <c r="J265" s="17"/>
      <c r="K265" s="17"/>
      <c r="L265" s="17"/>
      <c r="O265" s="17"/>
      <c r="P265" s="17"/>
      <c r="Q265" s="17"/>
    </row>
    <row r="266" spans="2:17" ht="12.75" x14ac:dyDescent="0.2">
      <c r="B266" s="17"/>
      <c r="C266" s="17"/>
      <c r="H266" s="17"/>
      <c r="I266" s="17"/>
      <c r="J266" s="17"/>
      <c r="K266" s="17"/>
      <c r="L266" s="17"/>
      <c r="O266" s="17"/>
      <c r="P266" s="17"/>
      <c r="Q266" s="17"/>
    </row>
    <row r="267" spans="2:17" ht="12.75" x14ac:dyDescent="0.2">
      <c r="B267" s="17"/>
      <c r="C267" s="17"/>
      <c r="H267" s="17"/>
      <c r="I267" s="17"/>
      <c r="J267" s="17"/>
      <c r="K267" s="17"/>
      <c r="L267" s="17"/>
      <c r="O267" s="17"/>
      <c r="P267" s="17"/>
      <c r="Q267" s="17"/>
    </row>
    <row r="268" spans="2:17" ht="12.75" x14ac:dyDescent="0.2">
      <c r="B268" s="17"/>
      <c r="C268" s="17"/>
      <c r="H268" s="17"/>
      <c r="I268" s="17"/>
      <c r="J268" s="17"/>
      <c r="K268" s="17"/>
      <c r="L268" s="17"/>
      <c r="O268" s="17"/>
      <c r="P268" s="17"/>
      <c r="Q268" s="17"/>
    </row>
    <row r="269" spans="2:17" ht="12.75" x14ac:dyDescent="0.2">
      <c r="B269" s="17"/>
      <c r="C269" s="17"/>
      <c r="H269" s="17"/>
      <c r="I269" s="17"/>
      <c r="J269" s="17"/>
      <c r="K269" s="17"/>
      <c r="L269" s="17"/>
      <c r="O269" s="17"/>
      <c r="P269" s="17"/>
      <c r="Q269" s="17"/>
    </row>
    <row r="270" spans="2:17" ht="12.75" x14ac:dyDescent="0.2">
      <c r="B270" s="17"/>
      <c r="C270" s="17"/>
      <c r="H270" s="17"/>
      <c r="I270" s="17"/>
      <c r="J270" s="17"/>
      <c r="K270" s="17"/>
      <c r="L270" s="17"/>
      <c r="O270" s="17"/>
      <c r="P270" s="17"/>
      <c r="Q270" s="17"/>
    </row>
    <row r="271" spans="2:17" ht="12.75" x14ac:dyDescent="0.2">
      <c r="B271" s="17"/>
      <c r="C271" s="17"/>
      <c r="H271" s="17"/>
      <c r="I271" s="17"/>
      <c r="J271" s="17"/>
      <c r="K271" s="17"/>
      <c r="L271" s="17"/>
      <c r="O271" s="17"/>
      <c r="P271" s="17"/>
      <c r="Q271" s="17"/>
    </row>
    <row r="272" spans="2:17" ht="12.75" x14ac:dyDescent="0.2">
      <c r="B272" s="17"/>
      <c r="C272" s="17"/>
      <c r="H272" s="17"/>
      <c r="I272" s="17"/>
      <c r="J272" s="17"/>
      <c r="K272" s="17"/>
      <c r="L272" s="17"/>
      <c r="O272" s="17"/>
      <c r="P272" s="17"/>
      <c r="Q272" s="17"/>
    </row>
    <row r="273" spans="2:17" ht="12.75" x14ac:dyDescent="0.2">
      <c r="B273" s="17"/>
      <c r="C273" s="17"/>
      <c r="H273" s="17"/>
      <c r="I273" s="17"/>
      <c r="J273" s="17"/>
      <c r="K273" s="17"/>
      <c r="L273" s="17"/>
      <c r="O273" s="17"/>
      <c r="P273" s="17"/>
      <c r="Q273" s="17"/>
    </row>
    <row r="274" spans="2:17" ht="12.75" x14ac:dyDescent="0.2">
      <c r="B274" s="17"/>
      <c r="C274" s="17"/>
      <c r="H274" s="17"/>
      <c r="I274" s="17"/>
      <c r="J274" s="17"/>
      <c r="K274" s="17"/>
      <c r="L274" s="17"/>
      <c r="O274" s="17"/>
      <c r="P274" s="17"/>
      <c r="Q274" s="17"/>
    </row>
    <row r="275" spans="2:17" ht="12.75" x14ac:dyDescent="0.2">
      <c r="B275" s="17"/>
      <c r="C275" s="17"/>
      <c r="H275" s="17"/>
      <c r="I275" s="17"/>
      <c r="J275" s="17"/>
      <c r="K275" s="17"/>
      <c r="L275" s="17"/>
      <c r="O275" s="17"/>
      <c r="P275" s="17"/>
      <c r="Q275" s="17"/>
    </row>
    <row r="276" spans="2:17" ht="12.75" x14ac:dyDescent="0.2">
      <c r="B276" s="17"/>
      <c r="C276" s="17"/>
      <c r="H276" s="17"/>
      <c r="I276" s="17"/>
      <c r="J276" s="17"/>
      <c r="K276" s="17"/>
      <c r="L276" s="17"/>
      <c r="O276" s="17"/>
      <c r="P276" s="17"/>
      <c r="Q276" s="17"/>
    </row>
    <row r="277" spans="2:17" ht="12.75" x14ac:dyDescent="0.2">
      <c r="B277" s="17"/>
      <c r="C277" s="17"/>
      <c r="H277" s="17"/>
      <c r="I277" s="17"/>
      <c r="J277" s="17"/>
      <c r="K277" s="17"/>
      <c r="L277" s="17"/>
      <c r="O277" s="17"/>
      <c r="P277" s="17"/>
      <c r="Q277" s="17"/>
    </row>
    <row r="278" spans="2:17" ht="12.75" x14ac:dyDescent="0.2">
      <c r="B278" s="17"/>
      <c r="C278" s="17"/>
      <c r="H278" s="17"/>
      <c r="I278" s="17"/>
      <c r="J278" s="17"/>
      <c r="K278" s="17"/>
      <c r="L278" s="17"/>
      <c r="O278" s="17"/>
      <c r="P278" s="17"/>
      <c r="Q278" s="17"/>
    </row>
    <row r="279" spans="2:17" ht="12.75" x14ac:dyDescent="0.2">
      <c r="B279" s="17"/>
      <c r="C279" s="17"/>
      <c r="H279" s="17"/>
      <c r="I279" s="17"/>
      <c r="J279" s="17"/>
      <c r="K279" s="17"/>
      <c r="L279" s="17"/>
      <c r="O279" s="17"/>
      <c r="P279" s="17"/>
      <c r="Q279" s="17"/>
    </row>
    <row r="280" spans="2:17" ht="12.75" x14ac:dyDescent="0.2">
      <c r="B280" s="17"/>
      <c r="C280" s="17"/>
      <c r="H280" s="17"/>
      <c r="I280" s="17"/>
      <c r="J280" s="17"/>
      <c r="K280" s="17"/>
      <c r="L280" s="17"/>
      <c r="O280" s="17"/>
      <c r="P280" s="17"/>
      <c r="Q280" s="17"/>
    </row>
    <row r="281" spans="2:17" ht="12.75" x14ac:dyDescent="0.2">
      <c r="B281" s="17"/>
      <c r="C281" s="17"/>
      <c r="H281" s="17"/>
      <c r="I281" s="17"/>
      <c r="J281" s="17"/>
      <c r="K281" s="17"/>
      <c r="L281" s="17"/>
      <c r="O281" s="17"/>
      <c r="P281" s="17"/>
      <c r="Q281" s="17"/>
    </row>
    <row r="282" spans="2:17" ht="12.75" x14ac:dyDescent="0.2">
      <c r="B282" s="17"/>
      <c r="C282" s="17"/>
      <c r="H282" s="17"/>
      <c r="I282" s="17"/>
      <c r="J282" s="17"/>
      <c r="K282" s="17"/>
      <c r="L282" s="17"/>
      <c r="O282" s="17"/>
      <c r="P282" s="17"/>
      <c r="Q282" s="17"/>
    </row>
    <row r="283" spans="2:17" ht="12.75" x14ac:dyDescent="0.2">
      <c r="B283" s="17"/>
      <c r="C283" s="17"/>
      <c r="H283" s="17"/>
      <c r="I283" s="17"/>
      <c r="J283" s="17"/>
      <c r="K283" s="17"/>
      <c r="L283" s="17"/>
      <c r="O283" s="17"/>
      <c r="P283" s="17"/>
      <c r="Q283" s="17"/>
    </row>
    <row r="284" spans="2:17" ht="12.75" x14ac:dyDescent="0.2">
      <c r="B284" s="17"/>
      <c r="C284" s="17"/>
      <c r="H284" s="17"/>
      <c r="I284" s="17"/>
      <c r="J284" s="17"/>
      <c r="K284" s="17"/>
      <c r="L284" s="17"/>
      <c r="O284" s="17"/>
      <c r="P284" s="17"/>
      <c r="Q284" s="17"/>
    </row>
    <row r="285" spans="2:17" ht="12.75" x14ac:dyDescent="0.2">
      <c r="B285" s="17"/>
      <c r="C285" s="17"/>
      <c r="H285" s="17"/>
      <c r="I285" s="17"/>
      <c r="J285" s="17"/>
      <c r="K285" s="17"/>
      <c r="L285" s="17"/>
      <c r="O285" s="17"/>
      <c r="P285" s="17"/>
      <c r="Q285" s="17"/>
    </row>
    <row r="286" spans="2:17" ht="12.75" x14ac:dyDescent="0.2">
      <c r="B286" s="17"/>
      <c r="C286" s="17"/>
      <c r="H286" s="17"/>
      <c r="I286" s="17"/>
      <c r="J286" s="17"/>
      <c r="K286" s="17"/>
      <c r="L286" s="17"/>
      <c r="O286" s="17"/>
      <c r="P286" s="17"/>
      <c r="Q286" s="17"/>
    </row>
    <row r="287" spans="2:17" ht="12.75" x14ac:dyDescent="0.2">
      <c r="B287" s="17"/>
      <c r="C287" s="17"/>
      <c r="H287" s="17"/>
      <c r="I287" s="17"/>
      <c r="J287" s="17"/>
      <c r="K287" s="17"/>
      <c r="L287" s="17"/>
      <c r="O287" s="17"/>
      <c r="P287" s="17"/>
      <c r="Q287" s="17"/>
    </row>
    <row r="288" spans="2:17" ht="12.75" x14ac:dyDescent="0.2">
      <c r="B288" s="17"/>
      <c r="C288" s="17"/>
      <c r="H288" s="17"/>
      <c r="I288" s="17"/>
      <c r="J288" s="17"/>
      <c r="K288" s="17"/>
      <c r="L288" s="17"/>
      <c r="O288" s="17"/>
      <c r="P288" s="17"/>
      <c r="Q288" s="17"/>
    </row>
    <row r="289" spans="2:17" ht="12.75" x14ac:dyDescent="0.2">
      <c r="B289" s="17"/>
      <c r="C289" s="17"/>
      <c r="H289" s="17"/>
      <c r="I289" s="17"/>
      <c r="J289" s="17"/>
      <c r="K289" s="17"/>
      <c r="L289" s="17"/>
      <c r="O289" s="17"/>
      <c r="P289" s="17"/>
      <c r="Q289" s="17"/>
    </row>
    <row r="290" spans="2:17" ht="12.75" x14ac:dyDescent="0.2">
      <c r="B290" s="17"/>
      <c r="C290" s="17"/>
      <c r="H290" s="17"/>
      <c r="I290" s="17"/>
      <c r="J290" s="17"/>
      <c r="K290" s="17"/>
      <c r="L290" s="17"/>
      <c r="O290" s="17"/>
      <c r="P290" s="17"/>
      <c r="Q290" s="17"/>
    </row>
    <row r="291" spans="2:17" ht="12.75" x14ac:dyDescent="0.2">
      <c r="B291" s="17"/>
      <c r="C291" s="17"/>
      <c r="H291" s="17"/>
      <c r="I291" s="17"/>
      <c r="J291" s="17"/>
      <c r="K291" s="17"/>
      <c r="L291" s="17"/>
      <c r="O291" s="17"/>
      <c r="P291" s="17"/>
      <c r="Q291" s="17"/>
    </row>
    <row r="292" spans="2:17" ht="12.75" x14ac:dyDescent="0.2">
      <c r="B292" s="17"/>
      <c r="C292" s="17"/>
      <c r="H292" s="17"/>
      <c r="I292" s="17"/>
      <c r="J292" s="17"/>
      <c r="K292" s="17"/>
      <c r="L292" s="17"/>
      <c r="O292" s="17"/>
      <c r="P292" s="17"/>
      <c r="Q292" s="17"/>
    </row>
    <row r="293" spans="2:17" ht="12.75" x14ac:dyDescent="0.2">
      <c r="B293" s="17"/>
      <c r="C293" s="17"/>
      <c r="H293" s="17"/>
      <c r="I293" s="17"/>
      <c r="J293" s="17"/>
      <c r="K293" s="17"/>
      <c r="L293" s="17"/>
      <c r="O293" s="17"/>
      <c r="P293" s="17"/>
      <c r="Q293" s="17"/>
    </row>
    <row r="294" spans="2:17" ht="12.75" x14ac:dyDescent="0.2">
      <c r="B294" s="17"/>
      <c r="C294" s="17"/>
      <c r="H294" s="17"/>
      <c r="I294" s="17"/>
      <c r="J294" s="17"/>
      <c r="K294" s="17"/>
      <c r="L294" s="17"/>
      <c r="O294" s="17"/>
      <c r="P294" s="17"/>
      <c r="Q294" s="17"/>
    </row>
    <row r="295" spans="2:17" ht="12.75" x14ac:dyDescent="0.2">
      <c r="B295" s="17"/>
      <c r="C295" s="17"/>
      <c r="H295" s="17"/>
      <c r="I295" s="17"/>
      <c r="J295" s="17"/>
      <c r="K295" s="17"/>
      <c r="L295" s="17"/>
      <c r="O295" s="17"/>
      <c r="P295" s="17"/>
      <c r="Q295" s="17"/>
    </row>
    <row r="296" spans="2:17" ht="12.75" x14ac:dyDescent="0.2">
      <c r="B296" s="17"/>
      <c r="C296" s="17"/>
      <c r="H296" s="17"/>
      <c r="I296" s="17"/>
      <c r="J296" s="17"/>
      <c r="K296" s="17"/>
      <c r="L296" s="17"/>
      <c r="O296" s="17"/>
      <c r="P296" s="17"/>
      <c r="Q296" s="17"/>
    </row>
    <row r="297" spans="2:17" ht="12.75" x14ac:dyDescent="0.2">
      <c r="B297" s="17"/>
      <c r="C297" s="17"/>
      <c r="H297" s="17"/>
      <c r="I297" s="17"/>
      <c r="J297" s="17"/>
      <c r="K297" s="17"/>
      <c r="L297" s="17"/>
      <c r="O297" s="17"/>
      <c r="P297" s="17"/>
      <c r="Q297" s="17"/>
    </row>
    <row r="298" spans="2:17" ht="12.75" x14ac:dyDescent="0.2">
      <c r="B298" s="17"/>
      <c r="C298" s="17"/>
      <c r="H298" s="17"/>
      <c r="I298" s="17"/>
      <c r="J298" s="17"/>
      <c r="K298" s="17"/>
      <c r="L298" s="17"/>
      <c r="O298" s="17"/>
      <c r="P298" s="17"/>
      <c r="Q298" s="17"/>
    </row>
    <row r="299" spans="2:17" ht="12.75" x14ac:dyDescent="0.2">
      <c r="B299" s="17"/>
      <c r="C299" s="17"/>
      <c r="H299" s="17"/>
      <c r="I299" s="17"/>
      <c r="J299" s="17"/>
      <c r="K299" s="17"/>
      <c r="L299" s="17"/>
      <c r="O299" s="17"/>
      <c r="P299" s="17"/>
      <c r="Q299" s="17"/>
    </row>
    <row r="300" spans="2:17" ht="12.75" x14ac:dyDescent="0.2">
      <c r="B300" s="17"/>
      <c r="C300" s="17"/>
      <c r="H300" s="17"/>
      <c r="I300" s="17"/>
      <c r="J300" s="17"/>
      <c r="K300" s="17"/>
      <c r="L300" s="17"/>
      <c r="O300" s="17"/>
      <c r="P300" s="17"/>
      <c r="Q300" s="17"/>
    </row>
    <row r="301" spans="2:17" ht="12.75" x14ac:dyDescent="0.2">
      <c r="B301" s="17"/>
      <c r="C301" s="17"/>
      <c r="H301" s="17"/>
      <c r="I301" s="17"/>
      <c r="J301" s="17"/>
      <c r="K301" s="17"/>
      <c r="L301" s="17"/>
      <c r="O301" s="17"/>
      <c r="P301" s="17"/>
      <c r="Q301" s="17"/>
    </row>
    <row r="302" spans="2:17" ht="12.75" x14ac:dyDescent="0.2">
      <c r="B302" s="17"/>
      <c r="C302" s="17"/>
      <c r="H302" s="17"/>
      <c r="I302" s="17"/>
      <c r="J302" s="17"/>
      <c r="K302" s="17"/>
      <c r="L302" s="17"/>
      <c r="O302" s="17"/>
      <c r="P302" s="17"/>
      <c r="Q302" s="17"/>
    </row>
    <row r="303" spans="2:17" ht="12.75" x14ac:dyDescent="0.2">
      <c r="B303" s="17"/>
      <c r="C303" s="17"/>
      <c r="H303" s="17"/>
      <c r="I303" s="17"/>
      <c r="J303" s="17"/>
      <c r="K303" s="17"/>
      <c r="L303" s="17"/>
      <c r="O303" s="17"/>
      <c r="P303" s="17"/>
      <c r="Q303" s="17"/>
    </row>
    <row r="304" spans="2:17" ht="12.75" x14ac:dyDescent="0.2">
      <c r="B304" s="17"/>
      <c r="C304" s="17"/>
      <c r="H304" s="17"/>
      <c r="I304" s="17"/>
      <c r="J304" s="17"/>
      <c r="K304" s="17"/>
      <c r="L304" s="17"/>
      <c r="O304" s="17"/>
      <c r="P304" s="17"/>
      <c r="Q304" s="17"/>
    </row>
    <row r="305" spans="2:17" ht="12.75" x14ac:dyDescent="0.2">
      <c r="B305" s="17"/>
      <c r="C305" s="17"/>
      <c r="H305" s="17"/>
      <c r="I305" s="17"/>
      <c r="J305" s="17"/>
      <c r="K305" s="17"/>
      <c r="L305" s="17"/>
      <c r="O305" s="17"/>
      <c r="P305" s="17"/>
      <c r="Q305" s="17"/>
    </row>
    <row r="306" spans="2:17" ht="12.75" x14ac:dyDescent="0.2">
      <c r="B306" s="17"/>
      <c r="C306" s="17"/>
      <c r="H306" s="17"/>
      <c r="I306" s="17"/>
      <c r="J306" s="17"/>
      <c r="K306" s="17"/>
      <c r="L306" s="17"/>
      <c r="O306" s="17"/>
      <c r="P306" s="17"/>
      <c r="Q306" s="17"/>
    </row>
    <row r="307" spans="2:17" ht="12.75" x14ac:dyDescent="0.2">
      <c r="B307" s="17"/>
      <c r="C307" s="17"/>
      <c r="H307" s="17"/>
      <c r="I307" s="17"/>
      <c r="J307" s="17"/>
      <c r="K307" s="17"/>
      <c r="L307" s="17"/>
      <c r="O307" s="17"/>
      <c r="P307" s="17"/>
      <c r="Q307" s="17"/>
    </row>
    <row r="308" spans="2:17" ht="12.75" x14ac:dyDescent="0.2">
      <c r="B308" s="17"/>
      <c r="C308" s="17"/>
      <c r="H308" s="17"/>
      <c r="I308" s="17"/>
      <c r="J308" s="17"/>
      <c r="K308" s="17"/>
      <c r="L308" s="17"/>
      <c r="O308" s="17"/>
      <c r="P308" s="17"/>
      <c r="Q308" s="17"/>
    </row>
    <row r="309" spans="2:17" ht="12.75" x14ac:dyDescent="0.2">
      <c r="B309" s="17"/>
      <c r="C309" s="17"/>
      <c r="H309" s="17"/>
      <c r="I309" s="17"/>
      <c r="J309" s="17"/>
      <c r="K309" s="17"/>
      <c r="L309" s="17"/>
      <c r="O309" s="17"/>
      <c r="P309" s="17"/>
      <c r="Q309" s="17"/>
    </row>
    <row r="310" spans="2:17" ht="12.75" x14ac:dyDescent="0.2">
      <c r="B310" s="17"/>
      <c r="C310" s="17"/>
      <c r="H310" s="17"/>
      <c r="I310" s="17"/>
      <c r="J310" s="17"/>
      <c r="K310" s="17"/>
      <c r="L310" s="17"/>
      <c r="O310" s="17"/>
      <c r="P310" s="17"/>
      <c r="Q310" s="17"/>
    </row>
    <row r="311" spans="2:17" ht="12.75" x14ac:dyDescent="0.2">
      <c r="B311" s="17"/>
      <c r="C311" s="17"/>
      <c r="H311" s="17"/>
      <c r="I311" s="17"/>
      <c r="J311" s="17"/>
      <c r="K311" s="17"/>
      <c r="L311" s="17"/>
      <c r="O311" s="17"/>
      <c r="P311" s="17"/>
      <c r="Q311" s="17"/>
    </row>
    <row r="312" spans="2:17" ht="12.75" x14ac:dyDescent="0.2">
      <c r="B312" s="17"/>
      <c r="C312" s="17"/>
      <c r="H312" s="17"/>
      <c r="I312" s="17"/>
      <c r="J312" s="17"/>
      <c r="K312" s="17"/>
      <c r="L312" s="17"/>
      <c r="O312" s="17"/>
      <c r="P312" s="17"/>
      <c r="Q312" s="17"/>
    </row>
    <row r="313" spans="2:17" ht="12.75" x14ac:dyDescent="0.2">
      <c r="B313" s="17"/>
      <c r="C313" s="17"/>
      <c r="H313" s="17"/>
      <c r="I313" s="17"/>
      <c r="J313" s="17"/>
      <c r="K313" s="17"/>
      <c r="L313" s="17"/>
      <c r="O313" s="17"/>
      <c r="P313" s="17"/>
      <c r="Q313" s="17"/>
    </row>
    <row r="314" spans="2:17" ht="12.75" x14ac:dyDescent="0.2">
      <c r="B314" s="17"/>
      <c r="C314" s="17"/>
      <c r="H314" s="17"/>
      <c r="I314" s="17"/>
      <c r="J314" s="17"/>
      <c r="K314" s="17"/>
      <c r="L314" s="17"/>
      <c r="O314" s="17"/>
      <c r="P314" s="17"/>
      <c r="Q314" s="17"/>
    </row>
    <row r="315" spans="2:17" ht="12.75" x14ac:dyDescent="0.2">
      <c r="B315" s="17"/>
      <c r="C315" s="17"/>
      <c r="H315" s="17"/>
      <c r="I315" s="17"/>
      <c r="J315" s="17"/>
      <c r="K315" s="17"/>
      <c r="L315" s="17"/>
      <c r="O315" s="17"/>
      <c r="P315" s="17"/>
      <c r="Q315" s="17"/>
    </row>
    <row r="316" spans="2:17" ht="12.75" x14ac:dyDescent="0.2">
      <c r="B316" s="17"/>
      <c r="C316" s="17"/>
      <c r="H316" s="17"/>
      <c r="I316" s="17"/>
      <c r="J316" s="17"/>
      <c r="K316" s="17"/>
      <c r="L316" s="17"/>
      <c r="O316" s="17"/>
      <c r="P316" s="17"/>
      <c r="Q316" s="17"/>
    </row>
    <row r="317" spans="2:17" ht="12.75" x14ac:dyDescent="0.2">
      <c r="B317" s="17"/>
      <c r="C317" s="17"/>
      <c r="H317" s="17"/>
      <c r="I317" s="17"/>
      <c r="J317" s="17"/>
      <c r="K317" s="17"/>
      <c r="L317" s="17"/>
      <c r="O317" s="17"/>
      <c r="P317" s="17"/>
      <c r="Q317" s="17"/>
    </row>
    <row r="318" spans="2:17" ht="12.75" x14ac:dyDescent="0.2">
      <c r="B318" s="17"/>
      <c r="C318" s="17"/>
      <c r="H318" s="17"/>
      <c r="I318" s="17"/>
      <c r="J318" s="17"/>
      <c r="K318" s="17"/>
      <c r="L318" s="17"/>
      <c r="O318" s="17"/>
      <c r="P318" s="17"/>
      <c r="Q318" s="17"/>
    </row>
    <row r="319" spans="2:17" ht="12.75" x14ac:dyDescent="0.2">
      <c r="B319" s="17"/>
      <c r="C319" s="17"/>
      <c r="H319" s="17"/>
      <c r="I319" s="17"/>
      <c r="J319" s="17"/>
      <c r="K319" s="17"/>
      <c r="L319" s="17"/>
      <c r="O319" s="17"/>
      <c r="P319" s="17"/>
      <c r="Q319" s="17"/>
    </row>
    <row r="320" spans="2:17" ht="12.75" x14ac:dyDescent="0.2">
      <c r="B320" s="17"/>
      <c r="C320" s="17"/>
      <c r="H320" s="17"/>
      <c r="I320" s="17"/>
      <c r="J320" s="17"/>
      <c r="K320" s="17"/>
      <c r="L320" s="17"/>
      <c r="O320" s="17"/>
      <c r="P320" s="17"/>
      <c r="Q320" s="17"/>
    </row>
    <row r="321" spans="2:17" ht="12.75" x14ac:dyDescent="0.2">
      <c r="B321" s="17"/>
      <c r="C321" s="17"/>
      <c r="H321" s="17"/>
      <c r="I321" s="17"/>
      <c r="J321" s="17"/>
      <c r="K321" s="17"/>
      <c r="L321" s="17"/>
      <c r="O321" s="17"/>
      <c r="P321" s="17"/>
      <c r="Q321" s="17"/>
    </row>
    <row r="322" spans="2:17" ht="12.75" x14ac:dyDescent="0.2">
      <c r="B322" s="17"/>
      <c r="C322" s="17"/>
      <c r="H322" s="17"/>
      <c r="I322" s="17"/>
      <c r="J322" s="17"/>
      <c r="K322" s="17"/>
      <c r="L322" s="17"/>
      <c r="O322" s="17"/>
      <c r="P322" s="17"/>
      <c r="Q322" s="17"/>
    </row>
    <row r="323" spans="2:17" ht="12.75" x14ac:dyDescent="0.2">
      <c r="B323" s="17"/>
      <c r="C323" s="17"/>
      <c r="H323" s="17"/>
      <c r="I323" s="17"/>
      <c r="J323" s="17"/>
      <c r="K323" s="17"/>
      <c r="L323" s="17"/>
      <c r="O323" s="17"/>
      <c r="P323" s="17"/>
      <c r="Q323" s="17"/>
    </row>
    <row r="324" spans="2:17" ht="12.75" x14ac:dyDescent="0.2">
      <c r="B324" s="17"/>
      <c r="C324" s="17"/>
      <c r="H324" s="17"/>
      <c r="I324" s="17"/>
      <c r="J324" s="17"/>
      <c r="K324" s="17"/>
      <c r="L324" s="17"/>
      <c r="O324" s="17"/>
      <c r="P324" s="17"/>
      <c r="Q324" s="17"/>
    </row>
    <row r="325" spans="2:17" ht="12.75" x14ac:dyDescent="0.2">
      <c r="B325" s="17"/>
      <c r="C325" s="17"/>
      <c r="H325" s="17"/>
      <c r="I325" s="17"/>
      <c r="J325" s="17"/>
      <c r="K325" s="17"/>
      <c r="L325" s="17"/>
      <c r="O325" s="17"/>
      <c r="P325" s="17"/>
      <c r="Q325" s="17"/>
    </row>
    <row r="326" spans="2:17" ht="12.75" x14ac:dyDescent="0.2">
      <c r="B326" s="17"/>
      <c r="C326" s="17"/>
      <c r="H326" s="17"/>
      <c r="I326" s="17"/>
      <c r="J326" s="17"/>
      <c r="K326" s="17"/>
      <c r="L326" s="17"/>
      <c r="O326" s="17"/>
      <c r="P326" s="17"/>
      <c r="Q326" s="17"/>
    </row>
    <row r="327" spans="2:17" ht="12.75" x14ac:dyDescent="0.2">
      <c r="B327" s="17"/>
      <c r="C327" s="17"/>
      <c r="H327" s="17"/>
      <c r="I327" s="17"/>
      <c r="J327" s="17"/>
      <c r="K327" s="17"/>
      <c r="L327" s="17"/>
      <c r="O327" s="17"/>
      <c r="P327" s="17"/>
      <c r="Q327" s="17"/>
    </row>
    <row r="328" spans="2:17" ht="12.75" x14ac:dyDescent="0.2">
      <c r="B328" s="17"/>
      <c r="C328" s="17"/>
      <c r="H328" s="17"/>
      <c r="I328" s="17"/>
      <c r="J328" s="17"/>
      <c r="K328" s="17"/>
      <c r="L328" s="17"/>
      <c r="O328" s="17"/>
      <c r="P328" s="17"/>
      <c r="Q328" s="17"/>
    </row>
    <row r="329" spans="2:17" ht="12.75" x14ac:dyDescent="0.2">
      <c r="B329" s="17"/>
      <c r="C329" s="17"/>
      <c r="H329" s="17"/>
      <c r="I329" s="17"/>
      <c r="J329" s="17"/>
      <c r="K329" s="17"/>
      <c r="L329" s="17"/>
      <c r="O329" s="17"/>
      <c r="P329" s="17"/>
      <c r="Q329" s="17"/>
    </row>
    <row r="330" spans="2:17" ht="12.75" x14ac:dyDescent="0.2">
      <c r="B330" s="17"/>
      <c r="C330" s="17"/>
      <c r="H330" s="17"/>
      <c r="I330" s="17"/>
      <c r="J330" s="17"/>
      <c r="K330" s="17"/>
      <c r="L330" s="17"/>
      <c r="O330" s="17"/>
      <c r="P330" s="17"/>
      <c r="Q330" s="17"/>
    </row>
    <row r="331" spans="2:17" ht="12.75" x14ac:dyDescent="0.2">
      <c r="B331" s="17"/>
      <c r="C331" s="17"/>
      <c r="H331" s="17"/>
      <c r="I331" s="17"/>
      <c r="J331" s="17"/>
      <c r="K331" s="17"/>
      <c r="L331" s="17"/>
      <c r="O331" s="17"/>
      <c r="P331" s="17"/>
      <c r="Q331" s="17"/>
    </row>
    <row r="332" spans="2:17" ht="12.75" x14ac:dyDescent="0.2">
      <c r="B332" s="17"/>
      <c r="C332" s="17"/>
      <c r="H332" s="17"/>
      <c r="I332" s="17"/>
      <c r="J332" s="17"/>
      <c r="K332" s="17"/>
      <c r="L332" s="17"/>
      <c r="O332" s="17"/>
      <c r="P332" s="17"/>
      <c r="Q332" s="17"/>
    </row>
    <row r="333" spans="2:17" ht="12.75" x14ac:dyDescent="0.2">
      <c r="B333" s="17"/>
      <c r="C333" s="17"/>
      <c r="H333" s="17"/>
      <c r="I333" s="17"/>
      <c r="J333" s="17"/>
      <c r="K333" s="17"/>
      <c r="L333" s="17"/>
      <c r="O333" s="17"/>
      <c r="P333" s="17"/>
      <c r="Q333" s="17"/>
    </row>
    <row r="334" spans="2:17" ht="12.75" x14ac:dyDescent="0.2">
      <c r="B334" s="17"/>
      <c r="C334" s="17"/>
      <c r="H334" s="17"/>
      <c r="I334" s="17"/>
      <c r="J334" s="17"/>
      <c r="K334" s="17"/>
      <c r="L334" s="17"/>
      <c r="O334" s="17"/>
      <c r="P334" s="17"/>
      <c r="Q334" s="17"/>
    </row>
    <row r="335" spans="2:17" ht="12.75" x14ac:dyDescent="0.2">
      <c r="B335" s="17"/>
      <c r="C335" s="17"/>
      <c r="H335" s="17"/>
      <c r="I335" s="17"/>
      <c r="J335" s="17"/>
      <c r="K335" s="17"/>
      <c r="L335" s="17"/>
      <c r="O335" s="17"/>
      <c r="P335" s="17"/>
      <c r="Q335" s="17"/>
    </row>
    <row r="336" spans="2:17" ht="12.75" x14ac:dyDescent="0.2">
      <c r="B336" s="17"/>
      <c r="C336" s="17"/>
      <c r="H336" s="17"/>
      <c r="I336" s="17"/>
      <c r="J336" s="17"/>
      <c r="K336" s="17"/>
      <c r="L336" s="17"/>
      <c r="O336" s="17"/>
      <c r="P336" s="17"/>
      <c r="Q336" s="17"/>
    </row>
    <row r="337" spans="2:17" ht="12.75" x14ac:dyDescent="0.2">
      <c r="B337" s="17"/>
      <c r="C337" s="17"/>
      <c r="H337" s="17"/>
      <c r="I337" s="17"/>
      <c r="J337" s="17"/>
      <c r="K337" s="17"/>
      <c r="L337" s="17"/>
      <c r="O337" s="17"/>
      <c r="P337" s="17"/>
      <c r="Q337" s="17"/>
    </row>
    <row r="338" spans="2:17" ht="12.75" x14ac:dyDescent="0.2">
      <c r="B338" s="17"/>
      <c r="C338" s="17"/>
      <c r="H338" s="17"/>
      <c r="I338" s="17"/>
      <c r="J338" s="17"/>
      <c r="K338" s="17"/>
      <c r="L338" s="17"/>
      <c r="O338" s="17"/>
      <c r="P338" s="17"/>
      <c r="Q338" s="17"/>
    </row>
    <row r="339" spans="2:17" ht="12.75" x14ac:dyDescent="0.2">
      <c r="B339" s="17"/>
      <c r="C339" s="17"/>
      <c r="H339" s="17"/>
      <c r="I339" s="17"/>
      <c r="J339" s="17"/>
      <c r="K339" s="17"/>
      <c r="L339" s="17"/>
      <c r="O339" s="17"/>
      <c r="P339" s="17"/>
      <c r="Q339" s="17"/>
    </row>
    <row r="340" spans="2:17" ht="12.75" x14ac:dyDescent="0.2">
      <c r="B340" s="17"/>
      <c r="C340" s="17"/>
      <c r="H340" s="17"/>
      <c r="I340" s="17"/>
      <c r="J340" s="17"/>
      <c r="K340" s="17"/>
      <c r="L340" s="17"/>
      <c r="O340" s="17"/>
      <c r="P340" s="17"/>
      <c r="Q340" s="17"/>
    </row>
    <row r="341" spans="2:17" ht="12.75" x14ac:dyDescent="0.2">
      <c r="B341" s="17"/>
      <c r="C341" s="17"/>
      <c r="H341" s="17"/>
      <c r="I341" s="17"/>
      <c r="J341" s="17"/>
      <c r="K341" s="17"/>
      <c r="L341" s="17"/>
      <c r="O341" s="17"/>
      <c r="P341" s="17"/>
      <c r="Q341" s="17"/>
    </row>
    <row r="342" spans="2:17" ht="12.75" x14ac:dyDescent="0.2">
      <c r="B342" s="17"/>
      <c r="C342" s="17"/>
      <c r="H342" s="17"/>
      <c r="I342" s="17"/>
      <c r="J342" s="17"/>
      <c r="K342" s="17"/>
      <c r="L342" s="17"/>
      <c r="O342" s="17"/>
      <c r="P342" s="17"/>
      <c r="Q342" s="17"/>
    </row>
    <row r="343" spans="2:17" ht="12.75" x14ac:dyDescent="0.2">
      <c r="B343" s="17"/>
      <c r="C343" s="17"/>
      <c r="H343" s="17"/>
      <c r="I343" s="17"/>
      <c r="J343" s="17"/>
      <c r="K343" s="17"/>
      <c r="L343" s="17"/>
      <c r="O343" s="17"/>
      <c r="P343" s="17"/>
      <c r="Q343" s="17"/>
    </row>
    <row r="344" spans="2:17" ht="12.75" x14ac:dyDescent="0.2">
      <c r="B344" s="17"/>
      <c r="C344" s="17"/>
      <c r="H344" s="17"/>
      <c r="I344" s="17"/>
      <c r="J344" s="17"/>
      <c r="K344" s="17"/>
      <c r="L344" s="17"/>
      <c r="O344" s="17"/>
      <c r="P344" s="17"/>
      <c r="Q344" s="17"/>
    </row>
    <row r="345" spans="2:17" ht="12.75" x14ac:dyDescent="0.2">
      <c r="B345" s="17"/>
      <c r="C345" s="17"/>
      <c r="H345" s="17"/>
      <c r="I345" s="17"/>
      <c r="J345" s="17"/>
      <c r="K345" s="17"/>
      <c r="L345" s="17"/>
      <c r="O345" s="17"/>
      <c r="P345" s="17"/>
      <c r="Q345" s="17"/>
    </row>
    <row r="346" spans="2:17" ht="12.75" x14ac:dyDescent="0.2">
      <c r="B346" s="17"/>
      <c r="C346" s="17"/>
      <c r="H346" s="17"/>
      <c r="I346" s="17"/>
      <c r="J346" s="17"/>
      <c r="K346" s="17"/>
      <c r="L346" s="17"/>
      <c r="O346" s="17"/>
      <c r="P346" s="17"/>
      <c r="Q346" s="17"/>
    </row>
    <row r="347" spans="2:17" ht="12.75" x14ac:dyDescent="0.2">
      <c r="B347" s="17"/>
      <c r="C347" s="17"/>
      <c r="H347" s="17"/>
      <c r="I347" s="17"/>
      <c r="J347" s="17"/>
      <c r="K347" s="17"/>
      <c r="L347" s="17"/>
      <c r="O347" s="17"/>
      <c r="P347" s="17"/>
      <c r="Q347" s="17"/>
    </row>
    <row r="348" spans="2:17" ht="12.75" x14ac:dyDescent="0.2">
      <c r="B348" s="17"/>
      <c r="C348" s="17"/>
      <c r="H348" s="17"/>
      <c r="I348" s="17"/>
      <c r="J348" s="17"/>
      <c r="K348" s="17"/>
      <c r="L348" s="17"/>
      <c r="O348" s="17"/>
      <c r="P348" s="17"/>
      <c r="Q348" s="17"/>
    </row>
    <row r="349" spans="2:17" ht="12.75" x14ac:dyDescent="0.2">
      <c r="B349" s="17"/>
      <c r="C349" s="17"/>
      <c r="H349" s="17"/>
      <c r="I349" s="17"/>
      <c r="J349" s="17"/>
      <c r="K349" s="17"/>
      <c r="L349" s="17"/>
      <c r="O349" s="17"/>
      <c r="P349" s="17"/>
      <c r="Q349" s="17"/>
    </row>
    <row r="350" spans="2:17" ht="12.75" x14ac:dyDescent="0.2">
      <c r="B350" s="17"/>
      <c r="C350" s="17"/>
      <c r="H350" s="17"/>
      <c r="I350" s="17"/>
      <c r="J350" s="17"/>
      <c r="K350" s="17"/>
      <c r="L350" s="17"/>
      <c r="O350" s="17"/>
      <c r="P350" s="17"/>
      <c r="Q350" s="17"/>
    </row>
    <row r="351" spans="2:17" ht="12.75" x14ac:dyDescent="0.2">
      <c r="B351" s="17"/>
      <c r="C351" s="17"/>
      <c r="H351" s="17"/>
      <c r="I351" s="17"/>
      <c r="J351" s="17"/>
      <c r="K351" s="17"/>
      <c r="L351" s="17"/>
      <c r="O351" s="17"/>
      <c r="P351" s="17"/>
      <c r="Q351" s="17"/>
    </row>
    <row r="352" spans="2:17" ht="12.75" x14ac:dyDescent="0.2">
      <c r="B352" s="17"/>
      <c r="C352" s="17"/>
      <c r="H352" s="17"/>
      <c r="I352" s="17"/>
      <c r="J352" s="17"/>
      <c r="K352" s="17"/>
      <c r="L352" s="17"/>
      <c r="O352" s="17"/>
      <c r="P352" s="17"/>
      <c r="Q352" s="17"/>
    </row>
    <row r="353" spans="2:17" ht="12.75" x14ac:dyDescent="0.2">
      <c r="B353" s="17"/>
      <c r="C353" s="17"/>
      <c r="H353" s="17"/>
      <c r="I353" s="17"/>
      <c r="J353" s="17"/>
      <c r="K353" s="17"/>
      <c r="L353" s="17"/>
      <c r="O353" s="17"/>
      <c r="P353" s="17"/>
      <c r="Q353" s="17"/>
    </row>
    <row r="354" spans="2:17" ht="12.75" x14ac:dyDescent="0.2">
      <c r="B354" s="17"/>
      <c r="C354" s="17"/>
      <c r="H354" s="17"/>
      <c r="I354" s="17"/>
      <c r="J354" s="17"/>
      <c r="K354" s="17"/>
      <c r="L354" s="17"/>
      <c r="O354" s="17"/>
      <c r="P354" s="17"/>
      <c r="Q354" s="17"/>
    </row>
    <row r="355" spans="2:17" ht="12.75" x14ac:dyDescent="0.2">
      <c r="B355" s="17"/>
      <c r="C355" s="17"/>
      <c r="H355" s="17"/>
      <c r="I355" s="17"/>
      <c r="J355" s="17"/>
      <c r="K355" s="17"/>
      <c r="L355" s="17"/>
      <c r="O355" s="17"/>
      <c r="P355" s="17"/>
      <c r="Q355" s="17"/>
    </row>
    <row r="356" spans="2:17" ht="12.75" x14ac:dyDescent="0.2">
      <c r="B356" s="17"/>
      <c r="C356" s="17"/>
      <c r="H356" s="17"/>
      <c r="I356" s="17"/>
      <c r="J356" s="17"/>
      <c r="K356" s="17"/>
      <c r="L356" s="17"/>
      <c r="O356" s="17"/>
      <c r="P356" s="17"/>
      <c r="Q356" s="17"/>
    </row>
    <row r="357" spans="2:17" ht="12.75" x14ac:dyDescent="0.2">
      <c r="B357" s="17"/>
      <c r="C357" s="17"/>
      <c r="H357" s="17"/>
      <c r="I357" s="17"/>
      <c r="J357" s="17"/>
      <c r="K357" s="17"/>
      <c r="L357" s="17"/>
      <c r="O357" s="17"/>
      <c r="P357" s="17"/>
      <c r="Q357" s="17"/>
    </row>
    <row r="358" spans="2:17" ht="12.75" x14ac:dyDescent="0.2">
      <c r="B358" s="17"/>
      <c r="C358" s="17"/>
      <c r="H358" s="17"/>
      <c r="I358" s="17"/>
      <c r="J358" s="17"/>
      <c r="K358" s="17"/>
      <c r="L358" s="17"/>
      <c r="O358" s="17"/>
      <c r="P358" s="17"/>
      <c r="Q358" s="17"/>
    </row>
    <row r="359" spans="2:17" ht="12.75" x14ac:dyDescent="0.2">
      <c r="B359" s="17"/>
      <c r="C359" s="17"/>
      <c r="H359" s="17"/>
      <c r="I359" s="17"/>
      <c r="J359" s="17"/>
      <c r="K359" s="17"/>
      <c r="L359" s="17"/>
      <c r="O359" s="17"/>
      <c r="P359" s="17"/>
      <c r="Q359" s="17"/>
    </row>
    <row r="360" spans="2:17" ht="12.75" x14ac:dyDescent="0.2">
      <c r="B360" s="17"/>
      <c r="C360" s="17"/>
      <c r="H360" s="17"/>
      <c r="I360" s="17"/>
      <c r="J360" s="17"/>
      <c r="K360" s="17"/>
      <c r="L360" s="17"/>
      <c r="O360" s="17"/>
      <c r="P360" s="17"/>
      <c r="Q360" s="17"/>
    </row>
    <row r="361" spans="2:17" ht="12.75" x14ac:dyDescent="0.2">
      <c r="B361" s="17"/>
      <c r="C361" s="17"/>
      <c r="H361" s="17"/>
      <c r="I361" s="17"/>
      <c r="J361" s="17"/>
      <c r="K361" s="17"/>
      <c r="L361" s="17"/>
      <c r="O361" s="17"/>
      <c r="P361" s="17"/>
      <c r="Q361" s="17"/>
    </row>
    <row r="362" spans="2:17" ht="12.75" x14ac:dyDescent="0.2">
      <c r="B362" s="17"/>
      <c r="C362" s="17"/>
      <c r="H362" s="17"/>
      <c r="I362" s="17"/>
      <c r="J362" s="17"/>
      <c r="K362" s="17"/>
      <c r="L362" s="17"/>
      <c r="O362" s="17"/>
      <c r="P362" s="17"/>
      <c r="Q362" s="17"/>
    </row>
    <row r="363" spans="2:17" ht="12.75" x14ac:dyDescent="0.2">
      <c r="B363" s="17"/>
      <c r="C363" s="17"/>
      <c r="H363" s="17"/>
      <c r="I363" s="17"/>
      <c r="J363" s="17"/>
      <c r="K363" s="17"/>
      <c r="L363" s="17"/>
      <c r="O363" s="17"/>
      <c r="P363" s="17"/>
      <c r="Q363" s="17"/>
    </row>
    <row r="364" spans="2:17" ht="12.75" x14ac:dyDescent="0.2">
      <c r="B364" s="17"/>
      <c r="C364" s="17"/>
      <c r="H364" s="17"/>
      <c r="I364" s="17"/>
      <c r="J364" s="17"/>
      <c r="K364" s="17"/>
      <c r="L364" s="17"/>
      <c r="O364" s="17"/>
      <c r="P364" s="17"/>
      <c r="Q364" s="17"/>
    </row>
    <row r="365" spans="2:17" ht="12.75" x14ac:dyDescent="0.2">
      <c r="B365" s="17"/>
      <c r="C365" s="17"/>
      <c r="H365" s="17"/>
      <c r="I365" s="17"/>
      <c r="J365" s="17"/>
      <c r="K365" s="17"/>
      <c r="L365" s="17"/>
      <c r="O365" s="17"/>
      <c r="P365" s="17"/>
      <c r="Q365" s="17"/>
    </row>
    <row r="366" spans="2:17" ht="12.75" x14ac:dyDescent="0.2">
      <c r="B366" s="17"/>
      <c r="C366" s="17"/>
      <c r="H366" s="17"/>
      <c r="I366" s="17"/>
      <c r="J366" s="17"/>
      <c r="K366" s="17"/>
      <c r="L366" s="17"/>
      <c r="O366" s="17"/>
      <c r="P366" s="17"/>
      <c r="Q366" s="17"/>
    </row>
    <row r="367" spans="2:17" ht="12.75" x14ac:dyDescent="0.2">
      <c r="B367" s="17"/>
      <c r="C367" s="17"/>
      <c r="H367" s="17"/>
      <c r="I367" s="17"/>
      <c r="J367" s="17"/>
      <c r="K367" s="17"/>
      <c r="L367" s="17"/>
      <c r="O367" s="17"/>
      <c r="P367" s="17"/>
      <c r="Q367" s="17"/>
    </row>
    <row r="368" spans="2:17" ht="12.75" x14ac:dyDescent="0.2">
      <c r="B368" s="17"/>
      <c r="C368" s="17"/>
      <c r="H368" s="17"/>
      <c r="I368" s="17"/>
      <c r="J368" s="17"/>
      <c r="K368" s="17"/>
      <c r="L368" s="17"/>
      <c r="O368" s="17"/>
      <c r="P368" s="17"/>
      <c r="Q368" s="17"/>
    </row>
    <row r="369" spans="2:17" ht="12.75" x14ac:dyDescent="0.2">
      <c r="B369" s="17"/>
      <c r="C369" s="17"/>
      <c r="H369" s="17"/>
      <c r="I369" s="17"/>
      <c r="J369" s="17"/>
      <c r="K369" s="17"/>
      <c r="L369" s="17"/>
      <c r="O369" s="17"/>
      <c r="P369" s="17"/>
      <c r="Q369" s="17"/>
    </row>
    <row r="370" spans="2:17" ht="12.75" x14ac:dyDescent="0.2">
      <c r="B370" s="17"/>
      <c r="C370" s="17"/>
      <c r="H370" s="17"/>
      <c r="I370" s="17"/>
      <c r="J370" s="17"/>
      <c r="K370" s="17"/>
      <c r="L370" s="17"/>
      <c r="O370" s="17"/>
      <c r="P370" s="17"/>
      <c r="Q370" s="17"/>
    </row>
    <row r="371" spans="2:17" ht="12.75" x14ac:dyDescent="0.2">
      <c r="B371" s="17"/>
      <c r="C371" s="17"/>
      <c r="H371" s="17"/>
      <c r="I371" s="17"/>
      <c r="J371" s="17"/>
      <c r="K371" s="17"/>
      <c r="L371" s="17"/>
      <c r="O371" s="17"/>
      <c r="P371" s="17"/>
      <c r="Q371" s="17"/>
    </row>
    <row r="372" spans="2:17" ht="12.75" x14ac:dyDescent="0.2">
      <c r="B372" s="17"/>
      <c r="C372" s="17"/>
      <c r="H372" s="17"/>
      <c r="I372" s="17"/>
      <c r="J372" s="17"/>
      <c r="K372" s="17"/>
      <c r="L372" s="17"/>
      <c r="O372" s="17"/>
      <c r="P372" s="17"/>
      <c r="Q372" s="17"/>
    </row>
    <row r="373" spans="2:17" ht="12.75" x14ac:dyDescent="0.2">
      <c r="B373" s="17"/>
      <c r="C373" s="17"/>
      <c r="H373" s="17"/>
      <c r="I373" s="17"/>
      <c r="J373" s="17"/>
      <c r="K373" s="17"/>
      <c r="L373" s="17"/>
      <c r="O373" s="17"/>
      <c r="P373" s="17"/>
      <c r="Q373" s="17"/>
    </row>
    <row r="374" spans="2:17" ht="12.75" x14ac:dyDescent="0.2">
      <c r="B374" s="17"/>
      <c r="C374" s="17"/>
      <c r="H374" s="17"/>
      <c r="I374" s="17"/>
      <c r="J374" s="17"/>
      <c r="K374" s="17"/>
      <c r="L374" s="17"/>
      <c r="O374" s="17"/>
      <c r="P374" s="17"/>
      <c r="Q374" s="17"/>
    </row>
    <row r="375" spans="2:17" ht="12.75" x14ac:dyDescent="0.2">
      <c r="B375" s="17"/>
      <c r="C375" s="17"/>
      <c r="H375" s="17"/>
      <c r="I375" s="17"/>
      <c r="J375" s="17"/>
      <c r="K375" s="17"/>
      <c r="L375" s="17"/>
      <c r="O375" s="17"/>
      <c r="P375" s="17"/>
      <c r="Q375" s="17"/>
    </row>
    <row r="376" spans="2:17" ht="12.75" x14ac:dyDescent="0.2">
      <c r="B376" s="17"/>
      <c r="C376" s="17"/>
      <c r="H376" s="17"/>
      <c r="I376" s="17"/>
      <c r="J376" s="17"/>
      <c r="K376" s="17"/>
      <c r="L376" s="17"/>
      <c r="O376" s="17"/>
      <c r="P376" s="17"/>
      <c r="Q376" s="17"/>
    </row>
    <row r="377" spans="2:17" ht="12.75" x14ac:dyDescent="0.2">
      <c r="B377" s="17"/>
      <c r="C377" s="17"/>
      <c r="H377" s="17"/>
      <c r="I377" s="17"/>
      <c r="J377" s="17"/>
      <c r="K377" s="17"/>
      <c r="L377" s="17"/>
      <c r="O377" s="17"/>
      <c r="P377" s="17"/>
      <c r="Q377" s="17"/>
    </row>
    <row r="378" spans="2:17" ht="12.75" x14ac:dyDescent="0.2">
      <c r="B378" s="17"/>
      <c r="C378" s="17"/>
      <c r="H378" s="17"/>
      <c r="I378" s="17"/>
      <c r="J378" s="17"/>
      <c r="K378" s="17"/>
      <c r="L378" s="17"/>
      <c r="O378" s="17"/>
      <c r="P378" s="17"/>
      <c r="Q378" s="17"/>
    </row>
    <row r="379" spans="2:17" ht="12.75" x14ac:dyDescent="0.2">
      <c r="B379" s="17"/>
      <c r="C379" s="17"/>
      <c r="H379" s="17"/>
      <c r="I379" s="17"/>
      <c r="J379" s="17"/>
      <c r="K379" s="17"/>
      <c r="L379" s="17"/>
      <c r="O379" s="17"/>
      <c r="P379" s="17"/>
      <c r="Q379" s="17"/>
    </row>
    <row r="380" spans="2:17" ht="12.75" x14ac:dyDescent="0.2">
      <c r="B380" s="17"/>
      <c r="C380" s="17"/>
      <c r="H380" s="17"/>
      <c r="I380" s="17"/>
      <c r="J380" s="17"/>
      <c r="K380" s="17"/>
      <c r="L380" s="17"/>
      <c r="O380" s="17"/>
      <c r="P380" s="17"/>
      <c r="Q380" s="17"/>
    </row>
    <row r="381" spans="2:17" ht="12.75" x14ac:dyDescent="0.2">
      <c r="B381" s="17"/>
      <c r="C381" s="17"/>
      <c r="H381" s="17"/>
      <c r="I381" s="17"/>
      <c r="J381" s="17"/>
      <c r="K381" s="17"/>
      <c r="L381" s="17"/>
      <c r="O381" s="17"/>
      <c r="P381" s="17"/>
      <c r="Q381" s="17"/>
    </row>
    <row r="382" spans="2:17" ht="12.75" x14ac:dyDescent="0.2">
      <c r="B382" s="17"/>
      <c r="C382" s="17"/>
      <c r="H382" s="17"/>
      <c r="I382" s="17"/>
      <c r="J382" s="17"/>
      <c r="K382" s="17"/>
      <c r="L382" s="17"/>
      <c r="O382" s="17"/>
      <c r="P382" s="17"/>
      <c r="Q382" s="17"/>
    </row>
    <row r="383" spans="2:17" ht="12.75" x14ac:dyDescent="0.2">
      <c r="B383" s="17"/>
      <c r="C383" s="17"/>
      <c r="H383" s="17"/>
      <c r="I383" s="17"/>
      <c r="J383" s="17"/>
      <c r="K383" s="17"/>
      <c r="L383" s="17"/>
      <c r="O383" s="17"/>
      <c r="P383" s="17"/>
      <c r="Q383" s="17"/>
    </row>
    <row r="384" spans="2:17" ht="12.75" x14ac:dyDescent="0.2">
      <c r="B384" s="17"/>
      <c r="C384" s="17"/>
      <c r="H384" s="17"/>
      <c r="I384" s="17"/>
      <c r="J384" s="17"/>
      <c r="K384" s="17"/>
      <c r="L384" s="17"/>
      <c r="O384" s="17"/>
      <c r="P384" s="17"/>
      <c r="Q384" s="17"/>
    </row>
    <row r="385" spans="2:17" ht="12.75" x14ac:dyDescent="0.2">
      <c r="B385" s="17"/>
      <c r="C385" s="17"/>
      <c r="H385" s="17"/>
      <c r="I385" s="17"/>
      <c r="J385" s="17"/>
      <c r="K385" s="17"/>
      <c r="L385" s="17"/>
      <c r="O385" s="17"/>
      <c r="P385" s="17"/>
      <c r="Q385" s="17"/>
    </row>
    <row r="386" spans="2:17" ht="12.75" x14ac:dyDescent="0.2">
      <c r="B386" s="17"/>
      <c r="C386" s="17"/>
      <c r="H386" s="17"/>
      <c r="I386" s="17"/>
      <c r="J386" s="17"/>
      <c r="K386" s="17"/>
      <c r="L386" s="17"/>
      <c r="O386" s="17"/>
      <c r="P386" s="17"/>
      <c r="Q386" s="17"/>
    </row>
    <row r="387" spans="2:17" ht="12.75" x14ac:dyDescent="0.2">
      <c r="B387" s="17"/>
      <c r="C387" s="17"/>
      <c r="H387" s="17"/>
      <c r="I387" s="17"/>
      <c r="J387" s="17"/>
      <c r="K387" s="17"/>
      <c r="L387" s="17"/>
      <c r="O387" s="17"/>
      <c r="P387" s="17"/>
      <c r="Q387" s="17"/>
    </row>
    <row r="388" spans="2:17" ht="12.75" x14ac:dyDescent="0.2">
      <c r="B388" s="17"/>
      <c r="C388" s="17"/>
      <c r="H388" s="17"/>
      <c r="I388" s="17"/>
      <c r="J388" s="17"/>
      <c r="K388" s="17"/>
      <c r="L388" s="17"/>
      <c r="O388" s="17"/>
      <c r="P388" s="17"/>
      <c r="Q388" s="17"/>
    </row>
    <row r="389" spans="2:17" ht="12.75" x14ac:dyDescent="0.2">
      <c r="B389" s="17"/>
      <c r="C389" s="17"/>
      <c r="H389" s="17"/>
      <c r="I389" s="17"/>
      <c r="J389" s="17"/>
      <c r="K389" s="17"/>
      <c r="L389" s="17"/>
      <c r="O389" s="17"/>
      <c r="P389" s="17"/>
      <c r="Q389" s="17"/>
    </row>
    <row r="390" spans="2:17" ht="12.75" x14ac:dyDescent="0.2">
      <c r="B390" s="17"/>
      <c r="C390" s="17"/>
      <c r="H390" s="17"/>
      <c r="I390" s="17"/>
      <c r="J390" s="17"/>
      <c r="K390" s="17"/>
      <c r="L390" s="17"/>
      <c r="O390" s="17"/>
      <c r="P390" s="17"/>
      <c r="Q390" s="17"/>
    </row>
    <row r="391" spans="2:17" ht="12.75" x14ac:dyDescent="0.2">
      <c r="B391" s="17"/>
      <c r="C391" s="17"/>
      <c r="H391" s="17"/>
      <c r="I391" s="17"/>
      <c r="J391" s="17"/>
      <c r="K391" s="17"/>
      <c r="L391" s="17"/>
      <c r="O391" s="17"/>
      <c r="P391" s="17"/>
      <c r="Q391" s="17"/>
    </row>
    <row r="392" spans="2:17" ht="12.75" x14ac:dyDescent="0.2">
      <c r="B392" s="17"/>
      <c r="C392" s="17"/>
      <c r="H392" s="17"/>
      <c r="I392" s="17"/>
      <c r="J392" s="17"/>
      <c r="K392" s="17"/>
      <c r="L392" s="17"/>
      <c r="O392" s="17"/>
      <c r="P392" s="17"/>
      <c r="Q392" s="17"/>
    </row>
    <row r="393" spans="2:17" ht="12.75" x14ac:dyDescent="0.2">
      <c r="B393" s="17"/>
      <c r="C393" s="17"/>
      <c r="H393" s="17"/>
      <c r="I393" s="17"/>
      <c r="J393" s="17"/>
      <c r="K393" s="17"/>
      <c r="L393" s="17"/>
      <c r="O393" s="17"/>
      <c r="P393" s="17"/>
      <c r="Q393" s="17"/>
    </row>
    <row r="394" spans="2:17" ht="12.75" x14ac:dyDescent="0.2">
      <c r="B394" s="17"/>
      <c r="C394" s="17"/>
      <c r="H394" s="17"/>
      <c r="I394" s="17"/>
      <c r="J394" s="17"/>
      <c r="K394" s="17"/>
      <c r="L394" s="17"/>
      <c r="O394" s="17"/>
      <c r="P394" s="17"/>
      <c r="Q394" s="17"/>
    </row>
    <row r="395" spans="2:17" ht="12.75" x14ac:dyDescent="0.2">
      <c r="B395" s="17"/>
      <c r="C395" s="17"/>
      <c r="H395" s="17"/>
      <c r="I395" s="17"/>
      <c r="J395" s="17"/>
      <c r="K395" s="17"/>
      <c r="L395" s="17"/>
      <c r="O395" s="17"/>
      <c r="P395" s="17"/>
      <c r="Q395" s="17"/>
    </row>
    <row r="396" spans="2:17" ht="12.75" x14ac:dyDescent="0.2">
      <c r="B396" s="17"/>
      <c r="C396" s="17"/>
      <c r="H396" s="17"/>
      <c r="I396" s="17"/>
      <c r="J396" s="17"/>
      <c r="K396" s="17"/>
      <c r="L396" s="17"/>
      <c r="O396" s="17"/>
      <c r="P396" s="17"/>
      <c r="Q396" s="17"/>
    </row>
    <row r="397" spans="2:17" ht="12.75" x14ac:dyDescent="0.2">
      <c r="B397" s="17"/>
      <c r="C397" s="17"/>
      <c r="H397" s="17"/>
      <c r="I397" s="17"/>
      <c r="J397" s="17"/>
      <c r="K397" s="17"/>
      <c r="L397" s="17"/>
      <c r="O397" s="17"/>
      <c r="P397" s="17"/>
      <c r="Q397" s="17"/>
    </row>
    <row r="398" spans="2:17" ht="12.75" x14ac:dyDescent="0.2">
      <c r="B398" s="17"/>
      <c r="C398" s="17"/>
      <c r="H398" s="17"/>
      <c r="I398" s="17"/>
      <c r="J398" s="17"/>
      <c r="K398" s="17"/>
      <c r="L398" s="17"/>
      <c r="O398" s="17"/>
      <c r="P398" s="17"/>
      <c r="Q398" s="17"/>
    </row>
    <row r="399" spans="2:17" ht="12.75" x14ac:dyDescent="0.2">
      <c r="B399" s="17"/>
      <c r="C399" s="17"/>
      <c r="H399" s="17"/>
      <c r="I399" s="17"/>
      <c r="J399" s="17"/>
      <c r="K399" s="17"/>
      <c r="L399" s="17"/>
      <c r="O399" s="17"/>
      <c r="P399" s="17"/>
      <c r="Q399" s="17"/>
    </row>
    <row r="400" spans="2:17" ht="12.75" x14ac:dyDescent="0.2">
      <c r="B400" s="17"/>
      <c r="C400" s="17"/>
      <c r="H400" s="17"/>
      <c r="I400" s="17"/>
      <c r="J400" s="17"/>
      <c r="K400" s="17"/>
      <c r="L400" s="17"/>
      <c r="O400" s="17"/>
      <c r="P400" s="17"/>
      <c r="Q400" s="17"/>
    </row>
    <row r="401" spans="2:17" ht="12.75" x14ac:dyDescent="0.2">
      <c r="B401" s="17"/>
      <c r="C401" s="17"/>
      <c r="H401" s="17"/>
      <c r="I401" s="17"/>
      <c r="J401" s="17"/>
      <c r="K401" s="17"/>
      <c r="L401" s="17"/>
      <c r="O401" s="17"/>
      <c r="P401" s="17"/>
      <c r="Q401" s="17"/>
    </row>
    <row r="402" spans="2:17" ht="12.75" x14ac:dyDescent="0.2">
      <c r="B402" s="17"/>
      <c r="C402" s="17"/>
      <c r="H402" s="17"/>
      <c r="I402" s="17"/>
      <c r="J402" s="17"/>
      <c r="K402" s="17"/>
      <c r="L402" s="17"/>
      <c r="O402" s="17"/>
      <c r="P402" s="17"/>
      <c r="Q402" s="17"/>
    </row>
    <row r="403" spans="2:17" ht="12.75" x14ac:dyDescent="0.2">
      <c r="B403" s="17"/>
      <c r="C403" s="17"/>
      <c r="H403" s="17"/>
      <c r="I403" s="17"/>
      <c r="J403" s="17"/>
      <c r="K403" s="17"/>
      <c r="L403" s="17"/>
      <c r="O403" s="17"/>
      <c r="P403" s="17"/>
      <c r="Q403" s="17"/>
    </row>
    <row r="404" spans="2:17" ht="12.75" x14ac:dyDescent="0.2">
      <c r="B404" s="17"/>
      <c r="C404" s="17"/>
      <c r="H404" s="17"/>
      <c r="I404" s="17"/>
      <c r="J404" s="17"/>
      <c r="K404" s="17"/>
      <c r="L404" s="17"/>
      <c r="O404" s="17"/>
      <c r="P404" s="17"/>
      <c r="Q404" s="17"/>
    </row>
    <row r="405" spans="2:17" ht="12.75" x14ac:dyDescent="0.2">
      <c r="B405" s="17"/>
      <c r="C405" s="17"/>
      <c r="H405" s="17"/>
      <c r="I405" s="17"/>
      <c r="J405" s="17"/>
      <c r="K405" s="17"/>
      <c r="L405" s="17"/>
      <c r="O405" s="17"/>
      <c r="P405" s="17"/>
      <c r="Q405" s="17"/>
    </row>
    <row r="406" spans="2:17" ht="12.75" x14ac:dyDescent="0.2">
      <c r="B406" s="17"/>
      <c r="C406" s="17"/>
      <c r="H406" s="17"/>
      <c r="I406" s="17"/>
      <c r="J406" s="17"/>
      <c r="K406" s="17"/>
      <c r="L406" s="17"/>
      <c r="O406" s="17"/>
      <c r="P406" s="17"/>
      <c r="Q406" s="17"/>
    </row>
    <row r="407" spans="2:17" ht="12.75" x14ac:dyDescent="0.2">
      <c r="B407" s="17"/>
      <c r="C407" s="17"/>
      <c r="H407" s="17"/>
      <c r="I407" s="17"/>
      <c r="J407" s="17"/>
      <c r="K407" s="17"/>
      <c r="L407" s="17"/>
      <c r="O407" s="17"/>
      <c r="P407" s="17"/>
      <c r="Q407" s="17"/>
    </row>
    <row r="408" spans="2:17" ht="12.75" x14ac:dyDescent="0.2">
      <c r="B408" s="17"/>
      <c r="C408" s="17"/>
      <c r="H408" s="17"/>
      <c r="I408" s="17"/>
      <c r="J408" s="17"/>
      <c r="K408" s="17"/>
      <c r="L408" s="17"/>
      <c r="O408" s="17"/>
      <c r="P408" s="17"/>
      <c r="Q408" s="17"/>
    </row>
    <row r="409" spans="2:17" ht="12.75" x14ac:dyDescent="0.2">
      <c r="B409" s="17"/>
      <c r="C409" s="17"/>
      <c r="H409" s="17"/>
      <c r="I409" s="17"/>
      <c r="J409" s="17"/>
      <c r="K409" s="17"/>
      <c r="L409" s="17"/>
      <c r="O409" s="17"/>
      <c r="P409" s="17"/>
      <c r="Q409" s="17"/>
    </row>
    <row r="410" spans="2:17" ht="12.75" x14ac:dyDescent="0.2">
      <c r="B410" s="17"/>
      <c r="C410" s="17"/>
      <c r="H410" s="17"/>
      <c r="I410" s="17"/>
      <c r="J410" s="17"/>
      <c r="K410" s="17"/>
      <c r="L410" s="17"/>
      <c r="O410" s="17"/>
      <c r="P410" s="17"/>
      <c r="Q410" s="17"/>
    </row>
    <row r="411" spans="2:17" ht="12.75" x14ac:dyDescent="0.2">
      <c r="B411" s="17"/>
      <c r="C411" s="17"/>
      <c r="H411" s="17"/>
      <c r="I411" s="17"/>
      <c r="J411" s="17"/>
      <c r="K411" s="17"/>
      <c r="L411" s="17"/>
      <c r="O411" s="17"/>
      <c r="P411" s="17"/>
      <c r="Q411" s="17"/>
    </row>
    <row r="412" spans="2:17" ht="12.75" x14ac:dyDescent="0.2">
      <c r="B412" s="17"/>
      <c r="C412" s="17"/>
      <c r="H412" s="17"/>
      <c r="I412" s="17"/>
      <c r="J412" s="17"/>
      <c r="K412" s="17"/>
      <c r="L412" s="17"/>
      <c r="O412" s="17"/>
      <c r="P412" s="17"/>
      <c r="Q412" s="17"/>
    </row>
    <row r="413" spans="2:17" ht="12.75" x14ac:dyDescent="0.2">
      <c r="B413" s="17"/>
      <c r="C413" s="17"/>
      <c r="H413" s="17"/>
      <c r="I413" s="17"/>
      <c r="J413" s="17"/>
      <c r="K413" s="17"/>
      <c r="L413" s="17"/>
      <c r="O413" s="17"/>
      <c r="P413" s="17"/>
      <c r="Q413" s="17"/>
    </row>
    <row r="414" spans="2:17" ht="12.75" x14ac:dyDescent="0.2">
      <c r="B414" s="17"/>
      <c r="C414" s="17"/>
      <c r="H414" s="17"/>
      <c r="I414" s="17"/>
      <c r="J414" s="17"/>
      <c r="K414" s="17"/>
      <c r="L414" s="17"/>
      <c r="O414" s="17"/>
      <c r="P414" s="17"/>
      <c r="Q414" s="17"/>
    </row>
    <row r="415" spans="2:17" ht="12.75" x14ac:dyDescent="0.2">
      <c r="B415" s="17"/>
      <c r="C415" s="17"/>
      <c r="H415" s="17"/>
      <c r="I415" s="17"/>
      <c r="J415" s="17"/>
      <c r="K415" s="17"/>
      <c r="L415" s="17"/>
      <c r="O415" s="17"/>
      <c r="P415" s="17"/>
      <c r="Q415" s="17"/>
    </row>
    <row r="416" spans="2:17" ht="12.75" x14ac:dyDescent="0.2">
      <c r="B416" s="17"/>
      <c r="C416" s="17"/>
      <c r="H416" s="17"/>
      <c r="I416" s="17"/>
      <c r="J416" s="17"/>
      <c r="K416" s="17"/>
      <c r="L416" s="17"/>
      <c r="O416" s="17"/>
      <c r="P416" s="17"/>
      <c r="Q416" s="17"/>
    </row>
    <row r="417" spans="2:17" ht="12.75" x14ac:dyDescent="0.2">
      <c r="B417" s="17"/>
      <c r="C417" s="17"/>
      <c r="H417" s="17"/>
      <c r="I417" s="17"/>
      <c r="J417" s="17"/>
      <c r="K417" s="17"/>
      <c r="L417" s="17"/>
      <c r="O417" s="17"/>
      <c r="P417" s="17"/>
      <c r="Q417" s="17"/>
    </row>
    <row r="418" spans="2:17" ht="12.75" x14ac:dyDescent="0.2">
      <c r="B418" s="17"/>
      <c r="C418" s="17"/>
      <c r="H418" s="17"/>
      <c r="I418" s="17"/>
      <c r="J418" s="17"/>
      <c r="K418" s="17"/>
      <c r="L418" s="17"/>
      <c r="O418" s="17"/>
      <c r="P418" s="17"/>
      <c r="Q418" s="17"/>
    </row>
    <row r="419" spans="2:17" ht="12.75" x14ac:dyDescent="0.2">
      <c r="B419" s="17"/>
      <c r="C419" s="17"/>
      <c r="H419" s="17"/>
      <c r="I419" s="17"/>
      <c r="J419" s="17"/>
      <c r="K419" s="17"/>
      <c r="L419" s="17"/>
      <c r="O419" s="17"/>
      <c r="P419" s="17"/>
      <c r="Q419" s="17"/>
    </row>
    <row r="420" spans="2:17" ht="12.75" x14ac:dyDescent="0.2">
      <c r="B420" s="17"/>
      <c r="C420" s="17"/>
      <c r="H420" s="17"/>
      <c r="I420" s="17"/>
      <c r="J420" s="17"/>
      <c r="K420" s="17"/>
      <c r="L420" s="17"/>
      <c r="O420" s="17"/>
      <c r="P420" s="17"/>
      <c r="Q420" s="17"/>
    </row>
    <row r="421" spans="2:17" ht="12.75" x14ac:dyDescent="0.2">
      <c r="B421" s="17"/>
      <c r="C421" s="17"/>
      <c r="H421" s="17"/>
      <c r="I421" s="17"/>
      <c r="J421" s="17"/>
      <c r="K421" s="17"/>
      <c r="L421" s="17"/>
      <c r="O421" s="17"/>
      <c r="P421" s="17"/>
      <c r="Q421" s="17"/>
    </row>
    <row r="422" spans="2:17" ht="12.75" x14ac:dyDescent="0.2">
      <c r="B422" s="17"/>
      <c r="C422" s="17"/>
      <c r="H422" s="17"/>
      <c r="I422" s="17"/>
      <c r="J422" s="17"/>
      <c r="K422" s="17"/>
      <c r="L422" s="17"/>
      <c r="O422" s="17"/>
      <c r="P422" s="17"/>
      <c r="Q422" s="17"/>
    </row>
    <row r="423" spans="2:17" ht="12.75" x14ac:dyDescent="0.2">
      <c r="B423" s="17"/>
      <c r="C423" s="17"/>
      <c r="H423" s="17"/>
      <c r="I423" s="17"/>
      <c r="J423" s="17"/>
      <c r="K423" s="17"/>
      <c r="L423" s="17"/>
      <c r="O423" s="17"/>
      <c r="P423" s="17"/>
      <c r="Q423" s="17"/>
    </row>
    <row r="424" spans="2:17" ht="12.75" x14ac:dyDescent="0.2">
      <c r="B424" s="17"/>
      <c r="C424" s="17"/>
      <c r="H424" s="17"/>
      <c r="I424" s="17"/>
      <c r="J424" s="17"/>
      <c r="K424" s="17"/>
      <c r="L424" s="17"/>
      <c r="O424" s="17"/>
      <c r="P424" s="17"/>
      <c r="Q424" s="17"/>
    </row>
    <row r="425" spans="2:17" ht="12.75" x14ac:dyDescent="0.2">
      <c r="B425" s="17"/>
      <c r="C425" s="17"/>
      <c r="H425" s="17"/>
      <c r="I425" s="17"/>
      <c r="J425" s="17"/>
      <c r="K425" s="17"/>
      <c r="L425" s="17"/>
      <c r="O425" s="17"/>
      <c r="P425" s="17"/>
      <c r="Q425" s="17"/>
    </row>
    <row r="426" spans="2:17" ht="12.75" x14ac:dyDescent="0.2">
      <c r="B426" s="17"/>
      <c r="C426" s="17"/>
      <c r="H426" s="17"/>
      <c r="I426" s="17"/>
      <c r="J426" s="17"/>
      <c r="K426" s="17"/>
      <c r="L426" s="17"/>
      <c r="O426" s="17"/>
      <c r="P426" s="17"/>
      <c r="Q426" s="17"/>
    </row>
    <row r="427" spans="2:17" ht="12.75" x14ac:dyDescent="0.2">
      <c r="B427" s="17"/>
      <c r="C427" s="17"/>
      <c r="H427" s="17"/>
      <c r="I427" s="17"/>
      <c r="J427" s="17"/>
      <c r="K427" s="17"/>
      <c r="L427" s="17"/>
      <c r="O427" s="17"/>
      <c r="P427" s="17"/>
      <c r="Q427" s="17"/>
    </row>
    <row r="428" spans="2:17" ht="12.75" x14ac:dyDescent="0.2">
      <c r="B428" s="17"/>
      <c r="C428" s="17"/>
      <c r="H428" s="17"/>
      <c r="I428" s="17"/>
      <c r="J428" s="17"/>
      <c r="K428" s="17"/>
      <c r="L428" s="17"/>
      <c r="O428" s="17"/>
      <c r="P428" s="17"/>
      <c r="Q428" s="17"/>
    </row>
    <row r="429" spans="2:17" ht="12.75" x14ac:dyDescent="0.2">
      <c r="B429" s="17"/>
      <c r="C429" s="17"/>
      <c r="H429" s="17"/>
      <c r="I429" s="17"/>
      <c r="J429" s="17"/>
      <c r="K429" s="17"/>
      <c r="L429" s="17"/>
      <c r="O429" s="17"/>
      <c r="P429" s="17"/>
      <c r="Q429" s="17"/>
    </row>
    <row r="430" spans="2:17" ht="12.75" x14ac:dyDescent="0.2">
      <c r="B430" s="17"/>
      <c r="C430" s="17"/>
      <c r="H430" s="17"/>
      <c r="I430" s="17"/>
      <c r="J430" s="17"/>
      <c r="K430" s="17"/>
      <c r="L430" s="17"/>
      <c r="O430" s="17"/>
      <c r="P430" s="17"/>
      <c r="Q430" s="17"/>
    </row>
    <row r="431" spans="2:17" ht="12.75" x14ac:dyDescent="0.2">
      <c r="B431" s="17"/>
      <c r="C431" s="17"/>
      <c r="H431" s="17"/>
      <c r="I431" s="17"/>
      <c r="J431" s="17"/>
      <c r="K431" s="17"/>
      <c r="L431" s="17"/>
      <c r="O431" s="17"/>
      <c r="P431" s="17"/>
      <c r="Q431" s="17"/>
    </row>
    <row r="432" spans="2:17" ht="12.75" x14ac:dyDescent="0.2">
      <c r="B432" s="17"/>
      <c r="C432" s="17"/>
      <c r="H432" s="17"/>
      <c r="I432" s="17"/>
      <c r="J432" s="17"/>
      <c r="K432" s="17"/>
      <c r="L432" s="17"/>
      <c r="O432" s="17"/>
      <c r="P432" s="17"/>
      <c r="Q432" s="17"/>
    </row>
    <row r="433" spans="2:17" ht="12.75" x14ac:dyDescent="0.2">
      <c r="B433" s="17"/>
      <c r="C433" s="17"/>
      <c r="H433" s="17"/>
      <c r="I433" s="17"/>
      <c r="J433" s="17"/>
      <c r="K433" s="17"/>
      <c r="L433" s="17"/>
      <c r="O433" s="17"/>
      <c r="P433" s="17"/>
      <c r="Q433" s="17"/>
    </row>
    <row r="434" spans="2:17" ht="12.75" x14ac:dyDescent="0.2">
      <c r="B434" s="17"/>
      <c r="C434" s="17"/>
      <c r="H434" s="17"/>
      <c r="I434" s="17"/>
      <c r="J434" s="17"/>
      <c r="K434" s="17"/>
      <c r="L434" s="17"/>
      <c r="O434" s="17"/>
      <c r="P434" s="17"/>
      <c r="Q434" s="17"/>
    </row>
    <row r="435" spans="2:17" ht="12.75" x14ac:dyDescent="0.2">
      <c r="B435" s="17"/>
      <c r="C435" s="17"/>
      <c r="H435" s="17"/>
      <c r="I435" s="17"/>
      <c r="J435" s="17"/>
      <c r="K435" s="17"/>
      <c r="L435" s="17"/>
      <c r="O435" s="17"/>
      <c r="P435" s="17"/>
      <c r="Q435" s="17"/>
    </row>
    <row r="436" spans="2:17" ht="12.75" x14ac:dyDescent="0.2">
      <c r="B436" s="17"/>
      <c r="C436" s="17"/>
      <c r="H436" s="17"/>
      <c r="I436" s="17"/>
      <c r="J436" s="17"/>
      <c r="K436" s="17"/>
      <c r="L436" s="17"/>
      <c r="O436" s="17"/>
      <c r="P436" s="17"/>
      <c r="Q436" s="17"/>
    </row>
    <row r="437" spans="2:17" ht="12.75" x14ac:dyDescent="0.2">
      <c r="B437" s="17"/>
      <c r="C437" s="17"/>
      <c r="H437" s="17"/>
      <c r="I437" s="17"/>
      <c r="J437" s="17"/>
      <c r="K437" s="17"/>
      <c r="L437" s="17"/>
      <c r="O437" s="17"/>
      <c r="P437" s="17"/>
      <c r="Q437" s="17"/>
    </row>
    <row r="438" spans="2:17" ht="12.75" x14ac:dyDescent="0.2">
      <c r="B438" s="17"/>
      <c r="C438" s="17"/>
      <c r="H438" s="17"/>
      <c r="I438" s="17"/>
      <c r="J438" s="17"/>
      <c r="K438" s="17"/>
      <c r="L438" s="17"/>
      <c r="O438" s="17"/>
      <c r="P438" s="17"/>
      <c r="Q438" s="17"/>
    </row>
    <row r="439" spans="2:17" ht="12.75" x14ac:dyDescent="0.2">
      <c r="B439" s="17"/>
      <c r="C439" s="17"/>
      <c r="H439" s="17"/>
      <c r="I439" s="17"/>
      <c r="J439" s="17"/>
      <c r="K439" s="17"/>
      <c r="L439" s="17"/>
      <c r="O439" s="17"/>
      <c r="P439" s="17"/>
      <c r="Q439" s="17"/>
    </row>
    <row r="440" spans="2:17" ht="12.75" x14ac:dyDescent="0.2">
      <c r="B440" s="17"/>
      <c r="C440" s="17"/>
      <c r="H440" s="17"/>
      <c r="I440" s="17"/>
      <c r="J440" s="17"/>
      <c r="K440" s="17"/>
      <c r="L440" s="17"/>
      <c r="O440" s="17"/>
      <c r="P440" s="17"/>
      <c r="Q440" s="17"/>
    </row>
    <row r="441" spans="2:17" ht="12.75" x14ac:dyDescent="0.2">
      <c r="B441" s="17"/>
      <c r="C441" s="17"/>
      <c r="H441" s="17"/>
      <c r="I441" s="17"/>
      <c r="J441" s="17"/>
      <c r="K441" s="17"/>
      <c r="L441" s="17"/>
      <c r="O441" s="17"/>
      <c r="P441" s="17"/>
      <c r="Q441" s="17"/>
    </row>
    <row r="442" spans="2:17" ht="12.75" x14ac:dyDescent="0.2">
      <c r="B442" s="17"/>
      <c r="C442" s="17"/>
      <c r="H442" s="17"/>
      <c r="I442" s="17"/>
      <c r="J442" s="17"/>
      <c r="K442" s="17"/>
      <c r="L442" s="17"/>
      <c r="O442" s="17"/>
      <c r="P442" s="17"/>
      <c r="Q442" s="17"/>
    </row>
    <row r="443" spans="2:17" ht="12.75" x14ac:dyDescent="0.2">
      <c r="B443" s="17"/>
      <c r="C443" s="17"/>
      <c r="H443" s="17"/>
      <c r="I443" s="17"/>
      <c r="J443" s="17"/>
      <c r="K443" s="17"/>
      <c r="L443" s="17"/>
      <c r="O443" s="17"/>
      <c r="P443" s="17"/>
      <c r="Q443" s="17"/>
    </row>
    <row r="444" spans="2:17" ht="12.75" x14ac:dyDescent="0.2">
      <c r="B444" s="17"/>
      <c r="C444" s="17"/>
      <c r="H444" s="17"/>
      <c r="I444" s="17"/>
      <c r="J444" s="17"/>
      <c r="K444" s="17"/>
      <c r="L444" s="17"/>
      <c r="O444" s="17"/>
      <c r="P444" s="17"/>
      <c r="Q444" s="17"/>
    </row>
    <row r="445" spans="2:17" ht="12.75" x14ac:dyDescent="0.2">
      <c r="B445" s="17"/>
      <c r="C445" s="17"/>
      <c r="H445" s="17"/>
      <c r="I445" s="17"/>
      <c r="J445" s="17"/>
      <c r="K445" s="17"/>
      <c r="L445" s="17"/>
      <c r="O445" s="17"/>
      <c r="P445" s="17"/>
      <c r="Q445" s="17"/>
    </row>
    <row r="446" spans="2:17" ht="12.75" x14ac:dyDescent="0.2">
      <c r="B446" s="17"/>
      <c r="C446" s="17"/>
      <c r="H446" s="17"/>
      <c r="I446" s="17"/>
      <c r="J446" s="17"/>
      <c r="K446" s="17"/>
      <c r="L446" s="17"/>
      <c r="O446" s="17"/>
      <c r="P446" s="17"/>
      <c r="Q446" s="17"/>
    </row>
    <row r="447" spans="2:17" ht="12.75" x14ac:dyDescent="0.2">
      <c r="B447" s="17"/>
      <c r="C447" s="17"/>
      <c r="H447" s="17"/>
      <c r="I447" s="17"/>
      <c r="J447" s="17"/>
      <c r="K447" s="17"/>
      <c r="L447" s="17"/>
      <c r="O447" s="17"/>
      <c r="P447" s="17"/>
      <c r="Q447" s="17"/>
    </row>
    <row r="448" spans="2:17" ht="12.75" x14ac:dyDescent="0.2">
      <c r="B448" s="17"/>
      <c r="C448" s="17"/>
      <c r="H448" s="17"/>
      <c r="I448" s="17"/>
      <c r="J448" s="17"/>
      <c r="K448" s="17"/>
      <c r="L448" s="17"/>
      <c r="O448" s="17"/>
      <c r="P448" s="17"/>
      <c r="Q448" s="17"/>
    </row>
    <row r="449" spans="2:17" ht="12.75" x14ac:dyDescent="0.2">
      <c r="B449" s="17"/>
      <c r="C449" s="17"/>
      <c r="H449" s="17"/>
      <c r="I449" s="17"/>
      <c r="J449" s="17"/>
      <c r="K449" s="17"/>
      <c r="L449" s="17"/>
      <c r="O449" s="17"/>
      <c r="P449" s="17"/>
      <c r="Q449" s="17"/>
    </row>
    <row r="450" spans="2:17" ht="12.75" x14ac:dyDescent="0.2">
      <c r="B450" s="17"/>
      <c r="C450" s="17"/>
      <c r="H450" s="17"/>
      <c r="I450" s="17"/>
      <c r="J450" s="17"/>
      <c r="K450" s="17"/>
      <c r="L450" s="17"/>
      <c r="O450" s="17"/>
      <c r="P450" s="17"/>
      <c r="Q450" s="17"/>
    </row>
    <row r="451" spans="2:17" ht="12.75" x14ac:dyDescent="0.2">
      <c r="B451" s="17"/>
      <c r="C451" s="17"/>
      <c r="H451" s="17"/>
      <c r="I451" s="17"/>
      <c r="J451" s="17"/>
      <c r="K451" s="17"/>
      <c r="L451" s="17"/>
      <c r="O451" s="17"/>
      <c r="P451" s="17"/>
      <c r="Q451" s="17"/>
    </row>
    <row r="452" spans="2:17" ht="12.75" x14ac:dyDescent="0.2">
      <c r="B452" s="17"/>
      <c r="C452" s="17"/>
      <c r="H452" s="17"/>
      <c r="I452" s="17"/>
      <c r="J452" s="17"/>
      <c r="K452" s="17"/>
      <c r="L452" s="17"/>
      <c r="O452" s="17"/>
      <c r="P452" s="17"/>
      <c r="Q452" s="17"/>
    </row>
    <row r="453" spans="2:17" ht="12.75" x14ac:dyDescent="0.2">
      <c r="B453" s="17"/>
      <c r="C453" s="17"/>
      <c r="H453" s="17"/>
      <c r="I453" s="17"/>
      <c r="J453" s="17"/>
      <c r="K453" s="17"/>
      <c r="L453" s="17"/>
      <c r="O453" s="17"/>
      <c r="P453" s="17"/>
      <c r="Q453" s="17"/>
    </row>
    <row r="454" spans="2:17" ht="12.75" x14ac:dyDescent="0.2">
      <c r="B454" s="17"/>
      <c r="C454" s="17"/>
      <c r="H454" s="17"/>
      <c r="I454" s="17"/>
      <c r="J454" s="17"/>
      <c r="K454" s="17"/>
      <c r="L454" s="17"/>
      <c r="O454" s="17"/>
      <c r="P454" s="17"/>
      <c r="Q454" s="17"/>
    </row>
    <row r="455" spans="2:17" ht="12.75" x14ac:dyDescent="0.2">
      <c r="B455" s="17"/>
      <c r="C455" s="17"/>
      <c r="H455" s="17"/>
      <c r="I455" s="17"/>
      <c r="J455" s="17"/>
      <c r="K455" s="17"/>
      <c r="L455" s="17"/>
      <c r="O455" s="17"/>
      <c r="P455" s="17"/>
      <c r="Q455" s="17"/>
    </row>
    <row r="456" spans="2:17" ht="12.75" x14ac:dyDescent="0.2">
      <c r="B456" s="17"/>
      <c r="C456" s="17"/>
      <c r="H456" s="17"/>
      <c r="I456" s="17"/>
      <c r="J456" s="17"/>
      <c r="K456" s="17"/>
      <c r="L456" s="17"/>
      <c r="O456" s="17"/>
      <c r="P456" s="17"/>
      <c r="Q456" s="17"/>
    </row>
    <row r="457" spans="2:17" ht="12.75" x14ac:dyDescent="0.2">
      <c r="B457" s="17"/>
      <c r="C457" s="17"/>
      <c r="H457" s="17"/>
      <c r="I457" s="17"/>
      <c r="J457" s="17"/>
      <c r="K457" s="17"/>
      <c r="L457" s="17"/>
      <c r="O457" s="17"/>
      <c r="P457" s="17"/>
      <c r="Q457" s="17"/>
    </row>
    <row r="458" spans="2:17" ht="12.75" x14ac:dyDescent="0.2">
      <c r="B458" s="17"/>
      <c r="C458" s="17"/>
      <c r="H458" s="17"/>
      <c r="I458" s="17"/>
      <c r="J458" s="17"/>
      <c r="K458" s="17"/>
      <c r="L458" s="17"/>
      <c r="O458" s="17"/>
      <c r="P458" s="17"/>
      <c r="Q458" s="17"/>
    </row>
    <row r="459" spans="2:17" ht="12.75" x14ac:dyDescent="0.2">
      <c r="B459" s="17"/>
      <c r="C459" s="17"/>
      <c r="H459" s="17"/>
      <c r="I459" s="17"/>
      <c r="J459" s="17"/>
      <c r="K459" s="17"/>
      <c r="L459" s="17"/>
      <c r="O459" s="17"/>
      <c r="P459" s="17"/>
      <c r="Q459" s="17"/>
    </row>
    <row r="460" spans="2:17" ht="12.75" x14ac:dyDescent="0.2">
      <c r="B460" s="17"/>
      <c r="C460" s="17"/>
      <c r="H460" s="17"/>
      <c r="I460" s="17"/>
      <c r="J460" s="17"/>
      <c r="K460" s="17"/>
      <c r="L460" s="17"/>
      <c r="O460" s="17"/>
      <c r="P460" s="17"/>
      <c r="Q460" s="17"/>
    </row>
    <row r="461" spans="2:17" ht="12.75" x14ac:dyDescent="0.2">
      <c r="B461" s="17"/>
      <c r="C461" s="17"/>
      <c r="H461" s="17"/>
      <c r="I461" s="17"/>
      <c r="J461" s="17"/>
      <c r="K461" s="17"/>
      <c r="L461" s="17"/>
      <c r="O461" s="17"/>
      <c r="P461" s="17"/>
      <c r="Q461" s="17"/>
    </row>
    <row r="462" spans="2:17" ht="12.75" x14ac:dyDescent="0.2">
      <c r="B462" s="17"/>
      <c r="C462" s="17"/>
      <c r="H462" s="17"/>
      <c r="I462" s="17"/>
      <c r="J462" s="17"/>
      <c r="K462" s="17"/>
      <c r="L462" s="17"/>
      <c r="O462" s="17"/>
      <c r="P462" s="17"/>
      <c r="Q462" s="17"/>
    </row>
    <row r="463" spans="2:17" ht="12.75" x14ac:dyDescent="0.2">
      <c r="B463" s="17"/>
      <c r="C463" s="17"/>
      <c r="H463" s="17"/>
      <c r="I463" s="17"/>
      <c r="J463" s="17"/>
      <c r="K463" s="17"/>
      <c r="L463" s="17"/>
      <c r="O463" s="17"/>
      <c r="P463" s="17"/>
      <c r="Q463" s="17"/>
    </row>
    <row r="464" spans="2:17" ht="12.75" x14ac:dyDescent="0.2">
      <c r="B464" s="17"/>
      <c r="C464" s="17"/>
      <c r="H464" s="17"/>
      <c r="I464" s="17"/>
      <c r="J464" s="17"/>
      <c r="K464" s="17"/>
      <c r="L464" s="17"/>
      <c r="O464" s="17"/>
      <c r="P464" s="17"/>
      <c r="Q464" s="17"/>
    </row>
    <row r="465" spans="2:17" ht="12.75" x14ac:dyDescent="0.2">
      <c r="B465" s="17"/>
      <c r="C465" s="17"/>
      <c r="H465" s="17"/>
      <c r="I465" s="17"/>
      <c r="J465" s="17"/>
      <c r="K465" s="17"/>
      <c r="L465" s="17"/>
      <c r="O465" s="17"/>
      <c r="P465" s="17"/>
      <c r="Q465" s="17"/>
    </row>
    <row r="466" spans="2:17" ht="12.75" x14ac:dyDescent="0.2">
      <c r="B466" s="17"/>
      <c r="C466" s="17"/>
      <c r="H466" s="17"/>
      <c r="I466" s="17"/>
      <c r="J466" s="17"/>
      <c r="K466" s="17"/>
      <c r="L466" s="17"/>
      <c r="O466" s="17"/>
      <c r="P466" s="17"/>
      <c r="Q466" s="17"/>
    </row>
    <row r="467" spans="2:17" ht="12.75" x14ac:dyDescent="0.2">
      <c r="B467" s="17"/>
      <c r="C467" s="17"/>
      <c r="H467" s="17"/>
      <c r="I467" s="17"/>
      <c r="J467" s="17"/>
      <c r="K467" s="17"/>
      <c r="L467" s="17"/>
      <c r="O467" s="17"/>
      <c r="P467" s="17"/>
      <c r="Q467" s="17"/>
    </row>
    <row r="468" spans="2:17" ht="12.75" x14ac:dyDescent="0.2">
      <c r="B468" s="17"/>
      <c r="C468" s="17"/>
      <c r="H468" s="17"/>
      <c r="I468" s="17"/>
      <c r="J468" s="17"/>
      <c r="K468" s="17"/>
      <c r="L468" s="17"/>
      <c r="O468" s="17"/>
      <c r="P468" s="17"/>
      <c r="Q468" s="17"/>
    </row>
    <row r="469" spans="2:17" ht="12.75" x14ac:dyDescent="0.2">
      <c r="B469" s="17"/>
      <c r="C469" s="17"/>
      <c r="H469" s="17"/>
      <c r="I469" s="17"/>
      <c r="J469" s="17"/>
      <c r="K469" s="17"/>
      <c r="L469" s="17"/>
      <c r="O469" s="17"/>
      <c r="P469" s="17"/>
      <c r="Q469" s="17"/>
    </row>
    <row r="470" spans="2:17" ht="12.75" x14ac:dyDescent="0.2">
      <c r="B470" s="17"/>
      <c r="C470" s="17"/>
      <c r="H470" s="17"/>
      <c r="I470" s="17"/>
      <c r="J470" s="17"/>
      <c r="K470" s="17"/>
      <c r="L470" s="17"/>
      <c r="O470" s="17"/>
      <c r="P470" s="17"/>
      <c r="Q470" s="17"/>
    </row>
    <row r="471" spans="2:17" ht="12.75" x14ac:dyDescent="0.2">
      <c r="B471" s="17"/>
      <c r="C471" s="17"/>
      <c r="H471" s="17"/>
      <c r="I471" s="17"/>
      <c r="J471" s="17"/>
      <c r="K471" s="17"/>
      <c r="L471" s="17"/>
      <c r="O471" s="17"/>
      <c r="P471" s="17"/>
      <c r="Q471" s="17"/>
    </row>
    <row r="472" spans="2:17" ht="12.75" x14ac:dyDescent="0.2">
      <c r="B472" s="17"/>
      <c r="C472" s="17"/>
      <c r="H472" s="17"/>
      <c r="I472" s="17"/>
      <c r="J472" s="17"/>
      <c r="K472" s="17"/>
      <c r="L472" s="17"/>
      <c r="O472" s="17"/>
      <c r="P472" s="17"/>
      <c r="Q472" s="17"/>
    </row>
    <row r="473" spans="2:17" ht="12.75" x14ac:dyDescent="0.2">
      <c r="B473" s="17"/>
      <c r="C473" s="17"/>
      <c r="H473" s="17"/>
      <c r="I473" s="17"/>
      <c r="J473" s="17"/>
      <c r="K473" s="17"/>
      <c r="L473" s="17"/>
      <c r="O473" s="17"/>
      <c r="P473" s="17"/>
      <c r="Q473" s="17"/>
    </row>
    <row r="474" spans="2:17" ht="12.75" x14ac:dyDescent="0.2">
      <c r="B474" s="17"/>
      <c r="C474" s="17"/>
      <c r="H474" s="17"/>
      <c r="I474" s="17"/>
      <c r="J474" s="17"/>
      <c r="K474" s="17"/>
      <c r="L474" s="17"/>
      <c r="O474" s="17"/>
      <c r="P474" s="17"/>
      <c r="Q474" s="17"/>
    </row>
    <row r="475" spans="2:17" ht="12.75" x14ac:dyDescent="0.2">
      <c r="B475" s="17"/>
      <c r="C475" s="17"/>
      <c r="H475" s="17"/>
      <c r="I475" s="17"/>
      <c r="J475" s="17"/>
      <c r="K475" s="17"/>
      <c r="L475" s="17"/>
      <c r="O475" s="17"/>
      <c r="P475" s="17"/>
      <c r="Q475" s="17"/>
    </row>
    <row r="476" spans="2:17" ht="12.75" x14ac:dyDescent="0.2">
      <c r="B476" s="17"/>
      <c r="C476" s="17"/>
      <c r="H476" s="17"/>
      <c r="I476" s="17"/>
      <c r="J476" s="17"/>
      <c r="K476" s="17"/>
      <c r="L476" s="17"/>
      <c r="O476" s="17"/>
      <c r="P476" s="17"/>
      <c r="Q476" s="17"/>
    </row>
    <row r="477" spans="2:17" ht="12.75" x14ac:dyDescent="0.2">
      <c r="B477" s="17"/>
      <c r="C477" s="17"/>
      <c r="H477" s="17"/>
      <c r="I477" s="17"/>
      <c r="J477" s="17"/>
      <c r="K477" s="17"/>
      <c r="L477" s="17"/>
      <c r="O477" s="17"/>
      <c r="P477" s="17"/>
      <c r="Q477" s="17"/>
    </row>
    <row r="478" spans="2:17" ht="12.75" x14ac:dyDescent="0.2">
      <c r="B478" s="17"/>
      <c r="C478" s="17"/>
      <c r="H478" s="17"/>
      <c r="I478" s="17"/>
      <c r="J478" s="17"/>
      <c r="K478" s="17"/>
      <c r="L478" s="17"/>
      <c r="O478" s="17"/>
      <c r="P478" s="17"/>
      <c r="Q478" s="17"/>
    </row>
    <row r="479" spans="2:17" ht="12.75" x14ac:dyDescent="0.2">
      <c r="B479" s="17"/>
      <c r="C479" s="17"/>
      <c r="H479" s="17"/>
      <c r="I479" s="17"/>
      <c r="J479" s="17"/>
      <c r="K479" s="17"/>
      <c r="L479" s="17"/>
      <c r="O479" s="17"/>
      <c r="P479" s="17"/>
      <c r="Q479" s="17"/>
    </row>
    <row r="480" spans="2:17" ht="12.75" x14ac:dyDescent="0.2">
      <c r="B480" s="17"/>
      <c r="C480" s="17"/>
      <c r="H480" s="17"/>
      <c r="I480" s="17"/>
      <c r="J480" s="17"/>
      <c r="K480" s="17"/>
      <c r="L480" s="17"/>
      <c r="O480" s="17"/>
      <c r="P480" s="17"/>
      <c r="Q480" s="17"/>
    </row>
    <row r="481" spans="2:17" ht="12.75" x14ac:dyDescent="0.2">
      <c r="B481" s="17"/>
      <c r="C481" s="17"/>
      <c r="H481" s="17"/>
      <c r="I481" s="17"/>
      <c r="J481" s="17"/>
      <c r="K481" s="17"/>
      <c r="L481" s="17"/>
      <c r="O481" s="17"/>
      <c r="P481" s="17"/>
      <c r="Q481" s="17"/>
    </row>
    <row r="482" spans="2:17" ht="12.75" x14ac:dyDescent="0.2">
      <c r="B482" s="17"/>
      <c r="C482" s="17"/>
      <c r="H482" s="17"/>
      <c r="I482" s="17"/>
      <c r="J482" s="17"/>
      <c r="K482" s="17"/>
      <c r="L482" s="17"/>
      <c r="O482" s="17"/>
      <c r="P482" s="17"/>
      <c r="Q482" s="17"/>
    </row>
    <row r="483" spans="2:17" ht="12.75" x14ac:dyDescent="0.2">
      <c r="B483" s="17"/>
      <c r="C483" s="17"/>
      <c r="H483" s="17"/>
      <c r="I483" s="17"/>
      <c r="J483" s="17"/>
      <c r="K483" s="17"/>
      <c r="L483" s="17"/>
      <c r="O483" s="17"/>
      <c r="P483" s="17"/>
      <c r="Q483" s="17"/>
    </row>
    <row r="484" spans="2:17" ht="12.75" x14ac:dyDescent="0.2">
      <c r="B484" s="17"/>
      <c r="C484" s="17"/>
      <c r="H484" s="17"/>
      <c r="I484" s="17"/>
      <c r="J484" s="17"/>
      <c r="K484" s="17"/>
      <c r="L484" s="17"/>
      <c r="O484" s="17"/>
      <c r="P484" s="17"/>
      <c r="Q484" s="17"/>
    </row>
    <row r="485" spans="2:17" ht="12.75" x14ac:dyDescent="0.2">
      <c r="B485" s="17"/>
      <c r="C485" s="17"/>
      <c r="H485" s="17"/>
      <c r="I485" s="17"/>
      <c r="J485" s="17"/>
      <c r="K485" s="17"/>
      <c r="L485" s="17"/>
      <c r="O485" s="17"/>
      <c r="P485" s="17"/>
      <c r="Q485" s="17"/>
    </row>
    <row r="486" spans="2:17" ht="12.75" x14ac:dyDescent="0.2">
      <c r="B486" s="17"/>
      <c r="C486" s="17"/>
      <c r="H486" s="17"/>
      <c r="I486" s="17"/>
      <c r="J486" s="17"/>
      <c r="K486" s="17"/>
      <c r="L486" s="17"/>
      <c r="O486" s="17"/>
      <c r="P486" s="17"/>
      <c r="Q486" s="17"/>
    </row>
    <row r="487" spans="2:17" ht="12.75" x14ac:dyDescent="0.2">
      <c r="B487" s="17"/>
      <c r="C487" s="17"/>
      <c r="H487" s="17"/>
      <c r="I487" s="17"/>
      <c r="J487" s="17"/>
      <c r="K487" s="17"/>
      <c r="L487" s="17"/>
      <c r="O487" s="17"/>
      <c r="P487" s="17"/>
      <c r="Q487" s="17"/>
    </row>
    <row r="488" spans="2:17" ht="12.75" x14ac:dyDescent="0.2">
      <c r="B488" s="17"/>
      <c r="C488" s="17"/>
      <c r="H488" s="17"/>
      <c r="I488" s="17"/>
      <c r="J488" s="17"/>
      <c r="K488" s="17"/>
      <c r="L488" s="17"/>
      <c r="O488" s="17"/>
      <c r="P488" s="17"/>
      <c r="Q488" s="17"/>
    </row>
    <row r="489" spans="2:17" ht="12.75" x14ac:dyDescent="0.2">
      <c r="B489" s="17"/>
      <c r="C489" s="17"/>
      <c r="H489" s="17"/>
      <c r="I489" s="17"/>
      <c r="J489" s="17"/>
      <c r="K489" s="17"/>
      <c r="L489" s="17"/>
      <c r="O489" s="17"/>
      <c r="P489" s="17"/>
      <c r="Q489" s="17"/>
    </row>
    <row r="490" spans="2:17" ht="12.75" x14ac:dyDescent="0.2">
      <c r="B490" s="17"/>
      <c r="C490" s="17"/>
      <c r="H490" s="17"/>
      <c r="I490" s="17"/>
      <c r="J490" s="17"/>
      <c r="K490" s="17"/>
      <c r="L490" s="17"/>
      <c r="O490" s="17"/>
      <c r="P490" s="17"/>
      <c r="Q490" s="17"/>
    </row>
    <row r="491" spans="2:17" ht="12.75" x14ac:dyDescent="0.2">
      <c r="B491" s="17"/>
      <c r="C491" s="17"/>
      <c r="H491" s="17"/>
      <c r="I491" s="17"/>
      <c r="J491" s="17"/>
      <c r="K491" s="17"/>
      <c r="L491" s="17"/>
      <c r="O491" s="17"/>
      <c r="P491" s="17"/>
      <c r="Q491" s="17"/>
    </row>
    <row r="492" spans="2:17" ht="12.75" x14ac:dyDescent="0.2">
      <c r="B492" s="17"/>
      <c r="C492" s="17"/>
      <c r="H492" s="17"/>
      <c r="I492" s="17"/>
      <c r="J492" s="17"/>
      <c r="K492" s="17"/>
      <c r="L492" s="17"/>
      <c r="O492" s="17"/>
      <c r="P492" s="17"/>
      <c r="Q492" s="17"/>
    </row>
    <row r="493" spans="2:17" ht="12.75" x14ac:dyDescent="0.2">
      <c r="B493" s="17"/>
      <c r="C493" s="17"/>
      <c r="H493" s="17"/>
      <c r="I493" s="17"/>
      <c r="J493" s="17"/>
      <c r="K493" s="17"/>
      <c r="L493" s="17"/>
      <c r="O493" s="17"/>
      <c r="P493" s="17"/>
      <c r="Q493" s="17"/>
    </row>
    <row r="494" spans="2:17" ht="12.75" x14ac:dyDescent="0.2">
      <c r="B494" s="17"/>
      <c r="C494" s="17"/>
      <c r="H494" s="17"/>
      <c r="I494" s="17"/>
      <c r="J494" s="17"/>
      <c r="K494" s="17"/>
      <c r="L494" s="17"/>
      <c r="O494" s="17"/>
      <c r="P494" s="17"/>
      <c r="Q494" s="17"/>
    </row>
    <row r="495" spans="2:17" ht="12.75" x14ac:dyDescent="0.2">
      <c r="B495" s="17"/>
      <c r="C495" s="17"/>
      <c r="H495" s="17"/>
      <c r="I495" s="17"/>
      <c r="J495" s="17"/>
      <c r="K495" s="17"/>
      <c r="L495" s="17"/>
      <c r="O495" s="17"/>
      <c r="P495" s="17"/>
      <c r="Q495" s="17"/>
    </row>
    <row r="496" spans="2:17" ht="12.75" x14ac:dyDescent="0.2">
      <c r="B496" s="17"/>
      <c r="C496" s="17"/>
      <c r="H496" s="17"/>
      <c r="I496" s="17"/>
      <c r="J496" s="17"/>
      <c r="K496" s="17"/>
      <c r="L496" s="17"/>
      <c r="O496" s="17"/>
      <c r="P496" s="17"/>
      <c r="Q496" s="17"/>
    </row>
    <row r="497" spans="2:17" ht="12.75" x14ac:dyDescent="0.2">
      <c r="B497" s="17"/>
      <c r="C497" s="17"/>
      <c r="H497" s="17"/>
      <c r="I497" s="17"/>
      <c r="J497" s="17"/>
      <c r="K497" s="17"/>
      <c r="L497" s="17"/>
      <c r="O497" s="17"/>
      <c r="P497" s="17"/>
      <c r="Q497" s="17"/>
    </row>
    <row r="498" spans="2:17" ht="12.75" x14ac:dyDescent="0.2">
      <c r="B498" s="17"/>
      <c r="C498" s="17"/>
      <c r="H498" s="17"/>
      <c r="I498" s="17"/>
      <c r="J498" s="17"/>
      <c r="K498" s="17"/>
      <c r="L498" s="17"/>
      <c r="O498" s="17"/>
      <c r="P498" s="17"/>
      <c r="Q498" s="17"/>
    </row>
    <row r="499" spans="2:17" ht="12.75" x14ac:dyDescent="0.2">
      <c r="B499" s="17"/>
      <c r="C499" s="17"/>
      <c r="H499" s="17"/>
      <c r="I499" s="17"/>
      <c r="J499" s="17"/>
      <c r="K499" s="17"/>
      <c r="L499" s="17"/>
      <c r="O499" s="17"/>
      <c r="P499" s="17"/>
      <c r="Q499" s="17"/>
    </row>
    <row r="500" spans="2:17" ht="12.75" x14ac:dyDescent="0.2">
      <c r="B500" s="17"/>
      <c r="C500" s="17"/>
      <c r="H500" s="17"/>
      <c r="I500" s="17"/>
      <c r="J500" s="17"/>
      <c r="K500" s="17"/>
      <c r="L500" s="17"/>
      <c r="O500" s="17"/>
      <c r="P500" s="17"/>
      <c r="Q500" s="17"/>
    </row>
    <row r="501" spans="2:17" ht="12.75" x14ac:dyDescent="0.2">
      <c r="B501" s="17"/>
      <c r="C501" s="17"/>
      <c r="H501" s="17"/>
      <c r="I501" s="17"/>
      <c r="J501" s="17"/>
      <c r="K501" s="17"/>
      <c r="L501" s="17"/>
      <c r="O501" s="17"/>
      <c r="P501" s="17"/>
      <c r="Q501" s="17"/>
    </row>
    <row r="502" spans="2:17" ht="12.75" x14ac:dyDescent="0.2">
      <c r="B502" s="17"/>
      <c r="C502" s="17"/>
      <c r="H502" s="17"/>
      <c r="I502" s="17"/>
      <c r="J502" s="17"/>
      <c r="K502" s="17"/>
      <c r="L502" s="17"/>
      <c r="O502" s="17"/>
      <c r="P502" s="17"/>
      <c r="Q502" s="17"/>
    </row>
    <row r="503" spans="2:17" ht="12.75" x14ac:dyDescent="0.2">
      <c r="B503" s="17"/>
      <c r="C503" s="17"/>
      <c r="H503" s="17"/>
      <c r="I503" s="17"/>
      <c r="J503" s="17"/>
      <c r="K503" s="17"/>
      <c r="L503" s="17"/>
      <c r="O503" s="17"/>
      <c r="P503" s="17"/>
      <c r="Q503" s="17"/>
    </row>
    <row r="504" spans="2:17" ht="12.75" x14ac:dyDescent="0.2">
      <c r="B504" s="17"/>
      <c r="C504" s="17"/>
      <c r="H504" s="17"/>
      <c r="I504" s="17"/>
      <c r="J504" s="17"/>
      <c r="K504" s="17"/>
      <c r="L504" s="17"/>
      <c r="O504" s="17"/>
      <c r="P504" s="17"/>
      <c r="Q504" s="17"/>
    </row>
    <row r="505" spans="2:17" ht="12.75" x14ac:dyDescent="0.2">
      <c r="B505" s="17"/>
      <c r="C505" s="17"/>
      <c r="H505" s="17"/>
      <c r="I505" s="17"/>
      <c r="J505" s="17"/>
      <c r="K505" s="17"/>
      <c r="L505" s="17"/>
      <c r="O505" s="17"/>
      <c r="P505" s="17"/>
      <c r="Q505" s="17"/>
    </row>
    <row r="506" spans="2:17" ht="12.75" x14ac:dyDescent="0.2">
      <c r="B506" s="17"/>
      <c r="C506" s="17"/>
      <c r="H506" s="17"/>
      <c r="I506" s="17"/>
      <c r="J506" s="17"/>
      <c r="K506" s="17"/>
      <c r="L506" s="17"/>
      <c r="O506" s="17"/>
      <c r="P506" s="17"/>
      <c r="Q506" s="17"/>
    </row>
    <row r="507" spans="2:17" ht="12.75" x14ac:dyDescent="0.2">
      <c r="B507" s="17"/>
      <c r="C507" s="17"/>
      <c r="H507" s="17"/>
      <c r="I507" s="17"/>
      <c r="J507" s="17"/>
      <c r="K507" s="17"/>
      <c r="L507" s="17"/>
      <c r="O507" s="17"/>
      <c r="P507" s="17"/>
      <c r="Q507" s="17"/>
    </row>
    <row r="508" spans="2:17" ht="12.75" x14ac:dyDescent="0.2">
      <c r="B508" s="17"/>
      <c r="C508" s="17"/>
      <c r="H508" s="17"/>
      <c r="I508" s="17"/>
      <c r="J508" s="17"/>
      <c r="K508" s="17"/>
      <c r="L508" s="17"/>
      <c r="O508" s="17"/>
      <c r="P508" s="17"/>
      <c r="Q508" s="17"/>
    </row>
    <row r="509" spans="2:17" ht="12.75" x14ac:dyDescent="0.2">
      <c r="B509" s="17"/>
      <c r="C509" s="17"/>
      <c r="H509" s="17"/>
      <c r="I509" s="17"/>
      <c r="J509" s="17"/>
      <c r="K509" s="17"/>
      <c r="L509" s="17"/>
      <c r="O509" s="17"/>
      <c r="P509" s="17"/>
      <c r="Q509" s="17"/>
    </row>
    <row r="510" spans="2:17" ht="12.75" x14ac:dyDescent="0.2">
      <c r="B510" s="17"/>
      <c r="C510" s="17"/>
      <c r="H510" s="17"/>
      <c r="I510" s="17"/>
      <c r="J510" s="17"/>
      <c r="K510" s="17"/>
      <c r="L510" s="17"/>
      <c r="O510" s="17"/>
      <c r="P510" s="17"/>
      <c r="Q510" s="17"/>
    </row>
    <row r="511" spans="2:17" ht="12.75" x14ac:dyDescent="0.2">
      <c r="B511" s="17"/>
      <c r="C511" s="17"/>
      <c r="H511" s="17"/>
      <c r="I511" s="17"/>
      <c r="J511" s="17"/>
      <c r="K511" s="17"/>
      <c r="L511" s="17"/>
      <c r="O511" s="17"/>
      <c r="P511" s="17"/>
      <c r="Q511" s="17"/>
    </row>
    <row r="512" spans="2:17" ht="12.75" x14ac:dyDescent="0.2">
      <c r="B512" s="17"/>
      <c r="C512" s="17"/>
      <c r="H512" s="17"/>
      <c r="I512" s="17"/>
      <c r="J512" s="17"/>
      <c r="K512" s="17"/>
      <c r="L512" s="17"/>
      <c r="O512" s="17"/>
      <c r="P512" s="17"/>
      <c r="Q512" s="17"/>
    </row>
    <row r="513" spans="2:17" ht="12.75" x14ac:dyDescent="0.2">
      <c r="B513" s="17"/>
      <c r="C513" s="17"/>
      <c r="H513" s="17"/>
      <c r="I513" s="17"/>
      <c r="J513" s="17"/>
      <c r="K513" s="17"/>
      <c r="L513" s="17"/>
      <c r="O513" s="17"/>
      <c r="P513" s="17"/>
      <c r="Q513" s="17"/>
    </row>
    <row r="514" spans="2:17" ht="12.75" x14ac:dyDescent="0.2">
      <c r="B514" s="17"/>
      <c r="C514" s="17"/>
      <c r="H514" s="17"/>
      <c r="I514" s="17"/>
      <c r="J514" s="17"/>
      <c r="K514" s="17"/>
      <c r="L514" s="17"/>
      <c r="O514" s="17"/>
      <c r="P514" s="17"/>
      <c r="Q514" s="17"/>
    </row>
    <row r="515" spans="2:17" ht="12.75" x14ac:dyDescent="0.2">
      <c r="B515" s="17"/>
      <c r="C515" s="17"/>
      <c r="H515" s="17"/>
      <c r="I515" s="17"/>
      <c r="J515" s="17"/>
      <c r="K515" s="17"/>
      <c r="L515" s="17"/>
      <c r="O515" s="17"/>
      <c r="P515" s="17"/>
      <c r="Q515" s="17"/>
    </row>
    <row r="516" spans="2:17" ht="12.75" x14ac:dyDescent="0.2">
      <c r="B516" s="17"/>
      <c r="C516" s="17"/>
      <c r="H516" s="17"/>
      <c r="I516" s="17"/>
      <c r="J516" s="17"/>
      <c r="K516" s="17"/>
      <c r="L516" s="17"/>
      <c r="O516" s="17"/>
      <c r="P516" s="17"/>
      <c r="Q516" s="17"/>
    </row>
    <row r="517" spans="2:17" ht="12.75" x14ac:dyDescent="0.2">
      <c r="B517" s="17"/>
      <c r="C517" s="17"/>
      <c r="H517" s="17"/>
      <c r="I517" s="17"/>
      <c r="J517" s="17"/>
      <c r="K517" s="17"/>
      <c r="L517" s="17"/>
      <c r="O517" s="17"/>
      <c r="P517" s="17"/>
      <c r="Q517" s="17"/>
    </row>
    <row r="518" spans="2:17" ht="12.75" x14ac:dyDescent="0.2">
      <c r="B518" s="17"/>
      <c r="C518" s="17"/>
      <c r="H518" s="17"/>
      <c r="I518" s="17"/>
      <c r="J518" s="17"/>
      <c r="K518" s="17"/>
      <c r="L518" s="17"/>
      <c r="O518" s="17"/>
      <c r="P518" s="17"/>
      <c r="Q518" s="17"/>
    </row>
    <row r="519" spans="2:17" ht="12.75" x14ac:dyDescent="0.2">
      <c r="B519" s="17"/>
      <c r="C519" s="17"/>
      <c r="H519" s="17"/>
      <c r="I519" s="17"/>
      <c r="J519" s="17"/>
      <c r="K519" s="17"/>
      <c r="L519" s="17"/>
      <c r="O519" s="17"/>
      <c r="P519" s="17"/>
      <c r="Q519" s="17"/>
    </row>
    <row r="520" spans="2:17" ht="12.75" x14ac:dyDescent="0.2">
      <c r="B520" s="17"/>
      <c r="C520" s="17"/>
      <c r="H520" s="17"/>
      <c r="I520" s="17"/>
      <c r="J520" s="17"/>
      <c r="K520" s="17"/>
      <c r="L520" s="17"/>
      <c r="O520" s="17"/>
      <c r="P520" s="17"/>
      <c r="Q520" s="17"/>
    </row>
    <row r="521" spans="2:17" ht="12.75" x14ac:dyDescent="0.2">
      <c r="B521" s="17"/>
      <c r="C521" s="17"/>
      <c r="H521" s="17"/>
      <c r="I521" s="17"/>
      <c r="J521" s="17"/>
      <c r="K521" s="17"/>
      <c r="L521" s="17"/>
      <c r="O521" s="17"/>
      <c r="P521" s="17"/>
      <c r="Q521" s="17"/>
    </row>
    <row r="522" spans="2:17" ht="12.75" x14ac:dyDescent="0.2">
      <c r="B522" s="17"/>
      <c r="C522" s="17"/>
      <c r="H522" s="17"/>
      <c r="I522" s="17"/>
      <c r="J522" s="17"/>
      <c r="K522" s="17"/>
      <c r="L522" s="17"/>
      <c r="O522" s="17"/>
      <c r="P522" s="17"/>
      <c r="Q522" s="17"/>
    </row>
    <row r="523" spans="2:17" ht="12.75" x14ac:dyDescent="0.2">
      <c r="B523" s="17"/>
      <c r="C523" s="17"/>
      <c r="H523" s="17"/>
      <c r="I523" s="17"/>
      <c r="J523" s="17"/>
      <c r="K523" s="17"/>
      <c r="L523" s="17"/>
      <c r="O523" s="17"/>
      <c r="P523" s="17"/>
      <c r="Q523" s="17"/>
    </row>
    <row r="524" spans="2:17" ht="12.75" x14ac:dyDescent="0.2">
      <c r="B524" s="17"/>
      <c r="C524" s="17"/>
      <c r="H524" s="17"/>
      <c r="I524" s="17"/>
      <c r="J524" s="17"/>
      <c r="K524" s="17"/>
      <c r="L524" s="17"/>
      <c r="O524" s="17"/>
      <c r="P524" s="17"/>
      <c r="Q524" s="17"/>
    </row>
    <row r="525" spans="2:17" ht="12.75" x14ac:dyDescent="0.2">
      <c r="B525" s="17"/>
      <c r="C525" s="17"/>
      <c r="H525" s="17"/>
      <c r="I525" s="17"/>
      <c r="J525" s="17"/>
      <c r="K525" s="17"/>
      <c r="L525" s="17"/>
      <c r="O525" s="17"/>
      <c r="P525" s="17"/>
      <c r="Q525" s="17"/>
    </row>
    <row r="526" spans="2:17" ht="12.75" x14ac:dyDescent="0.2">
      <c r="B526" s="17"/>
      <c r="C526" s="17"/>
      <c r="H526" s="17"/>
      <c r="I526" s="17"/>
      <c r="J526" s="17"/>
      <c r="K526" s="17"/>
      <c r="L526" s="17"/>
      <c r="O526" s="17"/>
      <c r="P526" s="17"/>
      <c r="Q526" s="17"/>
    </row>
    <row r="527" spans="2:17" ht="12.75" x14ac:dyDescent="0.2">
      <c r="B527" s="17"/>
      <c r="C527" s="17"/>
      <c r="H527" s="17"/>
      <c r="I527" s="17"/>
      <c r="J527" s="17"/>
      <c r="K527" s="17"/>
      <c r="L527" s="17"/>
      <c r="O527" s="17"/>
      <c r="P527" s="17"/>
      <c r="Q527" s="17"/>
    </row>
    <row r="528" spans="2:17" ht="12.75" x14ac:dyDescent="0.2">
      <c r="B528" s="17"/>
      <c r="C528" s="17"/>
      <c r="H528" s="17"/>
      <c r="I528" s="17"/>
      <c r="J528" s="17"/>
      <c r="K528" s="17"/>
      <c r="L528" s="17"/>
      <c r="O528" s="17"/>
      <c r="P528" s="17"/>
      <c r="Q528" s="17"/>
    </row>
    <row r="529" spans="2:17" ht="12.75" x14ac:dyDescent="0.2">
      <c r="B529" s="17"/>
      <c r="C529" s="17"/>
      <c r="H529" s="17"/>
      <c r="I529" s="17"/>
      <c r="J529" s="17"/>
      <c r="K529" s="17"/>
      <c r="L529" s="17"/>
      <c r="O529" s="17"/>
      <c r="P529" s="17"/>
      <c r="Q529" s="17"/>
    </row>
    <row r="530" spans="2:17" ht="12.75" x14ac:dyDescent="0.2">
      <c r="B530" s="17"/>
      <c r="C530" s="17"/>
      <c r="H530" s="17"/>
      <c r="I530" s="17"/>
      <c r="J530" s="17"/>
      <c r="K530" s="17"/>
      <c r="L530" s="17"/>
      <c r="O530" s="17"/>
      <c r="P530" s="17"/>
      <c r="Q530" s="17"/>
    </row>
    <row r="531" spans="2:17" ht="12.75" x14ac:dyDescent="0.2">
      <c r="B531" s="17"/>
      <c r="C531" s="17"/>
      <c r="H531" s="17"/>
      <c r="I531" s="17"/>
      <c r="J531" s="17"/>
      <c r="K531" s="17"/>
      <c r="L531" s="17"/>
      <c r="O531" s="17"/>
      <c r="P531" s="17"/>
      <c r="Q531" s="17"/>
    </row>
    <row r="532" spans="2:17" ht="12.75" x14ac:dyDescent="0.2">
      <c r="B532" s="17"/>
      <c r="C532" s="17"/>
      <c r="H532" s="17"/>
      <c r="I532" s="17"/>
      <c r="J532" s="17"/>
      <c r="K532" s="17"/>
      <c r="L532" s="17"/>
      <c r="O532" s="17"/>
      <c r="P532" s="17"/>
      <c r="Q532" s="17"/>
    </row>
    <row r="533" spans="2:17" ht="12.75" x14ac:dyDescent="0.2">
      <c r="B533" s="17"/>
      <c r="C533" s="17"/>
      <c r="H533" s="17"/>
      <c r="I533" s="17"/>
      <c r="J533" s="17"/>
      <c r="K533" s="17"/>
      <c r="L533" s="17"/>
      <c r="O533" s="17"/>
      <c r="P533" s="17"/>
      <c r="Q533" s="17"/>
    </row>
    <row r="534" spans="2:17" ht="12.75" x14ac:dyDescent="0.2">
      <c r="B534" s="17"/>
      <c r="C534" s="17"/>
      <c r="H534" s="17"/>
      <c r="I534" s="17"/>
      <c r="J534" s="17"/>
      <c r="K534" s="17"/>
      <c r="L534" s="17"/>
      <c r="O534" s="17"/>
      <c r="P534" s="17"/>
      <c r="Q534" s="17"/>
    </row>
    <row r="535" spans="2:17" ht="12.75" x14ac:dyDescent="0.2">
      <c r="B535" s="17"/>
      <c r="C535" s="17"/>
      <c r="H535" s="17"/>
      <c r="I535" s="17"/>
      <c r="J535" s="17"/>
      <c r="K535" s="17"/>
      <c r="L535" s="17"/>
      <c r="O535" s="17"/>
      <c r="P535" s="17"/>
      <c r="Q535" s="17"/>
    </row>
    <row r="536" spans="2:17" ht="12.75" x14ac:dyDescent="0.2">
      <c r="B536" s="17"/>
      <c r="C536" s="17"/>
      <c r="H536" s="17"/>
      <c r="I536" s="17"/>
      <c r="J536" s="17"/>
      <c r="K536" s="17"/>
      <c r="L536" s="17"/>
      <c r="O536" s="17"/>
      <c r="P536" s="17"/>
      <c r="Q536" s="17"/>
    </row>
    <row r="537" spans="2:17" ht="12.75" x14ac:dyDescent="0.2">
      <c r="B537" s="17"/>
      <c r="C537" s="17"/>
      <c r="H537" s="17"/>
      <c r="I537" s="17"/>
      <c r="J537" s="17"/>
      <c r="K537" s="17"/>
      <c r="L537" s="17"/>
      <c r="O537" s="17"/>
      <c r="P537" s="17"/>
      <c r="Q537" s="17"/>
    </row>
    <row r="538" spans="2:17" ht="12.75" x14ac:dyDescent="0.2">
      <c r="B538" s="17"/>
      <c r="C538" s="17"/>
      <c r="H538" s="17"/>
      <c r="I538" s="17"/>
      <c r="J538" s="17"/>
      <c r="K538" s="17"/>
      <c r="L538" s="17"/>
      <c r="O538" s="17"/>
      <c r="P538" s="17"/>
      <c r="Q538" s="17"/>
    </row>
    <row r="539" spans="2:17" ht="12.75" x14ac:dyDescent="0.2">
      <c r="B539" s="17"/>
      <c r="C539" s="17"/>
      <c r="H539" s="17"/>
      <c r="I539" s="17"/>
      <c r="J539" s="17"/>
      <c r="K539" s="17"/>
      <c r="L539" s="17"/>
      <c r="O539" s="17"/>
      <c r="P539" s="17"/>
      <c r="Q539" s="17"/>
    </row>
    <row r="540" spans="2:17" ht="12.75" x14ac:dyDescent="0.2">
      <c r="B540" s="17"/>
      <c r="C540" s="17"/>
      <c r="H540" s="17"/>
      <c r="I540" s="17"/>
      <c r="J540" s="17"/>
      <c r="K540" s="17"/>
      <c r="L540" s="17"/>
      <c r="O540" s="17"/>
      <c r="P540" s="17"/>
      <c r="Q540" s="17"/>
    </row>
    <row r="541" spans="2:17" ht="12.75" x14ac:dyDescent="0.2">
      <c r="B541" s="17"/>
      <c r="C541" s="17"/>
      <c r="H541" s="17"/>
      <c r="I541" s="17"/>
      <c r="J541" s="17"/>
      <c r="K541" s="17"/>
      <c r="L541" s="17"/>
      <c r="O541" s="17"/>
      <c r="P541" s="17"/>
      <c r="Q541" s="17"/>
    </row>
    <row r="542" spans="2:17" ht="12.75" x14ac:dyDescent="0.2">
      <c r="B542" s="17"/>
      <c r="C542" s="17"/>
      <c r="H542" s="17"/>
      <c r="I542" s="17"/>
      <c r="J542" s="17"/>
      <c r="K542" s="17"/>
      <c r="L542" s="17"/>
      <c r="O542" s="17"/>
      <c r="P542" s="17"/>
      <c r="Q542" s="17"/>
    </row>
    <row r="543" spans="2:17" ht="12.75" x14ac:dyDescent="0.2">
      <c r="B543" s="17"/>
      <c r="C543" s="17"/>
      <c r="H543" s="17"/>
      <c r="I543" s="17"/>
      <c r="J543" s="17"/>
      <c r="K543" s="17"/>
      <c r="L543" s="17"/>
      <c r="O543" s="17"/>
      <c r="P543" s="17"/>
      <c r="Q543" s="17"/>
    </row>
    <row r="544" spans="2:17" ht="12.75" x14ac:dyDescent="0.2">
      <c r="B544" s="17"/>
      <c r="C544" s="17"/>
      <c r="H544" s="17"/>
      <c r="I544" s="17"/>
      <c r="J544" s="17"/>
      <c r="K544" s="17"/>
      <c r="L544" s="17"/>
      <c r="O544" s="17"/>
      <c r="P544" s="17"/>
      <c r="Q544" s="17"/>
    </row>
    <row r="545" spans="2:17" ht="12.75" x14ac:dyDescent="0.2">
      <c r="B545" s="17"/>
      <c r="C545" s="17"/>
      <c r="H545" s="17"/>
      <c r="I545" s="17"/>
      <c r="J545" s="17"/>
      <c r="K545" s="17"/>
      <c r="L545" s="17"/>
      <c r="O545" s="17"/>
      <c r="P545" s="17"/>
      <c r="Q545" s="17"/>
    </row>
    <row r="546" spans="2:17" ht="12.75" x14ac:dyDescent="0.2">
      <c r="B546" s="17"/>
      <c r="C546" s="17"/>
      <c r="H546" s="17"/>
      <c r="I546" s="17"/>
      <c r="J546" s="17"/>
      <c r="K546" s="17"/>
      <c r="L546" s="17"/>
      <c r="O546" s="17"/>
      <c r="P546" s="17"/>
      <c r="Q546" s="17"/>
    </row>
    <row r="547" spans="2:17" ht="12.75" x14ac:dyDescent="0.2">
      <c r="B547" s="17"/>
      <c r="C547" s="17"/>
      <c r="H547" s="17"/>
      <c r="I547" s="17"/>
      <c r="J547" s="17"/>
      <c r="K547" s="17"/>
      <c r="L547" s="17"/>
      <c r="O547" s="17"/>
      <c r="P547" s="17"/>
      <c r="Q547" s="17"/>
    </row>
    <row r="548" spans="2:17" ht="12.75" x14ac:dyDescent="0.2">
      <c r="B548" s="17"/>
      <c r="C548" s="17"/>
      <c r="H548" s="17"/>
      <c r="I548" s="17"/>
      <c r="J548" s="17"/>
      <c r="K548" s="17"/>
      <c r="L548" s="17"/>
      <c r="O548" s="17"/>
      <c r="P548" s="17"/>
      <c r="Q548" s="17"/>
    </row>
    <row r="549" spans="2:17" ht="12.75" x14ac:dyDescent="0.2">
      <c r="B549" s="17"/>
      <c r="C549" s="17"/>
      <c r="H549" s="17"/>
      <c r="I549" s="17"/>
      <c r="J549" s="17"/>
      <c r="K549" s="17"/>
      <c r="L549" s="17"/>
      <c r="O549" s="17"/>
      <c r="P549" s="17"/>
      <c r="Q549" s="17"/>
    </row>
    <row r="550" spans="2:17" ht="12.75" x14ac:dyDescent="0.2">
      <c r="B550" s="17"/>
      <c r="C550" s="17"/>
      <c r="H550" s="17"/>
      <c r="I550" s="17"/>
      <c r="J550" s="17"/>
      <c r="K550" s="17"/>
      <c r="L550" s="17"/>
      <c r="O550" s="17"/>
      <c r="P550" s="17"/>
      <c r="Q550" s="17"/>
    </row>
    <row r="551" spans="2:17" ht="12.75" x14ac:dyDescent="0.2">
      <c r="B551" s="17"/>
      <c r="C551" s="17"/>
      <c r="H551" s="17"/>
      <c r="I551" s="17"/>
      <c r="J551" s="17"/>
      <c r="K551" s="17"/>
      <c r="L551" s="17"/>
      <c r="O551" s="17"/>
      <c r="P551" s="17"/>
      <c r="Q551" s="17"/>
    </row>
    <row r="552" spans="2:17" ht="12.75" x14ac:dyDescent="0.2">
      <c r="B552" s="17"/>
      <c r="C552" s="17"/>
      <c r="H552" s="17"/>
      <c r="I552" s="17"/>
      <c r="J552" s="17"/>
      <c r="K552" s="17"/>
      <c r="L552" s="17"/>
      <c r="O552" s="17"/>
      <c r="P552" s="17"/>
      <c r="Q552" s="17"/>
    </row>
    <row r="553" spans="2:17" ht="12.75" x14ac:dyDescent="0.2">
      <c r="B553" s="17"/>
      <c r="C553" s="17"/>
      <c r="H553" s="17"/>
      <c r="I553" s="17"/>
      <c r="J553" s="17"/>
      <c r="K553" s="17"/>
      <c r="L553" s="17"/>
      <c r="O553" s="17"/>
      <c r="P553" s="17"/>
      <c r="Q553" s="17"/>
    </row>
    <row r="554" spans="2:17" ht="12.75" x14ac:dyDescent="0.2">
      <c r="B554" s="17"/>
      <c r="C554" s="17"/>
      <c r="H554" s="17"/>
      <c r="I554" s="17"/>
      <c r="J554" s="17"/>
      <c r="K554" s="17"/>
      <c r="L554" s="17"/>
      <c r="O554" s="17"/>
      <c r="P554" s="17"/>
      <c r="Q554" s="17"/>
    </row>
    <row r="555" spans="2:17" ht="12.75" x14ac:dyDescent="0.2">
      <c r="B555" s="17"/>
      <c r="C555" s="17"/>
      <c r="H555" s="17"/>
      <c r="I555" s="17"/>
      <c r="J555" s="17"/>
      <c r="K555" s="17"/>
      <c r="L555" s="17"/>
      <c r="O555" s="17"/>
      <c r="P555" s="17"/>
      <c r="Q555" s="17"/>
    </row>
    <row r="556" spans="2:17" ht="12.75" x14ac:dyDescent="0.2">
      <c r="B556" s="17"/>
      <c r="C556" s="17"/>
      <c r="H556" s="17"/>
      <c r="I556" s="17"/>
      <c r="J556" s="17"/>
      <c r="K556" s="17"/>
      <c r="L556" s="17"/>
      <c r="O556" s="17"/>
      <c r="P556" s="17"/>
      <c r="Q556" s="17"/>
    </row>
    <row r="557" spans="2:17" ht="12.75" x14ac:dyDescent="0.2">
      <c r="B557" s="17"/>
      <c r="C557" s="17"/>
      <c r="H557" s="17"/>
      <c r="I557" s="17"/>
      <c r="J557" s="17"/>
      <c r="K557" s="17"/>
      <c r="L557" s="17"/>
      <c r="O557" s="17"/>
      <c r="P557" s="17"/>
      <c r="Q557" s="17"/>
    </row>
    <row r="558" spans="2:17" ht="12.75" x14ac:dyDescent="0.2">
      <c r="B558" s="17"/>
      <c r="C558" s="17"/>
      <c r="H558" s="17"/>
      <c r="I558" s="17"/>
      <c r="J558" s="17"/>
      <c r="K558" s="17"/>
      <c r="L558" s="17"/>
      <c r="O558" s="17"/>
      <c r="P558" s="17"/>
      <c r="Q558" s="17"/>
    </row>
    <row r="559" spans="2:17" ht="12.75" x14ac:dyDescent="0.2">
      <c r="B559" s="17"/>
      <c r="C559" s="17"/>
      <c r="H559" s="17"/>
      <c r="I559" s="17"/>
      <c r="J559" s="17"/>
      <c r="K559" s="17"/>
      <c r="L559" s="17"/>
      <c r="O559" s="17"/>
      <c r="P559" s="17"/>
      <c r="Q559" s="17"/>
    </row>
    <row r="560" spans="2:17" ht="12.75" x14ac:dyDescent="0.2">
      <c r="B560" s="17"/>
      <c r="C560" s="17"/>
      <c r="H560" s="17"/>
      <c r="I560" s="17"/>
      <c r="J560" s="17"/>
      <c r="K560" s="17"/>
      <c r="L560" s="17"/>
      <c r="O560" s="17"/>
      <c r="P560" s="17"/>
      <c r="Q560" s="17"/>
    </row>
    <row r="561" spans="2:17" ht="12.75" x14ac:dyDescent="0.2">
      <c r="B561" s="17"/>
      <c r="C561" s="17"/>
      <c r="H561" s="17"/>
      <c r="I561" s="17"/>
      <c r="J561" s="17"/>
      <c r="K561" s="17"/>
      <c r="L561" s="17"/>
      <c r="O561" s="17"/>
      <c r="P561" s="17"/>
      <c r="Q561" s="17"/>
    </row>
    <row r="562" spans="2:17" ht="12.75" x14ac:dyDescent="0.2">
      <c r="B562" s="17"/>
      <c r="C562" s="17"/>
      <c r="H562" s="17"/>
      <c r="I562" s="17"/>
      <c r="J562" s="17"/>
      <c r="K562" s="17"/>
      <c r="L562" s="17"/>
      <c r="O562" s="17"/>
      <c r="P562" s="17"/>
      <c r="Q562" s="17"/>
    </row>
    <row r="563" spans="2:17" ht="12.75" x14ac:dyDescent="0.2">
      <c r="B563" s="17"/>
      <c r="C563" s="17"/>
      <c r="H563" s="17"/>
      <c r="I563" s="17"/>
      <c r="J563" s="17"/>
      <c r="K563" s="17"/>
      <c r="L563" s="17"/>
      <c r="O563" s="17"/>
      <c r="P563" s="17"/>
      <c r="Q563" s="17"/>
    </row>
    <row r="564" spans="2:17" ht="12.75" x14ac:dyDescent="0.2">
      <c r="B564" s="17"/>
      <c r="C564" s="17"/>
      <c r="H564" s="17"/>
      <c r="I564" s="17"/>
      <c r="J564" s="17"/>
      <c r="K564" s="17"/>
      <c r="L564" s="17"/>
      <c r="O564" s="17"/>
      <c r="P564" s="17"/>
      <c r="Q564" s="17"/>
    </row>
    <row r="565" spans="2:17" ht="12.75" x14ac:dyDescent="0.2">
      <c r="B565" s="17"/>
      <c r="C565" s="17"/>
      <c r="H565" s="17"/>
      <c r="I565" s="17"/>
      <c r="J565" s="17"/>
      <c r="K565" s="17"/>
      <c r="L565" s="17"/>
      <c r="O565" s="17"/>
      <c r="P565" s="17"/>
      <c r="Q565" s="17"/>
    </row>
    <row r="566" spans="2:17" ht="12.75" x14ac:dyDescent="0.2">
      <c r="B566" s="17"/>
      <c r="C566" s="17"/>
      <c r="H566" s="17"/>
      <c r="I566" s="17"/>
      <c r="J566" s="17"/>
      <c r="K566" s="17"/>
      <c r="L566" s="17"/>
      <c r="O566" s="17"/>
      <c r="P566" s="17"/>
      <c r="Q566" s="17"/>
    </row>
    <row r="567" spans="2:17" ht="12.75" x14ac:dyDescent="0.2">
      <c r="B567" s="17"/>
      <c r="C567" s="17"/>
      <c r="H567" s="17"/>
      <c r="I567" s="17"/>
      <c r="J567" s="17"/>
      <c r="K567" s="17"/>
      <c r="L567" s="17"/>
      <c r="O567" s="17"/>
      <c r="P567" s="17"/>
      <c r="Q567" s="17"/>
    </row>
    <row r="568" spans="2:17" ht="12.75" x14ac:dyDescent="0.2">
      <c r="B568" s="17"/>
      <c r="C568" s="17"/>
      <c r="H568" s="17"/>
      <c r="I568" s="17"/>
      <c r="J568" s="17"/>
      <c r="K568" s="17"/>
      <c r="L568" s="17"/>
      <c r="O568" s="17"/>
      <c r="P568" s="17"/>
      <c r="Q568" s="17"/>
    </row>
    <row r="569" spans="2:17" ht="12.75" x14ac:dyDescent="0.2">
      <c r="B569" s="17"/>
      <c r="C569" s="17"/>
      <c r="H569" s="17"/>
      <c r="I569" s="17"/>
      <c r="J569" s="17"/>
      <c r="K569" s="17"/>
      <c r="L569" s="17"/>
      <c r="O569" s="17"/>
      <c r="P569" s="17"/>
      <c r="Q569" s="17"/>
    </row>
    <row r="570" spans="2:17" ht="12.75" x14ac:dyDescent="0.2">
      <c r="B570" s="17"/>
      <c r="C570" s="17"/>
      <c r="H570" s="17"/>
      <c r="I570" s="17"/>
      <c r="J570" s="17"/>
      <c r="K570" s="17"/>
      <c r="L570" s="17"/>
      <c r="O570" s="17"/>
      <c r="P570" s="17"/>
      <c r="Q570" s="17"/>
    </row>
    <row r="571" spans="2:17" ht="12.75" x14ac:dyDescent="0.2">
      <c r="B571" s="17"/>
      <c r="C571" s="17"/>
      <c r="H571" s="17"/>
      <c r="I571" s="17"/>
      <c r="J571" s="17"/>
      <c r="K571" s="17"/>
      <c r="L571" s="17"/>
      <c r="O571" s="17"/>
      <c r="P571" s="17"/>
      <c r="Q571" s="17"/>
    </row>
    <row r="572" spans="2:17" ht="12.75" x14ac:dyDescent="0.2">
      <c r="B572" s="17"/>
      <c r="C572" s="17"/>
      <c r="H572" s="17"/>
      <c r="I572" s="17"/>
      <c r="J572" s="17"/>
      <c r="K572" s="17"/>
      <c r="L572" s="17"/>
      <c r="O572" s="17"/>
      <c r="P572" s="17"/>
      <c r="Q572" s="17"/>
    </row>
    <row r="573" spans="2:17" ht="12.75" x14ac:dyDescent="0.2">
      <c r="B573" s="17"/>
      <c r="C573" s="17"/>
      <c r="H573" s="17"/>
      <c r="I573" s="17"/>
      <c r="J573" s="17"/>
      <c r="K573" s="17"/>
      <c r="L573" s="17"/>
      <c r="O573" s="17"/>
      <c r="P573" s="17"/>
      <c r="Q573" s="17"/>
    </row>
    <row r="574" spans="2:17" ht="12.75" x14ac:dyDescent="0.2">
      <c r="B574" s="17"/>
      <c r="C574" s="17"/>
      <c r="H574" s="17"/>
      <c r="I574" s="17"/>
      <c r="J574" s="17"/>
      <c r="K574" s="17"/>
      <c r="L574" s="17"/>
      <c r="O574" s="17"/>
      <c r="P574" s="17"/>
      <c r="Q574" s="17"/>
    </row>
    <row r="575" spans="2:17" ht="12.75" x14ac:dyDescent="0.2">
      <c r="B575" s="17"/>
      <c r="C575" s="17"/>
      <c r="H575" s="17"/>
      <c r="I575" s="17"/>
      <c r="J575" s="17"/>
      <c r="K575" s="17"/>
      <c r="L575" s="17"/>
      <c r="O575" s="17"/>
      <c r="P575" s="17"/>
      <c r="Q575" s="17"/>
    </row>
    <row r="576" spans="2:17" ht="12.75" x14ac:dyDescent="0.2">
      <c r="B576" s="17"/>
      <c r="C576" s="17"/>
      <c r="H576" s="17"/>
      <c r="I576" s="17"/>
      <c r="J576" s="17"/>
      <c r="K576" s="17"/>
      <c r="L576" s="17"/>
      <c r="O576" s="17"/>
      <c r="P576" s="17"/>
      <c r="Q576" s="17"/>
    </row>
    <row r="577" spans="2:17" ht="12.75" x14ac:dyDescent="0.2">
      <c r="B577" s="17"/>
      <c r="C577" s="17"/>
      <c r="H577" s="17"/>
      <c r="I577" s="17"/>
      <c r="J577" s="17"/>
      <c r="K577" s="17"/>
      <c r="L577" s="17"/>
      <c r="O577" s="17"/>
      <c r="P577" s="17"/>
      <c r="Q577" s="17"/>
    </row>
    <row r="578" spans="2:17" ht="12.75" x14ac:dyDescent="0.2">
      <c r="B578" s="17"/>
      <c r="C578" s="17"/>
      <c r="H578" s="17"/>
      <c r="I578" s="17"/>
      <c r="J578" s="17"/>
      <c r="K578" s="17"/>
      <c r="L578" s="17"/>
      <c r="O578" s="17"/>
      <c r="P578" s="17"/>
      <c r="Q578" s="17"/>
    </row>
    <row r="579" spans="2:17" ht="12.75" x14ac:dyDescent="0.2">
      <c r="B579" s="17"/>
      <c r="C579" s="17"/>
      <c r="H579" s="17"/>
      <c r="I579" s="17"/>
      <c r="J579" s="17"/>
      <c r="K579" s="17"/>
      <c r="L579" s="17"/>
      <c r="O579" s="17"/>
      <c r="P579" s="17"/>
      <c r="Q579" s="17"/>
    </row>
    <row r="580" spans="2:17" ht="12.75" x14ac:dyDescent="0.2">
      <c r="B580" s="17"/>
      <c r="C580" s="17"/>
      <c r="H580" s="17"/>
      <c r="I580" s="17"/>
      <c r="J580" s="17"/>
      <c r="K580" s="17"/>
      <c r="L580" s="17"/>
      <c r="O580" s="17"/>
      <c r="P580" s="17"/>
      <c r="Q580" s="17"/>
    </row>
    <row r="581" spans="2:17" ht="12.75" x14ac:dyDescent="0.2">
      <c r="B581" s="17"/>
      <c r="C581" s="17"/>
      <c r="H581" s="17"/>
      <c r="I581" s="17"/>
      <c r="J581" s="17"/>
      <c r="K581" s="17"/>
      <c r="L581" s="17"/>
      <c r="O581" s="17"/>
      <c r="P581" s="17"/>
      <c r="Q581" s="17"/>
    </row>
    <row r="582" spans="2:17" ht="12.75" x14ac:dyDescent="0.2">
      <c r="B582" s="17"/>
      <c r="C582" s="17"/>
      <c r="H582" s="17"/>
      <c r="I582" s="17"/>
      <c r="J582" s="17"/>
      <c r="K582" s="17"/>
      <c r="L582" s="17"/>
      <c r="O582" s="17"/>
      <c r="P582" s="17"/>
      <c r="Q582" s="17"/>
    </row>
    <row r="583" spans="2:17" ht="12.75" x14ac:dyDescent="0.2">
      <c r="B583" s="17"/>
      <c r="C583" s="17"/>
      <c r="H583" s="17"/>
      <c r="I583" s="17"/>
      <c r="J583" s="17"/>
      <c r="K583" s="17"/>
      <c r="L583" s="17"/>
      <c r="O583" s="17"/>
      <c r="P583" s="17"/>
      <c r="Q583" s="17"/>
    </row>
    <row r="584" spans="2:17" ht="12.75" x14ac:dyDescent="0.2">
      <c r="B584" s="17"/>
      <c r="C584" s="17"/>
      <c r="H584" s="17"/>
      <c r="I584" s="17"/>
      <c r="J584" s="17"/>
      <c r="K584" s="17"/>
      <c r="L584" s="17"/>
      <c r="O584" s="17"/>
      <c r="P584" s="17"/>
      <c r="Q584" s="17"/>
    </row>
    <row r="585" spans="2:17" ht="12.75" x14ac:dyDescent="0.2">
      <c r="B585" s="17"/>
      <c r="C585" s="17"/>
      <c r="H585" s="17"/>
      <c r="I585" s="17"/>
      <c r="J585" s="17"/>
      <c r="K585" s="17"/>
      <c r="L585" s="17"/>
      <c r="O585" s="17"/>
      <c r="P585" s="17"/>
      <c r="Q585" s="17"/>
    </row>
    <row r="586" spans="2:17" ht="12.75" x14ac:dyDescent="0.2">
      <c r="B586" s="17"/>
      <c r="C586" s="17"/>
      <c r="H586" s="17"/>
      <c r="I586" s="17"/>
      <c r="J586" s="17"/>
      <c r="K586" s="17"/>
      <c r="L586" s="17"/>
      <c r="O586" s="17"/>
      <c r="P586" s="17"/>
      <c r="Q586" s="17"/>
    </row>
    <row r="587" spans="2:17" ht="12.75" x14ac:dyDescent="0.2">
      <c r="B587" s="17"/>
      <c r="C587" s="17"/>
      <c r="H587" s="17"/>
      <c r="I587" s="17"/>
      <c r="J587" s="17"/>
      <c r="K587" s="17"/>
      <c r="L587" s="17"/>
      <c r="O587" s="17"/>
      <c r="P587" s="17"/>
      <c r="Q587" s="17"/>
    </row>
    <row r="588" spans="2:17" ht="12.75" x14ac:dyDescent="0.2">
      <c r="B588" s="17"/>
      <c r="C588" s="17"/>
      <c r="H588" s="17"/>
      <c r="I588" s="17"/>
      <c r="J588" s="17"/>
      <c r="K588" s="17"/>
      <c r="L588" s="17"/>
      <c r="O588" s="17"/>
      <c r="P588" s="17"/>
      <c r="Q588" s="17"/>
    </row>
    <row r="589" spans="2:17" ht="12.75" x14ac:dyDescent="0.2">
      <c r="B589" s="17"/>
      <c r="C589" s="17"/>
      <c r="H589" s="17"/>
      <c r="I589" s="17"/>
      <c r="J589" s="17"/>
      <c r="K589" s="17"/>
      <c r="L589" s="17"/>
      <c r="O589" s="17"/>
      <c r="P589" s="17"/>
      <c r="Q589" s="17"/>
    </row>
    <row r="590" spans="2:17" ht="12.75" x14ac:dyDescent="0.2">
      <c r="B590" s="17"/>
      <c r="C590" s="17"/>
      <c r="H590" s="17"/>
      <c r="I590" s="17"/>
      <c r="J590" s="17"/>
      <c r="K590" s="17"/>
      <c r="L590" s="17"/>
      <c r="O590" s="17"/>
      <c r="P590" s="17"/>
      <c r="Q590" s="17"/>
    </row>
    <row r="591" spans="2:17" ht="12.75" x14ac:dyDescent="0.2">
      <c r="B591" s="17"/>
      <c r="C591" s="17"/>
      <c r="H591" s="17"/>
      <c r="I591" s="17"/>
      <c r="J591" s="17"/>
      <c r="K591" s="17"/>
      <c r="L591" s="17"/>
      <c r="O591" s="17"/>
      <c r="P591" s="17"/>
      <c r="Q591" s="17"/>
    </row>
    <row r="592" spans="2:17" ht="12.75" x14ac:dyDescent="0.2">
      <c r="B592" s="17"/>
      <c r="C592" s="17"/>
      <c r="H592" s="17"/>
      <c r="I592" s="17"/>
      <c r="J592" s="17"/>
      <c r="K592" s="17"/>
      <c r="L592" s="17"/>
      <c r="O592" s="17"/>
      <c r="P592" s="17"/>
      <c r="Q592" s="17"/>
    </row>
    <row r="593" spans="2:17" ht="12.75" x14ac:dyDescent="0.2">
      <c r="B593" s="17"/>
      <c r="C593" s="17"/>
      <c r="H593" s="17"/>
      <c r="I593" s="17"/>
      <c r="J593" s="17"/>
      <c r="K593" s="17"/>
      <c r="L593" s="17"/>
      <c r="O593" s="17"/>
      <c r="P593" s="17"/>
      <c r="Q593" s="17"/>
    </row>
    <row r="594" spans="2:17" ht="12.75" x14ac:dyDescent="0.2">
      <c r="B594" s="17"/>
      <c r="C594" s="17"/>
      <c r="H594" s="17"/>
      <c r="I594" s="17"/>
      <c r="J594" s="17"/>
      <c r="K594" s="17"/>
      <c r="L594" s="17"/>
      <c r="O594" s="17"/>
      <c r="P594" s="17"/>
      <c r="Q594" s="17"/>
    </row>
    <row r="595" spans="2:17" ht="12.75" x14ac:dyDescent="0.2">
      <c r="B595" s="17"/>
      <c r="C595" s="17"/>
      <c r="H595" s="17"/>
      <c r="I595" s="17"/>
      <c r="J595" s="17"/>
      <c r="K595" s="17"/>
      <c r="L595" s="17"/>
      <c r="O595" s="17"/>
      <c r="P595" s="17"/>
      <c r="Q595" s="17"/>
    </row>
    <row r="596" spans="2:17" ht="12.75" x14ac:dyDescent="0.2">
      <c r="B596" s="17"/>
      <c r="C596" s="17"/>
      <c r="H596" s="17"/>
      <c r="I596" s="17"/>
      <c r="J596" s="17"/>
      <c r="K596" s="17"/>
      <c r="L596" s="17"/>
      <c r="O596" s="17"/>
      <c r="P596" s="17"/>
      <c r="Q596" s="17"/>
    </row>
    <row r="597" spans="2:17" ht="12.75" x14ac:dyDescent="0.2">
      <c r="B597" s="17"/>
      <c r="C597" s="17"/>
      <c r="H597" s="17"/>
      <c r="I597" s="17"/>
      <c r="J597" s="17"/>
      <c r="K597" s="17"/>
      <c r="L597" s="17"/>
      <c r="O597" s="17"/>
      <c r="P597" s="17"/>
      <c r="Q597" s="17"/>
    </row>
    <row r="598" spans="2:17" ht="12.75" x14ac:dyDescent="0.2">
      <c r="B598" s="17"/>
      <c r="C598" s="17"/>
      <c r="H598" s="17"/>
      <c r="I598" s="17"/>
      <c r="J598" s="17"/>
      <c r="K598" s="17"/>
      <c r="L598" s="17"/>
      <c r="O598" s="17"/>
      <c r="P598" s="17"/>
      <c r="Q598" s="17"/>
    </row>
    <row r="599" spans="2:17" ht="12.75" x14ac:dyDescent="0.2">
      <c r="B599" s="17"/>
      <c r="C599" s="17"/>
      <c r="H599" s="17"/>
      <c r="I599" s="17"/>
      <c r="J599" s="17"/>
      <c r="K599" s="17"/>
      <c r="L599" s="17"/>
      <c r="O599" s="17"/>
      <c r="P599" s="17"/>
      <c r="Q599" s="17"/>
    </row>
    <row r="600" spans="2:17" ht="12.75" x14ac:dyDescent="0.2">
      <c r="B600" s="17"/>
      <c r="C600" s="17"/>
      <c r="H600" s="17"/>
      <c r="I600" s="17"/>
      <c r="J600" s="17"/>
      <c r="K600" s="17"/>
      <c r="L600" s="17"/>
      <c r="O600" s="17"/>
      <c r="P600" s="17"/>
      <c r="Q600" s="17"/>
    </row>
    <row r="601" spans="2:17" ht="12.75" x14ac:dyDescent="0.2">
      <c r="B601" s="17"/>
      <c r="C601" s="17"/>
      <c r="H601" s="17"/>
      <c r="I601" s="17"/>
      <c r="J601" s="17"/>
      <c r="K601" s="17"/>
      <c r="L601" s="17"/>
      <c r="O601" s="17"/>
      <c r="P601" s="17"/>
      <c r="Q601" s="17"/>
    </row>
    <row r="602" spans="2:17" ht="12.75" x14ac:dyDescent="0.2">
      <c r="B602" s="17"/>
      <c r="C602" s="17"/>
      <c r="H602" s="17"/>
      <c r="I602" s="17"/>
      <c r="J602" s="17"/>
      <c r="K602" s="17"/>
      <c r="L602" s="17"/>
      <c r="O602" s="17"/>
      <c r="P602" s="17"/>
      <c r="Q602" s="17"/>
    </row>
    <row r="603" spans="2:17" ht="12.75" x14ac:dyDescent="0.2">
      <c r="B603" s="17"/>
      <c r="C603" s="17"/>
      <c r="H603" s="17"/>
      <c r="I603" s="17"/>
      <c r="J603" s="17"/>
      <c r="K603" s="17"/>
      <c r="L603" s="17"/>
      <c r="O603" s="17"/>
      <c r="P603" s="17"/>
      <c r="Q603" s="17"/>
    </row>
    <row r="604" spans="2:17" ht="12.75" x14ac:dyDescent="0.2">
      <c r="B604" s="17"/>
      <c r="C604" s="17"/>
      <c r="H604" s="17"/>
      <c r="I604" s="17"/>
      <c r="J604" s="17"/>
      <c r="K604" s="17"/>
      <c r="L604" s="17"/>
      <c r="O604" s="17"/>
      <c r="P604" s="17"/>
      <c r="Q604" s="17"/>
    </row>
    <row r="605" spans="2:17" ht="12.75" x14ac:dyDescent="0.2">
      <c r="B605" s="17"/>
      <c r="C605" s="17"/>
      <c r="H605" s="17"/>
      <c r="I605" s="17"/>
      <c r="J605" s="17"/>
      <c r="K605" s="17"/>
      <c r="L605" s="17"/>
      <c r="O605" s="17"/>
      <c r="P605" s="17"/>
      <c r="Q605" s="17"/>
    </row>
    <row r="606" spans="2:17" ht="12.75" x14ac:dyDescent="0.2">
      <c r="B606" s="17"/>
      <c r="C606" s="17"/>
      <c r="H606" s="17"/>
      <c r="I606" s="17"/>
      <c r="J606" s="17"/>
      <c r="K606" s="17"/>
      <c r="L606" s="17"/>
      <c r="O606" s="17"/>
      <c r="P606" s="17"/>
      <c r="Q606" s="17"/>
    </row>
    <row r="607" spans="2:17" ht="12.75" x14ac:dyDescent="0.2">
      <c r="B607" s="17"/>
      <c r="C607" s="17"/>
      <c r="H607" s="17"/>
      <c r="I607" s="17"/>
      <c r="J607" s="17"/>
      <c r="K607" s="17"/>
      <c r="L607" s="17"/>
      <c r="O607" s="17"/>
      <c r="P607" s="17"/>
      <c r="Q607" s="17"/>
    </row>
    <row r="608" spans="2:17" ht="12.75" x14ac:dyDescent="0.2">
      <c r="B608" s="17"/>
      <c r="C608" s="17"/>
      <c r="H608" s="17"/>
      <c r="I608" s="17"/>
      <c r="J608" s="17"/>
      <c r="K608" s="17"/>
      <c r="L608" s="17"/>
      <c r="O608" s="17"/>
      <c r="P608" s="17"/>
      <c r="Q608" s="17"/>
    </row>
    <row r="609" spans="2:17" ht="12.75" x14ac:dyDescent="0.2">
      <c r="B609" s="17"/>
      <c r="C609" s="17"/>
      <c r="H609" s="17"/>
      <c r="I609" s="17"/>
      <c r="J609" s="17"/>
      <c r="K609" s="17"/>
      <c r="L609" s="17"/>
      <c r="O609" s="17"/>
      <c r="P609" s="17"/>
      <c r="Q609" s="17"/>
    </row>
    <row r="610" spans="2:17" ht="12.75" x14ac:dyDescent="0.2">
      <c r="B610" s="17"/>
      <c r="C610" s="17"/>
      <c r="H610" s="17"/>
      <c r="I610" s="17"/>
      <c r="J610" s="17"/>
      <c r="K610" s="17"/>
      <c r="L610" s="17"/>
      <c r="O610" s="17"/>
      <c r="P610" s="17"/>
      <c r="Q610" s="17"/>
    </row>
    <row r="611" spans="2:17" ht="12.75" x14ac:dyDescent="0.2">
      <c r="B611" s="17"/>
      <c r="C611" s="17"/>
      <c r="H611" s="17"/>
      <c r="I611" s="17"/>
      <c r="J611" s="17"/>
      <c r="K611" s="17"/>
      <c r="L611" s="17"/>
      <c r="O611" s="17"/>
      <c r="P611" s="17"/>
      <c r="Q611" s="17"/>
    </row>
    <row r="612" spans="2:17" ht="12.75" x14ac:dyDescent="0.2">
      <c r="B612" s="17"/>
      <c r="C612" s="17"/>
      <c r="H612" s="17"/>
      <c r="I612" s="17"/>
      <c r="J612" s="17"/>
      <c r="K612" s="17"/>
      <c r="L612" s="17"/>
      <c r="O612" s="17"/>
      <c r="P612" s="17"/>
      <c r="Q612" s="17"/>
    </row>
    <row r="613" spans="2:17" ht="12.75" x14ac:dyDescent="0.2">
      <c r="B613" s="17"/>
      <c r="C613" s="17"/>
      <c r="H613" s="17"/>
      <c r="I613" s="17"/>
      <c r="J613" s="17"/>
      <c r="K613" s="17"/>
      <c r="L613" s="17"/>
      <c r="O613" s="17"/>
      <c r="P613" s="17"/>
      <c r="Q613" s="17"/>
    </row>
    <row r="614" spans="2:17" ht="12.75" x14ac:dyDescent="0.2">
      <c r="B614" s="17"/>
      <c r="C614" s="17"/>
      <c r="H614" s="17"/>
      <c r="I614" s="17"/>
      <c r="J614" s="17"/>
      <c r="K614" s="17"/>
      <c r="L614" s="17"/>
      <c r="O614" s="17"/>
      <c r="P614" s="17"/>
      <c r="Q614" s="17"/>
    </row>
    <row r="615" spans="2:17" ht="12.75" x14ac:dyDescent="0.2">
      <c r="B615" s="17"/>
      <c r="C615" s="17"/>
      <c r="H615" s="17"/>
      <c r="I615" s="17"/>
      <c r="J615" s="17"/>
      <c r="K615" s="17"/>
      <c r="L615" s="17"/>
      <c r="O615" s="17"/>
      <c r="P615" s="17"/>
      <c r="Q615" s="17"/>
    </row>
    <row r="616" spans="2:17" ht="12.75" x14ac:dyDescent="0.2">
      <c r="B616" s="17"/>
      <c r="C616" s="17"/>
      <c r="H616" s="17"/>
      <c r="I616" s="17"/>
      <c r="J616" s="17"/>
      <c r="K616" s="17"/>
      <c r="L616" s="17"/>
      <c r="O616" s="17"/>
      <c r="P616" s="17"/>
      <c r="Q616" s="17"/>
    </row>
    <row r="617" spans="2:17" ht="12.75" x14ac:dyDescent="0.2">
      <c r="B617" s="17"/>
      <c r="C617" s="17"/>
      <c r="H617" s="17"/>
      <c r="I617" s="17"/>
      <c r="J617" s="17"/>
      <c r="K617" s="17"/>
      <c r="L617" s="17"/>
      <c r="O617" s="17"/>
      <c r="P617" s="17"/>
      <c r="Q617" s="17"/>
    </row>
    <row r="618" spans="2:17" ht="12.75" x14ac:dyDescent="0.2">
      <c r="B618" s="17"/>
      <c r="C618" s="17"/>
      <c r="H618" s="17"/>
      <c r="I618" s="17"/>
      <c r="J618" s="17"/>
      <c r="K618" s="17"/>
      <c r="L618" s="17"/>
      <c r="O618" s="17"/>
      <c r="P618" s="17"/>
      <c r="Q618" s="17"/>
    </row>
    <row r="619" spans="2:17" ht="12.75" x14ac:dyDescent="0.2">
      <c r="B619" s="17"/>
      <c r="C619" s="17"/>
      <c r="H619" s="17"/>
      <c r="I619" s="17"/>
      <c r="J619" s="17"/>
      <c r="K619" s="17"/>
      <c r="L619" s="17"/>
      <c r="O619" s="17"/>
      <c r="P619" s="17"/>
      <c r="Q619" s="17"/>
    </row>
    <row r="620" spans="2:17" ht="12.75" x14ac:dyDescent="0.2">
      <c r="B620" s="17"/>
      <c r="C620" s="17"/>
      <c r="H620" s="17"/>
      <c r="I620" s="17"/>
      <c r="J620" s="17"/>
      <c r="K620" s="17"/>
      <c r="L620" s="17"/>
      <c r="O620" s="17"/>
      <c r="P620" s="17"/>
      <c r="Q620" s="17"/>
    </row>
    <row r="621" spans="2:17" ht="12.75" x14ac:dyDescent="0.2">
      <c r="B621" s="17"/>
      <c r="C621" s="17"/>
      <c r="H621" s="17"/>
      <c r="I621" s="17"/>
      <c r="J621" s="17"/>
      <c r="K621" s="17"/>
      <c r="L621" s="17"/>
      <c r="O621" s="17"/>
      <c r="P621" s="17"/>
      <c r="Q621" s="17"/>
    </row>
    <row r="622" spans="2:17" ht="12.75" x14ac:dyDescent="0.2">
      <c r="B622" s="17"/>
      <c r="C622" s="17"/>
      <c r="H622" s="17"/>
      <c r="I622" s="17"/>
      <c r="J622" s="17"/>
      <c r="K622" s="17"/>
      <c r="L622" s="17"/>
      <c r="O622" s="17"/>
      <c r="P622" s="17"/>
      <c r="Q622" s="17"/>
    </row>
    <row r="623" spans="2:17" ht="12.75" x14ac:dyDescent="0.2">
      <c r="B623" s="17"/>
      <c r="C623" s="17"/>
      <c r="H623" s="17"/>
      <c r="I623" s="17"/>
      <c r="J623" s="17"/>
      <c r="K623" s="17"/>
      <c r="L623" s="17"/>
      <c r="O623" s="17"/>
      <c r="P623" s="17"/>
      <c r="Q623" s="17"/>
    </row>
    <row r="624" spans="2:17" ht="12.75" x14ac:dyDescent="0.2">
      <c r="B624" s="17"/>
      <c r="C624" s="17"/>
      <c r="H624" s="17"/>
      <c r="I624" s="17"/>
      <c r="J624" s="17"/>
      <c r="K624" s="17"/>
      <c r="L624" s="17"/>
      <c r="O624" s="17"/>
      <c r="P624" s="17"/>
      <c r="Q624" s="17"/>
    </row>
    <row r="625" spans="2:17" ht="12.75" x14ac:dyDescent="0.2">
      <c r="B625" s="17"/>
      <c r="C625" s="17"/>
      <c r="H625" s="17"/>
      <c r="I625" s="17"/>
      <c r="J625" s="17"/>
      <c r="K625" s="17"/>
      <c r="L625" s="17"/>
      <c r="O625" s="17"/>
      <c r="P625" s="17"/>
      <c r="Q625" s="17"/>
    </row>
    <row r="626" spans="2:17" ht="12.75" x14ac:dyDescent="0.2">
      <c r="B626" s="17"/>
      <c r="C626" s="17"/>
      <c r="H626" s="17"/>
      <c r="I626" s="17"/>
      <c r="J626" s="17"/>
      <c r="K626" s="17"/>
      <c r="L626" s="17"/>
      <c r="O626" s="17"/>
      <c r="P626" s="17"/>
      <c r="Q626" s="17"/>
    </row>
    <row r="627" spans="2:17" ht="12.75" x14ac:dyDescent="0.2">
      <c r="B627" s="17"/>
      <c r="C627" s="17"/>
      <c r="H627" s="17"/>
      <c r="I627" s="17"/>
      <c r="J627" s="17"/>
      <c r="K627" s="17"/>
      <c r="L627" s="17"/>
      <c r="O627" s="17"/>
      <c r="P627" s="17"/>
      <c r="Q627" s="17"/>
    </row>
    <row r="628" spans="2:17" ht="12.75" x14ac:dyDescent="0.2">
      <c r="B628" s="17"/>
      <c r="C628" s="17"/>
      <c r="H628" s="17"/>
      <c r="I628" s="17"/>
      <c r="J628" s="17"/>
      <c r="K628" s="17"/>
      <c r="L628" s="17"/>
      <c r="O628" s="17"/>
      <c r="P628" s="17"/>
      <c r="Q628" s="17"/>
    </row>
    <row r="629" spans="2:17" ht="12.75" x14ac:dyDescent="0.2">
      <c r="B629" s="17"/>
      <c r="C629" s="17"/>
      <c r="H629" s="17"/>
      <c r="I629" s="17"/>
      <c r="J629" s="17"/>
      <c r="K629" s="17"/>
      <c r="L629" s="17"/>
      <c r="O629" s="17"/>
      <c r="P629" s="17"/>
      <c r="Q629" s="17"/>
    </row>
    <row r="630" spans="2:17" ht="12.75" x14ac:dyDescent="0.2">
      <c r="B630" s="17"/>
      <c r="C630" s="17"/>
      <c r="H630" s="17"/>
      <c r="I630" s="17"/>
      <c r="J630" s="17"/>
      <c r="K630" s="17"/>
      <c r="L630" s="17"/>
      <c r="O630" s="17"/>
      <c r="P630" s="17"/>
      <c r="Q630" s="17"/>
    </row>
    <row r="631" spans="2:17" ht="12.75" x14ac:dyDescent="0.2">
      <c r="B631" s="17"/>
      <c r="C631" s="17"/>
      <c r="H631" s="17"/>
      <c r="I631" s="17"/>
      <c r="J631" s="17"/>
      <c r="K631" s="17"/>
      <c r="L631" s="17"/>
      <c r="O631" s="17"/>
      <c r="P631" s="17"/>
      <c r="Q631" s="17"/>
    </row>
    <row r="632" spans="2:17" ht="12.75" x14ac:dyDescent="0.2">
      <c r="B632" s="17"/>
      <c r="C632" s="17"/>
      <c r="H632" s="17"/>
      <c r="I632" s="17"/>
      <c r="J632" s="17"/>
      <c r="K632" s="17"/>
      <c r="L632" s="17"/>
      <c r="O632" s="17"/>
      <c r="P632" s="17"/>
      <c r="Q632" s="17"/>
    </row>
    <row r="633" spans="2:17" ht="12.75" x14ac:dyDescent="0.2">
      <c r="B633" s="17"/>
      <c r="C633" s="17"/>
      <c r="H633" s="17"/>
      <c r="I633" s="17"/>
      <c r="J633" s="17"/>
      <c r="K633" s="17"/>
      <c r="L633" s="17"/>
      <c r="O633" s="17"/>
      <c r="P633" s="17"/>
      <c r="Q633" s="17"/>
    </row>
    <row r="634" spans="2:17" ht="12.75" x14ac:dyDescent="0.2">
      <c r="B634" s="17"/>
      <c r="C634" s="17"/>
      <c r="H634" s="17"/>
      <c r="I634" s="17"/>
      <c r="J634" s="17"/>
      <c r="K634" s="17"/>
      <c r="L634" s="17"/>
      <c r="O634" s="17"/>
      <c r="P634" s="17"/>
      <c r="Q634" s="17"/>
    </row>
    <row r="635" spans="2:17" ht="12.75" x14ac:dyDescent="0.2">
      <c r="B635" s="17"/>
      <c r="C635" s="17"/>
      <c r="H635" s="17"/>
      <c r="I635" s="17"/>
      <c r="J635" s="17"/>
      <c r="K635" s="17"/>
      <c r="L635" s="17"/>
      <c r="O635" s="17"/>
      <c r="P635" s="17"/>
      <c r="Q635" s="17"/>
    </row>
    <row r="636" spans="2:17" ht="12.75" x14ac:dyDescent="0.2">
      <c r="B636" s="17"/>
      <c r="C636" s="17"/>
      <c r="H636" s="17"/>
      <c r="I636" s="17"/>
      <c r="J636" s="17"/>
      <c r="K636" s="17"/>
      <c r="L636" s="17"/>
      <c r="O636" s="17"/>
      <c r="P636" s="17"/>
      <c r="Q636" s="17"/>
    </row>
    <row r="637" spans="2:17" ht="12.75" x14ac:dyDescent="0.2">
      <c r="B637" s="17"/>
      <c r="C637" s="17"/>
      <c r="H637" s="17"/>
      <c r="I637" s="17"/>
      <c r="J637" s="17"/>
      <c r="K637" s="17"/>
      <c r="L637" s="17"/>
      <c r="O637" s="17"/>
      <c r="P637" s="17"/>
      <c r="Q637" s="17"/>
    </row>
    <row r="638" spans="2:17" ht="12.75" x14ac:dyDescent="0.2">
      <c r="B638" s="17"/>
      <c r="C638" s="17"/>
      <c r="H638" s="17"/>
      <c r="I638" s="17"/>
      <c r="J638" s="17"/>
      <c r="K638" s="17"/>
      <c r="L638" s="17"/>
      <c r="O638" s="17"/>
      <c r="P638" s="17"/>
      <c r="Q638" s="17"/>
    </row>
    <row r="639" spans="2:17" ht="12.75" x14ac:dyDescent="0.2">
      <c r="B639" s="17"/>
      <c r="C639" s="17"/>
      <c r="H639" s="17"/>
      <c r="I639" s="17"/>
      <c r="J639" s="17"/>
      <c r="K639" s="17"/>
      <c r="L639" s="17"/>
      <c r="O639" s="17"/>
      <c r="P639" s="17"/>
      <c r="Q639" s="17"/>
    </row>
    <row r="640" spans="2:17" ht="12.75" x14ac:dyDescent="0.2">
      <c r="B640" s="17"/>
      <c r="C640" s="17"/>
      <c r="H640" s="17"/>
      <c r="I640" s="17"/>
      <c r="J640" s="17"/>
      <c r="K640" s="17"/>
      <c r="L640" s="17"/>
      <c r="O640" s="17"/>
      <c r="P640" s="17"/>
      <c r="Q640" s="17"/>
    </row>
    <row r="641" spans="2:17" ht="12.75" x14ac:dyDescent="0.2">
      <c r="B641" s="17"/>
      <c r="C641" s="17"/>
      <c r="H641" s="17"/>
      <c r="I641" s="17"/>
      <c r="J641" s="17"/>
      <c r="K641" s="17"/>
      <c r="L641" s="17"/>
      <c r="O641" s="17"/>
      <c r="P641" s="17"/>
      <c r="Q641" s="17"/>
    </row>
    <row r="642" spans="2:17" ht="12.75" x14ac:dyDescent="0.2">
      <c r="B642" s="17"/>
      <c r="C642" s="17"/>
      <c r="H642" s="17"/>
      <c r="I642" s="17"/>
      <c r="J642" s="17"/>
      <c r="K642" s="17"/>
      <c r="L642" s="17"/>
      <c r="O642" s="17"/>
      <c r="P642" s="17"/>
      <c r="Q642" s="17"/>
    </row>
    <row r="643" spans="2:17" ht="12.75" x14ac:dyDescent="0.2">
      <c r="B643" s="17"/>
      <c r="C643" s="17"/>
      <c r="H643" s="17"/>
      <c r="I643" s="17"/>
      <c r="J643" s="17"/>
      <c r="K643" s="17"/>
      <c r="L643" s="17"/>
      <c r="O643" s="17"/>
      <c r="P643" s="17"/>
      <c r="Q643" s="17"/>
    </row>
    <row r="644" spans="2:17" ht="12.75" x14ac:dyDescent="0.2">
      <c r="B644" s="17"/>
      <c r="C644" s="17"/>
      <c r="H644" s="17"/>
      <c r="I644" s="17"/>
      <c r="J644" s="17"/>
      <c r="K644" s="17"/>
      <c r="L644" s="17"/>
      <c r="O644" s="17"/>
      <c r="P644" s="17"/>
      <c r="Q644" s="17"/>
    </row>
    <row r="645" spans="2:17" ht="12.75" x14ac:dyDescent="0.2">
      <c r="B645" s="17"/>
      <c r="C645" s="17"/>
      <c r="H645" s="17"/>
      <c r="I645" s="17"/>
      <c r="J645" s="17"/>
      <c r="K645" s="17"/>
      <c r="L645" s="17"/>
      <c r="O645" s="17"/>
      <c r="P645" s="17"/>
      <c r="Q645" s="17"/>
    </row>
    <row r="646" spans="2:17" ht="12.75" x14ac:dyDescent="0.2">
      <c r="B646" s="17"/>
      <c r="C646" s="17"/>
      <c r="H646" s="17"/>
      <c r="I646" s="17"/>
      <c r="J646" s="17"/>
      <c r="K646" s="17"/>
      <c r="L646" s="17"/>
      <c r="O646" s="17"/>
      <c r="P646" s="17"/>
      <c r="Q646" s="17"/>
    </row>
    <row r="647" spans="2:17" ht="12.75" x14ac:dyDescent="0.2">
      <c r="B647" s="17"/>
      <c r="C647" s="17"/>
      <c r="H647" s="17"/>
      <c r="I647" s="17"/>
      <c r="J647" s="17"/>
      <c r="K647" s="17"/>
      <c r="L647" s="17"/>
      <c r="O647" s="17"/>
      <c r="P647" s="17"/>
      <c r="Q647" s="17"/>
    </row>
    <row r="648" spans="2:17" ht="12.75" x14ac:dyDescent="0.2">
      <c r="B648" s="17"/>
      <c r="C648" s="17"/>
      <c r="H648" s="17"/>
      <c r="I648" s="17"/>
      <c r="J648" s="17"/>
      <c r="K648" s="17"/>
      <c r="L648" s="17"/>
      <c r="O648" s="17"/>
      <c r="P648" s="17"/>
      <c r="Q648" s="17"/>
    </row>
    <row r="649" spans="2:17" ht="12.75" x14ac:dyDescent="0.2">
      <c r="B649" s="17"/>
      <c r="C649" s="17"/>
      <c r="H649" s="17"/>
      <c r="I649" s="17"/>
      <c r="J649" s="17"/>
      <c r="K649" s="17"/>
      <c r="L649" s="17"/>
      <c r="O649" s="17"/>
      <c r="P649" s="17"/>
      <c r="Q649" s="17"/>
    </row>
    <row r="650" spans="2:17" ht="12.75" x14ac:dyDescent="0.2">
      <c r="B650" s="17"/>
      <c r="C650" s="17"/>
      <c r="H650" s="17"/>
      <c r="I650" s="17"/>
      <c r="J650" s="17"/>
      <c r="K650" s="17"/>
      <c r="L650" s="17"/>
      <c r="O650" s="17"/>
      <c r="P650" s="17"/>
      <c r="Q650" s="17"/>
    </row>
    <row r="651" spans="2:17" ht="12.75" x14ac:dyDescent="0.2">
      <c r="B651" s="17"/>
      <c r="C651" s="17"/>
      <c r="H651" s="17"/>
      <c r="I651" s="17"/>
      <c r="J651" s="17"/>
      <c r="K651" s="17"/>
      <c r="L651" s="17"/>
      <c r="O651" s="17"/>
      <c r="P651" s="17"/>
      <c r="Q651" s="17"/>
    </row>
    <row r="652" spans="2:17" ht="12.75" x14ac:dyDescent="0.2">
      <c r="B652" s="17"/>
      <c r="C652" s="17"/>
      <c r="H652" s="17"/>
      <c r="I652" s="17"/>
      <c r="J652" s="17"/>
      <c r="K652" s="17"/>
      <c r="L652" s="17"/>
      <c r="O652" s="17"/>
      <c r="P652" s="17"/>
      <c r="Q652" s="17"/>
    </row>
    <row r="653" spans="2:17" ht="12.75" x14ac:dyDescent="0.2">
      <c r="B653" s="17"/>
      <c r="C653" s="17"/>
      <c r="H653" s="17"/>
      <c r="I653" s="17"/>
      <c r="J653" s="17"/>
      <c r="K653" s="17"/>
      <c r="L653" s="17"/>
      <c r="O653" s="17"/>
      <c r="P653" s="17"/>
      <c r="Q653" s="17"/>
    </row>
    <row r="654" spans="2:17" ht="12.75" x14ac:dyDescent="0.2">
      <c r="B654" s="17"/>
      <c r="C654" s="17"/>
      <c r="H654" s="17"/>
      <c r="I654" s="17"/>
      <c r="J654" s="17"/>
      <c r="K654" s="17"/>
      <c r="L654" s="17"/>
      <c r="O654" s="17"/>
      <c r="P654" s="17"/>
      <c r="Q654" s="17"/>
    </row>
    <row r="655" spans="2:17" ht="12.75" x14ac:dyDescent="0.2">
      <c r="B655" s="17"/>
      <c r="C655" s="17"/>
      <c r="H655" s="17"/>
      <c r="I655" s="17"/>
      <c r="J655" s="17"/>
      <c r="K655" s="17"/>
      <c r="L655" s="17"/>
      <c r="O655" s="17"/>
      <c r="P655" s="17"/>
      <c r="Q655" s="17"/>
    </row>
    <row r="656" spans="2:17" ht="12.75" x14ac:dyDescent="0.2">
      <c r="B656" s="17"/>
      <c r="C656" s="17"/>
      <c r="H656" s="17"/>
      <c r="I656" s="17"/>
      <c r="J656" s="17"/>
      <c r="K656" s="17"/>
      <c r="L656" s="17"/>
      <c r="O656" s="17"/>
      <c r="P656" s="17"/>
      <c r="Q656" s="17"/>
    </row>
    <row r="657" spans="2:17" ht="12.75" x14ac:dyDescent="0.2">
      <c r="B657" s="17"/>
      <c r="C657" s="17"/>
      <c r="H657" s="17"/>
      <c r="I657" s="17"/>
      <c r="J657" s="17"/>
      <c r="K657" s="17"/>
      <c r="L657" s="17"/>
      <c r="O657" s="17"/>
      <c r="P657" s="17"/>
      <c r="Q657" s="17"/>
    </row>
    <row r="658" spans="2:17" ht="12.75" x14ac:dyDescent="0.2">
      <c r="B658" s="17"/>
      <c r="C658" s="17"/>
      <c r="H658" s="17"/>
      <c r="I658" s="17"/>
      <c r="J658" s="17"/>
      <c r="K658" s="17"/>
      <c r="L658" s="17"/>
      <c r="O658" s="17"/>
      <c r="P658" s="17"/>
      <c r="Q658" s="17"/>
    </row>
    <row r="659" spans="2:17" ht="12.75" x14ac:dyDescent="0.2">
      <c r="B659" s="17"/>
      <c r="C659" s="17"/>
      <c r="H659" s="17"/>
      <c r="I659" s="17"/>
      <c r="J659" s="17"/>
      <c r="K659" s="17"/>
      <c r="L659" s="17"/>
      <c r="O659" s="17"/>
      <c r="P659" s="17"/>
      <c r="Q659" s="17"/>
    </row>
    <row r="660" spans="2:17" ht="12.75" x14ac:dyDescent="0.2">
      <c r="B660" s="17"/>
      <c r="C660" s="17"/>
      <c r="H660" s="17"/>
      <c r="I660" s="17"/>
      <c r="J660" s="17"/>
      <c r="K660" s="17"/>
      <c r="L660" s="17"/>
      <c r="O660" s="17"/>
      <c r="P660" s="17"/>
      <c r="Q660" s="17"/>
    </row>
    <row r="661" spans="2:17" ht="12.75" x14ac:dyDescent="0.2">
      <c r="B661" s="17"/>
      <c r="C661" s="17"/>
      <c r="H661" s="17"/>
      <c r="I661" s="17"/>
      <c r="J661" s="17"/>
      <c r="K661" s="17"/>
      <c r="L661" s="17"/>
      <c r="O661" s="17"/>
      <c r="P661" s="17"/>
      <c r="Q661" s="17"/>
    </row>
    <row r="662" spans="2:17" ht="12.75" x14ac:dyDescent="0.2">
      <c r="B662" s="17"/>
      <c r="C662" s="17"/>
      <c r="H662" s="17"/>
      <c r="I662" s="17"/>
      <c r="J662" s="17"/>
      <c r="K662" s="17"/>
      <c r="L662" s="17"/>
      <c r="O662" s="17"/>
      <c r="P662" s="17"/>
      <c r="Q662" s="17"/>
    </row>
    <row r="663" spans="2:17" ht="12.75" x14ac:dyDescent="0.2">
      <c r="B663" s="17"/>
      <c r="C663" s="17"/>
      <c r="H663" s="17"/>
      <c r="I663" s="17"/>
      <c r="J663" s="17"/>
      <c r="K663" s="17"/>
      <c r="L663" s="17"/>
      <c r="O663" s="17"/>
      <c r="P663" s="17"/>
      <c r="Q663" s="17"/>
    </row>
    <row r="664" spans="2:17" ht="12.75" x14ac:dyDescent="0.2">
      <c r="B664" s="17"/>
      <c r="C664" s="17"/>
      <c r="H664" s="17"/>
      <c r="I664" s="17"/>
      <c r="J664" s="17"/>
      <c r="K664" s="17"/>
      <c r="L664" s="17"/>
      <c r="O664" s="17"/>
      <c r="P664" s="17"/>
      <c r="Q664" s="17"/>
    </row>
    <row r="665" spans="2:17" ht="12.75" x14ac:dyDescent="0.2">
      <c r="B665" s="17"/>
      <c r="C665" s="17"/>
      <c r="H665" s="17"/>
      <c r="I665" s="17"/>
      <c r="J665" s="17"/>
      <c r="K665" s="17"/>
      <c r="L665" s="17"/>
      <c r="O665" s="17"/>
      <c r="P665" s="17"/>
      <c r="Q665" s="17"/>
    </row>
    <row r="666" spans="2:17" ht="12.75" x14ac:dyDescent="0.2">
      <c r="B666" s="17"/>
      <c r="C666" s="17"/>
      <c r="H666" s="17"/>
      <c r="I666" s="17"/>
      <c r="J666" s="17"/>
      <c r="K666" s="17"/>
      <c r="L666" s="17"/>
      <c r="O666" s="17"/>
      <c r="P666" s="17"/>
      <c r="Q666" s="17"/>
    </row>
    <row r="667" spans="2:17" ht="12.75" x14ac:dyDescent="0.2">
      <c r="B667" s="17"/>
      <c r="C667" s="17"/>
      <c r="H667" s="17"/>
      <c r="I667" s="17"/>
      <c r="J667" s="17"/>
      <c r="K667" s="17"/>
      <c r="L667" s="17"/>
      <c r="O667" s="17"/>
      <c r="P667" s="17"/>
      <c r="Q667" s="17"/>
    </row>
    <row r="668" spans="2:17" ht="12.75" x14ac:dyDescent="0.2">
      <c r="B668" s="17"/>
      <c r="C668" s="17"/>
      <c r="H668" s="17"/>
      <c r="I668" s="17"/>
      <c r="J668" s="17"/>
      <c r="K668" s="17"/>
      <c r="L668" s="17"/>
      <c r="O668" s="17"/>
      <c r="P668" s="17"/>
      <c r="Q668" s="17"/>
    </row>
    <row r="669" spans="2:17" ht="12.75" x14ac:dyDescent="0.2">
      <c r="B669" s="17"/>
      <c r="C669" s="17"/>
      <c r="H669" s="17"/>
      <c r="I669" s="17"/>
      <c r="J669" s="17"/>
      <c r="K669" s="17"/>
      <c r="L669" s="17"/>
      <c r="O669" s="17"/>
      <c r="P669" s="17"/>
      <c r="Q669" s="17"/>
    </row>
    <row r="670" spans="2:17" ht="12.75" x14ac:dyDescent="0.2">
      <c r="B670" s="17"/>
      <c r="C670" s="17"/>
      <c r="H670" s="17"/>
      <c r="I670" s="17"/>
      <c r="J670" s="17"/>
      <c r="K670" s="17"/>
      <c r="L670" s="17"/>
      <c r="O670" s="17"/>
      <c r="P670" s="17"/>
      <c r="Q670" s="17"/>
    </row>
    <row r="671" spans="2:17" ht="12.75" x14ac:dyDescent="0.2">
      <c r="B671" s="17"/>
      <c r="C671" s="17"/>
      <c r="H671" s="17"/>
      <c r="I671" s="17"/>
      <c r="J671" s="17"/>
      <c r="K671" s="17"/>
      <c r="L671" s="17"/>
      <c r="O671" s="17"/>
      <c r="P671" s="17"/>
      <c r="Q671" s="17"/>
    </row>
    <row r="672" spans="2:17" ht="12.75" x14ac:dyDescent="0.2">
      <c r="B672" s="17"/>
      <c r="C672" s="17"/>
      <c r="H672" s="17"/>
      <c r="I672" s="17"/>
      <c r="J672" s="17"/>
      <c r="K672" s="17"/>
      <c r="L672" s="17"/>
      <c r="O672" s="17"/>
      <c r="P672" s="17"/>
      <c r="Q672" s="17"/>
    </row>
    <row r="673" spans="2:17" ht="12.75" x14ac:dyDescent="0.2">
      <c r="B673" s="17"/>
      <c r="C673" s="17"/>
      <c r="H673" s="17"/>
      <c r="I673" s="17"/>
      <c r="J673" s="17"/>
      <c r="K673" s="17"/>
      <c r="L673" s="17"/>
      <c r="O673" s="17"/>
      <c r="P673" s="17"/>
      <c r="Q673" s="17"/>
    </row>
    <row r="674" spans="2:17" ht="12.75" x14ac:dyDescent="0.2">
      <c r="B674" s="17"/>
      <c r="C674" s="17"/>
      <c r="H674" s="17"/>
      <c r="I674" s="17"/>
      <c r="J674" s="17"/>
      <c r="K674" s="17"/>
      <c r="L674" s="17"/>
      <c r="O674" s="17"/>
      <c r="P674" s="17"/>
      <c r="Q674" s="17"/>
    </row>
    <row r="675" spans="2:17" ht="12.75" x14ac:dyDescent="0.2">
      <c r="B675" s="17"/>
      <c r="C675" s="17"/>
      <c r="H675" s="17"/>
      <c r="I675" s="17"/>
      <c r="J675" s="17"/>
      <c r="K675" s="17"/>
      <c r="L675" s="17"/>
      <c r="O675" s="17"/>
      <c r="P675" s="17"/>
      <c r="Q675" s="17"/>
    </row>
    <row r="676" spans="2:17" ht="12.75" x14ac:dyDescent="0.2">
      <c r="B676" s="17"/>
      <c r="C676" s="17"/>
      <c r="H676" s="17"/>
      <c r="I676" s="17"/>
      <c r="J676" s="17"/>
      <c r="K676" s="17"/>
      <c r="L676" s="17"/>
      <c r="O676" s="17"/>
      <c r="P676" s="17"/>
      <c r="Q676" s="17"/>
    </row>
    <row r="677" spans="2:17" ht="12.75" x14ac:dyDescent="0.2">
      <c r="B677" s="17"/>
      <c r="C677" s="17"/>
      <c r="H677" s="17"/>
      <c r="I677" s="17"/>
      <c r="J677" s="17"/>
      <c r="K677" s="17"/>
      <c r="L677" s="17"/>
      <c r="O677" s="17"/>
      <c r="P677" s="17"/>
      <c r="Q677" s="17"/>
    </row>
    <row r="678" spans="2:17" ht="12.75" x14ac:dyDescent="0.2">
      <c r="B678" s="17"/>
      <c r="C678" s="17"/>
      <c r="H678" s="17"/>
      <c r="I678" s="17"/>
      <c r="J678" s="17"/>
      <c r="K678" s="17"/>
      <c r="L678" s="17"/>
      <c r="O678" s="17"/>
      <c r="P678" s="17"/>
      <c r="Q678" s="17"/>
    </row>
    <row r="679" spans="2:17" ht="12.75" x14ac:dyDescent="0.2">
      <c r="B679" s="17"/>
      <c r="C679" s="17"/>
      <c r="H679" s="17"/>
      <c r="I679" s="17"/>
      <c r="J679" s="17"/>
      <c r="K679" s="17"/>
      <c r="L679" s="17"/>
      <c r="O679" s="17"/>
      <c r="P679" s="17"/>
      <c r="Q679" s="17"/>
    </row>
    <row r="680" spans="2:17" ht="12.75" x14ac:dyDescent="0.2">
      <c r="B680" s="17"/>
      <c r="C680" s="17"/>
      <c r="H680" s="17"/>
      <c r="I680" s="17"/>
      <c r="J680" s="17"/>
      <c r="K680" s="17"/>
      <c r="L680" s="17"/>
      <c r="O680" s="17"/>
      <c r="P680" s="17"/>
      <c r="Q680" s="17"/>
    </row>
    <row r="681" spans="2:17" ht="12.75" x14ac:dyDescent="0.2">
      <c r="B681" s="17"/>
      <c r="C681" s="17"/>
      <c r="H681" s="17"/>
      <c r="I681" s="17"/>
      <c r="J681" s="17"/>
      <c r="K681" s="17"/>
      <c r="L681" s="17"/>
      <c r="O681" s="17"/>
      <c r="P681" s="17"/>
      <c r="Q681" s="17"/>
    </row>
    <row r="682" spans="2:17" ht="12.75" x14ac:dyDescent="0.2">
      <c r="B682" s="17"/>
      <c r="C682" s="17"/>
      <c r="H682" s="17"/>
      <c r="I682" s="17"/>
      <c r="J682" s="17"/>
      <c r="K682" s="17"/>
      <c r="L682" s="17"/>
      <c r="O682" s="17"/>
      <c r="P682" s="17"/>
      <c r="Q682" s="17"/>
    </row>
    <row r="683" spans="2:17" ht="12.75" x14ac:dyDescent="0.2">
      <c r="B683" s="17"/>
      <c r="C683" s="17"/>
      <c r="H683" s="17"/>
      <c r="I683" s="17"/>
      <c r="J683" s="17"/>
      <c r="K683" s="17"/>
      <c r="L683" s="17"/>
      <c r="O683" s="17"/>
      <c r="P683" s="17"/>
      <c r="Q683" s="17"/>
    </row>
    <row r="684" spans="2:17" ht="12.75" x14ac:dyDescent="0.2">
      <c r="B684" s="17"/>
      <c r="C684" s="17"/>
      <c r="H684" s="17"/>
      <c r="I684" s="17"/>
      <c r="J684" s="17"/>
      <c r="K684" s="17"/>
      <c r="L684" s="17"/>
      <c r="O684" s="17"/>
      <c r="P684" s="17"/>
      <c r="Q684" s="17"/>
    </row>
    <row r="685" spans="2:17" ht="12.75" x14ac:dyDescent="0.2">
      <c r="B685" s="17"/>
      <c r="C685" s="17"/>
      <c r="H685" s="17"/>
      <c r="I685" s="17"/>
      <c r="J685" s="17"/>
      <c r="K685" s="17"/>
      <c r="L685" s="17"/>
      <c r="O685" s="17"/>
      <c r="P685" s="17"/>
      <c r="Q685" s="17"/>
    </row>
    <row r="686" spans="2:17" ht="12.75" x14ac:dyDescent="0.2">
      <c r="B686" s="17"/>
      <c r="C686" s="17"/>
      <c r="H686" s="17"/>
      <c r="I686" s="17"/>
      <c r="J686" s="17"/>
      <c r="K686" s="17"/>
      <c r="L686" s="17"/>
      <c r="O686" s="17"/>
      <c r="P686" s="17"/>
      <c r="Q686" s="17"/>
    </row>
    <row r="687" spans="2:17" ht="12.75" x14ac:dyDescent="0.2">
      <c r="B687" s="17"/>
      <c r="C687" s="17"/>
      <c r="H687" s="17"/>
      <c r="I687" s="17"/>
      <c r="J687" s="17"/>
      <c r="K687" s="17"/>
      <c r="L687" s="17"/>
      <c r="O687" s="17"/>
      <c r="P687" s="17"/>
      <c r="Q687" s="17"/>
    </row>
    <row r="688" spans="2:17" ht="12.75" x14ac:dyDescent="0.2">
      <c r="B688" s="17"/>
      <c r="C688" s="17"/>
      <c r="H688" s="17"/>
      <c r="I688" s="17"/>
      <c r="J688" s="17"/>
      <c r="K688" s="17"/>
      <c r="L688" s="17"/>
      <c r="O688" s="17"/>
      <c r="P688" s="17"/>
      <c r="Q688" s="17"/>
    </row>
    <row r="689" spans="2:17" ht="12.75" x14ac:dyDescent="0.2">
      <c r="B689" s="17"/>
      <c r="C689" s="17"/>
      <c r="H689" s="17"/>
      <c r="I689" s="17"/>
      <c r="J689" s="17"/>
      <c r="K689" s="17"/>
      <c r="L689" s="17"/>
      <c r="O689" s="17"/>
      <c r="P689" s="17"/>
      <c r="Q689" s="17"/>
    </row>
    <row r="690" spans="2:17" ht="12.75" x14ac:dyDescent="0.2">
      <c r="B690" s="17"/>
      <c r="C690" s="17"/>
      <c r="H690" s="17"/>
      <c r="I690" s="17"/>
      <c r="J690" s="17"/>
      <c r="K690" s="17"/>
      <c r="L690" s="17"/>
      <c r="O690" s="17"/>
      <c r="P690" s="17"/>
      <c r="Q690" s="17"/>
    </row>
    <row r="691" spans="2:17" ht="12.75" x14ac:dyDescent="0.2">
      <c r="B691" s="17"/>
      <c r="C691" s="17"/>
      <c r="H691" s="17"/>
      <c r="I691" s="17"/>
      <c r="J691" s="17"/>
      <c r="K691" s="17"/>
      <c r="L691" s="17"/>
      <c r="O691" s="17"/>
      <c r="P691" s="17"/>
      <c r="Q691" s="17"/>
    </row>
    <row r="692" spans="2:17" ht="12.75" x14ac:dyDescent="0.2">
      <c r="B692" s="17"/>
      <c r="C692" s="17"/>
      <c r="H692" s="17"/>
      <c r="I692" s="17"/>
      <c r="J692" s="17"/>
      <c r="K692" s="17"/>
      <c r="L692" s="17"/>
      <c r="O692" s="17"/>
      <c r="P692" s="17"/>
      <c r="Q692" s="17"/>
    </row>
    <row r="693" spans="2:17" ht="12.75" x14ac:dyDescent="0.2">
      <c r="B693" s="17"/>
      <c r="C693" s="17"/>
      <c r="H693" s="17"/>
      <c r="I693" s="17"/>
      <c r="J693" s="17"/>
      <c r="K693" s="17"/>
      <c r="L693" s="17"/>
      <c r="O693" s="17"/>
      <c r="P693" s="17"/>
      <c r="Q693" s="17"/>
    </row>
    <row r="694" spans="2:17" ht="12.75" x14ac:dyDescent="0.2">
      <c r="B694" s="17"/>
      <c r="C694" s="17"/>
      <c r="H694" s="17"/>
      <c r="I694" s="17"/>
      <c r="J694" s="17"/>
      <c r="K694" s="17"/>
      <c r="L694" s="17"/>
      <c r="O694" s="17"/>
      <c r="P694" s="17"/>
      <c r="Q694" s="17"/>
    </row>
    <row r="695" spans="2:17" ht="12.75" x14ac:dyDescent="0.2">
      <c r="B695" s="17"/>
      <c r="C695" s="17"/>
      <c r="H695" s="17"/>
      <c r="I695" s="17"/>
      <c r="J695" s="17"/>
      <c r="K695" s="17"/>
      <c r="L695" s="17"/>
      <c r="O695" s="17"/>
      <c r="P695" s="17"/>
      <c r="Q695" s="17"/>
    </row>
    <row r="696" spans="2:17" ht="12.75" x14ac:dyDescent="0.2">
      <c r="B696" s="17"/>
      <c r="C696" s="17"/>
      <c r="H696" s="17"/>
      <c r="I696" s="17"/>
      <c r="J696" s="17"/>
      <c r="K696" s="17"/>
      <c r="L696" s="17"/>
      <c r="O696" s="17"/>
      <c r="P696" s="17"/>
      <c r="Q696" s="17"/>
    </row>
    <row r="697" spans="2:17" ht="12.75" x14ac:dyDescent="0.2">
      <c r="B697" s="17"/>
      <c r="C697" s="17"/>
      <c r="H697" s="17"/>
      <c r="I697" s="17"/>
      <c r="J697" s="17"/>
      <c r="K697" s="17"/>
      <c r="L697" s="17"/>
      <c r="O697" s="17"/>
      <c r="P697" s="17"/>
      <c r="Q697" s="17"/>
    </row>
    <row r="698" spans="2:17" ht="12.75" x14ac:dyDescent="0.2">
      <c r="B698" s="17"/>
      <c r="C698" s="17"/>
      <c r="H698" s="17"/>
      <c r="I698" s="17"/>
      <c r="J698" s="17"/>
      <c r="K698" s="17"/>
      <c r="L698" s="17"/>
      <c r="O698" s="17"/>
      <c r="P698" s="17"/>
      <c r="Q698" s="17"/>
    </row>
    <row r="699" spans="2:17" ht="12.75" x14ac:dyDescent="0.2">
      <c r="B699" s="17"/>
      <c r="C699" s="17"/>
      <c r="H699" s="17"/>
      <c r="I699" s="17"/>
      <c r="J699" s="17"/>
      <c r="K699" s="17"/>
      <c r="L699" s="17"/>
      <c r="O699" s="17"/>
      <c r="P699" s="17"/>
      <c r="Q699" s="17"/>
    </row>
    <row r="700" spans="2:17" ht="12.75" x14ac:dyDescent="0.2">
      <c r="B700" s="17"/>
      <c r="C700" s="17"/>
      <c r="H700" s="17"/>
      <c r="I700" s="17"/>
      <c r="J700" s="17"/>
      <c r="K700" s="17"/>
      <c r="L700" s="17"/>
      <c r="O700" s="17"/>
      <c r="P700" s="17"/>
      <c r="Q700" s="17"/>
    </row>
    <row r="701" spans="2:17" ht="12.75" x14ac:dyDescent="0.2">
      <c r="B701" s="17"/>
      <c r="C701" s="17"/>
      <c r="H701" s="17"/>
      <c r="I701" s="17"/>
      <c r="J701" s="17"/>
      <c r="K701" s="17"/>
      <c r="L701" s="17"/>
      <c r="O701" s="17"/>
      <c r="P701" s="17"/>
      <c r="Q701" s="17"/>
    </row>
    <row r="702" spans="2:17" ht="12.75" x14ac:dyDescent="0.2">
      <c r="B702" s="17"/>
      <c r="C702" s="17"/>
      <c r="H702" s="17"/>
      <c r="I702" s="17"/>
      <c r="J702" s="17"/>
      <c r="K702" s="17"/>
      <c r="L702" s="17"/>
      <c r="O702" s="17"/>
      <c r="P702" s="17"/>
      <c r="Q702" s="17"/>
    </row>
    <row r="703" spans="2:17" ht="12.75" x14ac:dyDescent="0.2">
      <c r="B703" s="17"/>
      <c r="C703" s="17"/>
      <c r="H703" s="17"/>
      <c r="I703" s="17"/>
      <c r="J703" s="17"/>
      <c r="K703" s="17"/>
      <c r="L703" s="17"/>
      <c r="O703" s="17"/>
      <c r="P703" s="17"/>
      <c r="Q703" s="17"/>
    </row>
    <row r="704" spans="2:17" ht="12.75" x14ac:dyDescent="0.2">
      <c r="B704" s="17"/>
      <c r="C704" s="17"/>
      <c r="H704" s="17"/>
      <c r="I704" s="17"/>
      <c r="J704" s="17"/>
      <c r="K704" s="17"/>
      <c r="L704" s="17"/>
      <c r="O704" s="17"/>
      <c r="P704" s="17"/>
      <c r="Q704" s="17"/>
    </row>
    <row r="705" spans="2:17" ht="12.75" x14ac:dyDescent="0.2">
      <c r="B705" s="17"/>
      <c r="C705" s="17"/>
      <c r="H705" s="17"/>
      <c r="I705" s="17"/>
      <c r="J705" s="17"/>
      <c r="K705" s="17"/>
      <c r="L705" s="17"/>
      <c r="O705" s="17"/>
      <c r="P705" s="17"/>
      <c r="Q705" s="17"/>
    </row>
    <row r="706" spans="2:17" ht="12.75" x14ac:dyDescent="0.2">
      <c r="B706" s="17"/>
      <c r="C706" s="17"/>
      <c r="H706" s="17"/>
      <c r="I706" s="17"/>
      <c r="J706" s="17"/>
      <c r="K706" s="17"/>
      <c r="L706" s="17"/>
      <c r="O706" s="17"/>
      <c r="P706" s="17"/>
      <c r="Q706" s="17"/>
    </row>
    <row r="707" spans="2:17" ht="12.75" x14ac:dyDescent="0.2">
      <c r="B707" s="17"/>
      <c r="C707" s="17"/>
      <c r="H707" s="17"/>
      <c r="I707" s="17"/>
      <c r="J707" s="17"/>
      <c r="K707" s="17"/>
      <c r="L707" s="17"/>
      <c r="O707" s="17"/>
      <c r="P707" s="17"/>
      <c r="Q707" s="17"/>
    </row>
    <row r="708" spans="2:17" ht="12.75" x14ac:dyDescent="0.2">
      <c r="B708" s="17"/>
      <c r="C708" s="17"/>
      <c r="H708" s="17"/>
      <c r="I708" s="17"/>
      <c r="J708" s="17"/>
      <c r="K708" s="17"/>
      <c r="L708" s="17"/>
      <c r="O708" s="17"/>
      <c r="P708" s="17"/>
      <c r="Q708" s="17"/>
    </row>
    <row r="709" spans="2:17" ht="12.75" x14ac:dyDescent="0.2">
      <c r="B709" s="17"/>
      <c r="C709" s="17"/>
      <c r="H709" s="17"/>
      <c r="I709" s="17"/>
      <c r="J709" s="17"/>
      <c r="K709" s="17"/>
      <c r="L709" s="17"/>
      <c r="O709" s="17"/>
      <c r="P709" s="17"/>
      <c r="Q709" s="17"/>
    </row>
    <row r="710" spans="2:17" ht="12.75" x14ac:dyDescent="0.2">
      <c r="B710" s="17"/>
      <c r="C710" s="17"/>
      <c r="H710" s="17"/>
      <c r="I710" s="17"/>
      <c r="J710" s="17"/>
      <c r="K710" s="17"/>
      <c r="L710" s="17"/>
      <c r="O710" s="17"/>
      <c r="P710" s="17"/>
      <c r="Q710" s="17"/>
    </row>
    <row r="711" spans="2:17" ht="12.75" x14ac:dyDescent="0.2">
      <c r="B711" s="17"/>
      <c r="C711" s="17"/>
      <c r="H711" s="17"/>
      <c r="I711" s="17"/>
      <c r="J711" s="17"/>
      <c r="K711" s="17"/>
      <c r="L711" s="17"/>
      <c r="O711" s="17"/>
      <c r="P711" s="17"/>
      <c r="Q711" s="17"/>
    </row>
    <row r="712" spans="2:17" ht="12.75" x14ac:dyDescent="0.2">
      <c r="B712" s="17"/>
      <c r="C712" s="17"/>
      <c r="H712" s="17"/>
      <c r="I712" s="17"/>
      <c r="J712" s="17"/>
      <c r="K712" s="17"/>
      <c r="L712" s="17"/>
      <c r="O712" s="17"/>
      <c r="P712" s="17"/>
      <c r="Q712" s="17"/>
    </row>
    <row r="713" spans="2:17" ht="12.75" x14ac:dyDescent="0.2">
      <c r="B713" s="17"/>
      <c r="C713" s="17"/>
      <c r="H713" s="17"/>
      <c r="I713" s="17"/>
      <c r="J713" s="17"/>
      <c r="K713" s="17"/>
      <c r="L713" s="17"/>
      <c r="O713" s="17"/>
      <c r="P713" s="17"/>
      <c r="Q713" s="17"/>
    </row>
    <row r="714" spans="2:17" ht="12.75" x14ac:dyDescent="0.2">
      <c r="B714" s="17"/>
      <c r="C714" s="17"/>
      <c r="H714" s="17"/>
      <c r="I714" s="17"/>
      <c r="J714" s="17"/>
      <c r="K714" s="17"/>
      <c r="L714" s="17"/>
      <c r="O714" s="17"/>
      <c r="P714" s="17"/>
      <c r="Q714" s="17"/>
    </row>
    <row r="715" spans="2:17" ht="12.75" x14ac:dyDescent="0.2">
      <c r="B715" s="17"/>
      <c r="C715" s="17"/>
      <c r="H715" s="17"/>
      <c r="I715" s="17"/>
      <c r="J715" s="17"/>
      <c r="K715" s="17"/>
      <c r="L715" s="17"/>
      <c r="O715" s="17"/>
      <c r="P715" s="17"/>
      <c r="Q715" s="17"/>
    </row>
    <row r="716" spans="2:17" ht="12.75" x14ac:dyDescent="0.2">
      <c r="B716" s="17"/>
      <c r="C716" s="17"/>
      <c r="H716" s="17"/>
      <c r="I716" s="17"/>
      <c r="J716" s="17"/>
      <c r="K716" s="17"/>
      <c r="L716" s="17"/>
      <c r="O716" s="17"/>
      <c r="P716" s="17"/>
      <c r="Q716" s="17"/>
    </row>
    <row r="717" spans="2:17" ht="12.75" x14ac:dyDescent="0.2">
      <c r="B717" s="17"/>
      <c r="C717" s="17"/>
      <c r="H717" s="17"/>
      <c r="I717" s="17"/>
      <c r="J717" s="17"/>
      <c r="K717" s="17"/>
      <c r="L717" s="17"/>
      <c r="O717" s="17"/>
      <c r="P717" s="17"/>
      <c r="Q717" s="17"/>
    </row>
    <row r="718" spans="2:17" ht="12.75" x14ac:dyDescent="0.2">
      <c r="B718" s="17"/>
      <c r="C718" s="17"/>
      <c r="H718" s="17"/>
      <c r="I718" s="17"/>
      <c r="J718" s="17"/>
      <c r="K718" s="17"/>
      <c r="L718" s="17"/>
      <c r="O718" s="17"/>
      <c r="P718" s="17"/>
      <c r="Q718" s="17"/>
    </row>
    <row r="719" spans="2:17" ht="12.75" x14ac:dyDescent="0.2">
      <c r="B719" s="17"/>
      <c r="C719" s="17"/>
      <c r="H719" s="17"/>
      <c r="I719" s="17"/>
      <c r="J719" s="17"/>
      <c r="K719" s="17"/>
      <c r="L719" s="17"/>
      <c r="O719" s="17"/>
      <c r="P719" s="17"/>
      <c r="Q719" s="17"/>
    </row>
    <row r="720" spans="2:17" ht="12.75" x14ac:dyDescent="0.2">
      <c r="B720" s="17"/>
      <c r="C720" s="17"/>
      <c r="H720" s="17"/>
      <c r="I720" s="17"/>
      <c r="J720" s="17"/>
      <c r="K720" s="17"/>
      <c r="L720" s="17"/>
      <c r="O720" s="17"/>
      <c r="P720" s="17"/>
      <c r="Q720" s="17"/>
    </row>
    <row r="721" spans="2:17" ht="12.75" x14ac:dyDescent="0.2">
      <c r="B721" s="17"/>
      <c r="C721" s="17"/>
      <c r="H721" s="17"/>
      <c r="I721" s="17"/>
      <c r="J721" s="17"/>
      <c r="K721" s="17"/>
      <c r="L721" s="17"/>
      <c r="O721" s="17"/>
      <c r="P721" s="17"/>
      <c r="Q721" s="17"/>
    </row>
    <row r="722" spans="2:17" ht="12.75" x14ac:dyDescent="0.2">
      <c r="B722" s="17"/>
      <c r="C722" s="17"/>
      <c r="H722" s="17"/>
      <c r="I722" s="17"/>
      <c r="J722" s="17"/>
      <c r="K722" s="17"/>
      <c r="L722" s="17"/>
      <c r="O722" s="17"/>
      <c r="P722" s="17"/>
      <c r="Q722" s="17"/>
    </row>
    <row r="723" spans="2:17" ht="12.75" x14ac:dyDescent="0.2">
      <c r="B723" s="17"/>
      <c r="C723" s="17"/>
      <c r="H723" s="17"/>
      <c r="I723" s="17"/>
      <c r="J723" s="17"/>
      <c r="K723" s="17"/>
      <c r="L723" s="17"/>
      <c r="O723" s="17"/>
      <c r="P723" s="17"/>
      <c r="Q723" s="17"/>
    </row>
    <row r="724" spans="2:17" ht="12.75" x14ac:dyDescent="0.2">
      <c r="B724" s="17"/>
      <c r="C724" s="17"/>
      <c r="H724" s="17"/>
      <c r="I724" s="17"/>
      <c r="J724" s="17"/>
      <c r="K724" s="17"/>
      <c r="L724" s="17"/>
      <c r="O724" s="17"/>
      <c r="P724" s="17"/>
      <c r="Q724" s="17"/>
    </row>
    <row r="725" spans="2:17" ht="12.75" x14ac:dyDescent="0.2">
      <c r="B725" s="17"/>
      <c r="C725" s="17"/>
      <c r="H725" s="17"/>
      <c r="I725" s="17"/>
      <c r="J725" s="17"/>
      <c r="K725" s="17"/>
      <c r="L725" s="17"/>
      <c r="O725" s="17"/>
      <c r="P725" s="17"/>
      <c r="Q725" s="17"/>
    </row>
    <row r="726" spans="2:17" ht="12.75" x14ac:dyDescent="0.2">
      <c r="B726" s="17"/>
      <c r="C726" s="17"/>
      <c r="H726" s="17"/>
      <c r="I726" s="17"/>
      <c r="J726" s="17"/>
      <c r="K726" s="17"/>
      <c r="L726" s="17"/>
      <c r="O726" s="17"/>
      <c r="P726" s="17"/>
      <c r="Q726" s="17"/>
    </row>
    <row r="727" spans="2:17" ht="12.75" x14ac:dyDescent="0.2">
      <c r="B727" s="17"/>
      <c r="C727" s="17"/>
      <c r="H727" s="17"/>
      <c r="I727" s="17"/>
      <c r="J727" s="17"/>
      <c r="K727" s="17"/>
      <c r="L727" s="17"/>
      <c r="O727" s="17"/>
      <c r="P727" s="17"/>
      <c r="Q727" s="17"/>
    </row>
    <row r="728" spans="2:17" ht="12.75" x14ac:dyDescent="0.2">
      <c r="B728" s="17"/>
      <c r="C728" s="17"/>
      <c r="H728" s="17"/>
      <c r="I728" s="17"/>
      <c r="J728" s="17"/>
      <c r="K728" s="17"/>
      <c r="L728" s="17"/>
      <c r="O728" s="17"/>
      <c r="P728" s="17"/>
      <c r="Q728" s="17"/>
    </row>
    <row r="729" spans="2:17" ht="12.75" x14ac:dyDescent="0.2">
      <c r="B729" s="17"/>
      <c r="C729" s="17"/>
      <c r="H729" s="17"/>
      <c r="I729" s="17"/>
      <c r="J729" s="17"/>
      <c r="K729" s="17"/>
      <c r="L729" s="17"/>
      <c r="O729" s="17"/>
      <c r="P729" s="17"/>
      <c r="Q729" s="17"/>
    </row>
    <row r="730" spans="2:17" ht="12.75" x14ac:dyDescent="0.2">
      <c r="B730" s="17"/>
      <c r="C730" s="17"/>
      <c r="H730" s="17"/>
      <c r="I730" s="17"/>
      <c r="J730" s="17"/>
      <c r="K730" s="17"/>
      <c r="L730" s="17"/>
      <c r="O730" s="17"/>
      <c r="P730" s="17"/>
      <c r="Q730" s="17"/>
    </row>
    <row r="731" spans="2:17" ht="12.75" x14ac:dyDescent="0.2">
      <c r="B731" s="17"/>
      <c r="C731" s="17"/>
      <c r="H731" s="17"/>
      <c r="I731" s="17"/>
      <c r="J731" s="17"/>
      <c r="K731" s="17"/>
      <c r="L731" s="17"/>
      <c r="O731" s="17"/>
      <c r="P731" s="17"/>
      <c r="Q731" s="17"/>
    </row>
    <row r="732" spans="2:17" ht="12.75" x14ac:dyDescent="0.2">
      <c r="B732" s="17"/>
      <c r="C732" s="17"/>
      <c r="H732" s="17"/>
      <c r="I732" s="17"/>
      <c r="J732" s="17"/>
      <c r="K732" s="17"/>
      <c r="L732" s="17"/>
      <c r="O732" s="17"/>
      <c r="P732" s="17"/>
      <c r="Q732" s="17"/>
    </row>
    <row r="733" spans="2:17" ht="12.75" x14ac:dyDescent="0.2">
      <c r="B733" s="17"/>
      <c r="C733" s="17"/>
      <c r="H733" s="17"/>
      <c r="I733" s="17"/>
      <c r="J733" s="17"/>
      <c r="K733" s="17"/>
      <c r="L733" s="17"/>
      <c r="O733" s="17"/>
      <c r="P733" s="17"/>
      <c r="Q733" s="17"/>
    </row>
    <row r="734" spans="2:17" ht="12.75" x14ac:dyDescent="0.2">
      <c r="B734" s="17"/>
      <c r="C734" s="17"/>
      <c r="H734" s="17"/>
      <c r="I734" s="17"/>
      <c r="J734" s="17"/>
      <c r="K734" s="17"/>
      <c r="L734" s="17"/>
      <c r="O734" s="17"/>
      <c r="P734" s="17"/>
      <c r="Q734" s="17"/>
    </row>
    <row r="735" spans="2:17" ht="12.75" x14ac:dyDescent="0.2">
      <c r="B735" s="17"/>
      <c r="C735" s="17"/>
      <c r="H735" s="17"/>
      <c r="I735" s="17"/>
      <c r="J735" s="17"/>
      <c r="K735" s="17"/>
      <c r="L735" s="17"/>
      <c r="O735" s="17"/>
      <c r="P735" s="17"/>
      <c r="Q735" s="17"/>
    </row>
    <row r="736" spans="2:17" ht="12.75" x14ac:dyDescent="0.2">
      <c r="B736" s="17"/>
      <c r="C736" s="17"/>
      <c r="H736" s="17"/>
      <c r="I736" s="17"/>
      <c r="J736" s="17"/>
      <c r="K736" s="17"/>
      <c r="L736" s="17"/>
      <c r="O736" s="17"/>
      <c r="P736" s="17"/>
      <c r="Q736" s="17"/>
    </row>
    <row r="737" spans="2:17" ht="12.75" x14ac:dyDescent="0.2">
      <c r="B737" s="17"/>
      <c r="C737" s="17"/>
      <c r="H737" s="17"/>
      <c r="I737" s="17"/>
      <c r="J737" s="17"/>
      <c r="K737" s="17"/>
      <c r="L737" s="17"/>
      <c r="O737" s="17"/>
      <c r="P737" s="17"/>
      <c r="Q737" s="17"/>
    </row>
    <row r="738" spans="2:17" ht="12.75" x14ac:dyDescent="0.2">
      <c r="B738" s="17"/>
      <c r="C738" s="17"/>
      <c r="H738" s="17"/>
      <c r="I738" s="17"/>
      <c r="J738" s="17"/>
      <c r="K738" s="17"/>
      <c r="L738" s="17"/>
      <c r="O738" s="17"/>
      <c r="P738" s="17"/>
      <c r="Q738" s="17"/>
    </row>
    <row r="739" spans="2:17" ht="12.75" x14ac:dyDescent="0.2">
      <c r="B739" s="17"/>
      <c r="C739" s="17"/>
      <c r="H739" s="17"/>
      <c r="I739" s="17"/>
      <c r="J739" s="17"/>
      <c r="K739" s="17"/>
      <c r="L739" s="17"/>
      <c r="O739" s="17"/>
      <c r="P739" s="17"/>
      <c r="Q739" s="17"/>
    </row>
    <row r="740" spans="2:17" ht="12.75" x14ac:dyDescent="0.2">
      <c r="B740" s="17"/>
      <c r="C740" s="17"/>
      <c r="H740" s="17"/>
      <c r="I740" s="17"/>
      <c r="J740" s="17"/>
      <c r="K740" s="17"/>
      <c r="L740" s="17"/>
      <c r="O740" s="17"/>
      <c r="P740" s="17"/>
      <c r="Q740" s="17"/>
    </row>
    <row r="741" spans="2:17" ht="12.75" x14ac:dyDescent="0.2">
      <c r="B741" s="17"/>
      <c r="C741" s="17"/>
      <c r="H741" s="17"/>
      <c r="I741" s="17"/>
      <c r="J741" s="17"/>
      <c r="K741" s="17"/>
      <c r="L741" s="17"/>
      <c r="O741" s="17"/>
      <c r="P741" s="17"/>
      <c r="Q741" s="17"/>
    </row>
    <row r="742" spans="2:17" ht="12.75" x14ac:dyDescent="0.2">
      <c r="B742" s="17"/>
      <c r="C742" s="17"/>
      <c r="H742" s="17"/>
      <c r="I742" s="17"/>
      <c r="J742" s="17"/>
      <c r="K742" s="17"/>
      <c r="L742" s="17"/>
      <c r="O742" s="17"/>
      <c r="P742" s="17"/>
      <c r="Q742" s="17"/>
    </row>
    <row r="743" spans="2:17" ht="12.75" x14ac:dyDescent="0.2">
      <c r="B743" s="17"/>
      <c r="C743" s="17"/>
      <c r="H743" s="17"/>
      <c r="I743" s="17"/>
      <c r="J743" s="17"/>
      <c r="K743" s="17"/>
      <c r="L743" s="17"/>
      <c r="O743" s="17"/>
      <c r="P743" s="17"/>
      <c r="Q743" s="17"/>
    </row>
    <row r="744" spans="2:17" ht="12.75" x14ac:dyDescent="0.2">
      <c r="B744" s="17"/>
      <c r="C744" s="17"/>
      <c r="H744" s="17"/>
      <c r="I744" s="17"/>
      <c r="J744" s="17"/>
      <c r="K744" s="17"/>
      <c r="L744" s="17"/>
      <c r="O744" s="17"/>
      <c r="P744" s="17"/>
      <c r="Q744" s="17"/>
    </row>
    <row r="745" spans="2:17" ht="12.75" x14ac:dyDescent="0.2">
      <c r="B745" s="17"/>
      <c r="C745" s="17"/>
      <c r="H745" s="17"/>
      <c r="I745" s="17"/>
      <c r="J745" s="17"/>
      <c r="K745" s="17"/>
      <c r="L745" s="17"/>
      <c r="O745" s="17"/>
      <c r="P745" s="17"/>
      <c r="Q745" s="17"/>
    </row>
    <row r="746" spans="2:17" ht="12.75" x14ac:dyDescent="0.2">
      <c r="B746" s="17"/>
      <c r="C746" s="17"/>
      <c r="H746" s="17"/>
      <c r="I746" s="17"/>
      <c r="J746" s="17"/>
      <c r="K746" s="17"/>
      <c r="L746" s="17"/>
      <c r="O746" s="17"/>
      <c r="P746" s="17"/>
      <c r="Q746" s="17"/>
    </row>
    <row r="747" spans="2:17" ht="12.75" x14ac:dyDescent="0.2">
      <c r="B747" s="17"/>
      <c r="C747" s="17"/>
      <c r="H747" s="17"/>
      <c r="I747" s="17"/>
      <c r="J747" s="17"/>
      <c r="K747" s="17"/>
      <c r="L747" s="17"/>
      <c r="O747" s="17"/>
      <c r="P747" s="17"/>
      <c r="Q747" s="17"/>
    </row>
    <row r="748" spans="2:17" ht="12.75" x14ac:dyDescent="0.2">
      <c r="B748" s="17"/>
      <c r="C748" s="17"/>
      <c r="H748" s="17"/>
      <c r="I748" s="17"/>
      <c r="J748" s="17"/>
      <c r="K748" s="17"/>
      <c r="L748" s="17"/>
      <c r="O748" s="17"/>
      <c r="P748" s="17"/>
      <c r="Q748" s="17"/>
    </row>
    <row r="749" spans="2:17" ht="12.75" x14ac:dyDescent="0.2">
      <c r="B749" s="17"/>
      <c r="C749" s="17"/>
      <c r="H749" s="17"/>
      <c r="I749" s="17"/>
      <c r="J749" s="17"/>
      <c r="K749" s="17"/>
      <c r="L749" s="17"/>
      <c r="O749" s="17"/>
      <c r="P749" s="17"/>
      <c r="Q749" s="17"/>
    </row>
    <row r="750" spans="2:17" ht="12.75" x14ac:dyDescent="0.2">
      <c r="B750" s="17"/>
      <c r="C750" s="17"/>
      <c r="H750" s="17"/>
      <c r="I750" s="17"/>
      <c r="J750" s="17"/>
      <c r="K750" s="17"/>
      <c r="L750" s="17"/>
      <c r="O750" s="17"/>
      <c r="P750" s="17"/>
      <c r="Q750" s="17"/>
    </row>
    <row r="751" spans="2:17" ht="12.75" x14ac:dyDescent="0.2">
      <c r="B751" s="17"/>
      <c r="C751" s="17"/>
      <c r="H751" s="17"/>
      <c r="I751" s="17"/>
      <c r="J751" s="17"/>
      <c r="K751" s="17"/>
      <c r="L751" s="17"/>
      <c r="O751" s="17"/>
      <c r="P751" s="17"/>
      <c r="Q751" s="17"/>
    </row>
    <row r="752" spans="2:17" ht="12.75" x14ac:dyDescent="0.2">
      <c r="B752" s="17"/>
      <c r="C752" s="17"/>
      <c r="H752" s="17"/>
      <c r="I752" s="17"/>
      <c r="J752" s="17"/>
      <c r="K752" s="17"/>
      <c r="L752" s="17"/>
      <c r="O752" s="17"/>
      <c r="P752" s="17"/>
      <c r="Q752" s="17"/>
    </row>
    <row r="753" spans="2:17" ht="12.75" x14ac:dyDescent="0.2">
      <c r="B753" s="17"/>
      <c r="C753" s="17"/>
      <c r="H753" s="17"/>
      <c r="I753" s="17"/>
      <c r="J753" s="17"/>
      <c r="K753" s="17"/>
      <c r="L753" s="17"/>
      <c r="O753" s="17"/>
      <c r="P753" s="17"/>
      <c r="Q753" s="17"/>
    </row>
    <row r="754" spans="2:17" ht="12.75" x14ac:dyDescent="0.2">
      <c r="B754" s="17"/>
      <c r="C754" s="17"/>
      <c r="H754" s="17"/>
      <c r="I754" s="17"/>
      <c r="J754" s="17"/>
      <c r="K754" s="17"/>
      <c r="L754" s="17"/>
      <c r="O754" s="17"/>
      <c r="P754" s="17"/>
      <c r="Q754" s="17"/>
    </row>
    <row r="755" spans="2:17" ht="12.75" x14ac:dyDescent="0.2">
      <c r="B755" s="17"/>
      <c r="C755" s="17"/>
      <c r="H755" s="17"/>
      <c r="I755" s="17"/>
      <c r="J755" s="17"/>
      <c r="K755" s="17"/>
      <c r="L755" s="17"/>
      <c r="O755" s="17"/>
      <c r="P755" s="17"/>
      <c r="Q755" s="17"/>
    </row>
    <row r="756" spans="2:17" ht="12.75" x14ac:dyDescent="0.2">
      <c r="B756" s="17"/>
      <c r="C756" s="17"/>
      <c r="H756" s="17"/>
      <c r="I756" s="17"/>
      <c r="J756" s="17"/>
      <c r="K756" s="17"/>
      <c r="L756" s="17"/>
      <c r="O756" s="17"/>
      <c r="P756" s="17"/>
      <c r="Q756" s="17"/>
    </row>
    <row r="757" spans="2:17" ht="12.75" x14ac:dyDescent="0.2">
      <c r="B757" s="17"/>
      <c r="C757" s="17"/>
      <c r="H757" s="17"/>
      <c r="I757" s="17"/>
      <c r="J757" s="17"/>
      <c r="K757" s="17"/>
      <c r="L757" s="17"/>
      <c r="O757" s="17"/>
      <c r="P757" s="17"/>
      <c r="Q757" s="17"/>
    </row>
    <row r="758" spans="2:17" ht="12.75" x14ac:dyDescent="0.2">
      <c r="B758" s="17"/>
      <c r="C758" s="17"/>
      <c r="H758" s="17"/>
      <c r="I758" s="17"/>
      <c r="J758" s="17"/>
      <c r="K758" s="17"/>
      <c r="L758" s="17"/>
      <c r="O758" s="17"/>
      <c r="P758" s="17"/>
      <c r="Q758" s="17"/>
    </row>
    <row r="759" spans="2:17" ht="12.75" x14ac:dyDescent="0.2">
      <c r="B759" s="17"/>
      <c r="C759" s="17"/>
      <c r="H759" s="17"/>
      <c r="I759" s="17"/>
      <c r="J759" s="17"/>
      <c r="K759" s="17"/>
      <c r="L759" s="17"/>
      <c r="O759" s="17"/>
      <c r="P759" s="17"/>
      <c r="Q759" s="17"/>
    </row>
    <row r="760" spans="2:17" ht="12.75" x14ac:dyDescent="0.2">
      <c r="B760" s="17"/>
      <c r="C760" s="17"/>
      <c r="H760" s="17"/>
      <c r="I760" s="17"/>
      <c r="J760" s="17"/>
      <c r="K760" s="17"/>
      <c r="L760" s="17"/>
      <c r="O760" s="17"/>
      <c r="P760" s="17"/>
      <c r="Q760" s="17"/>
    </row>
    <row r="761" spans="2:17" ht="12.75" x14ac:dyDescent="0.2">
      <c r="B761" s="17"/>
      <c r="C761" s="17"/>
      <c r="H761" s="17"/>
      <c r="I761" s="17"/>
      <c r="J761" s="17"/>
      <c r="K761" s="17"/>
      <c r="L761" s="17"/>
      <c r="O761" s="17"/>
      <c r="P761" s="17"/>
      <c r="Q761" s="17"/>
    </row>
    <row r="762" spans="2:17" ht="12.75" x14ac:dyDescent="0.2">
      <c r="B762" s="17"/>
      <c r="C762" s="17"/>
      <c r="H762" s="17"/>
      <c r="I762" s="17"/>
      <c r="J762" s="17"/>
      <c r="K762" s="17"/>
      <c r="L762" s="17"/>
      <c r="O762" s="17"/>
      <c r="P762" s="17"/>
      <c r="Q762" s="17"/>
    </row>
    <row r="763" spans="2:17" ht="12.75" x14ac:dyDescent="0.2">
      <c r="B763" s="17"/>
      <c r="C763" s="17"/>
      <c r="H763" s="17"/>
      <c r="I763" s="17"/>
      <c r="J763" s="17"/>
      <c r="K763" s="17"/>
      <c r="L763" s="17"/>
      <c r="O763" s="17"/>
      <c r="P763" s="17"/>
      <c r="Q763" s="17"/>
    </row>
    <row r="764" spans="2:17" ht="12.75" x14ac:dyDescent="0.2">
      <c r="B764" s="17"/>
      <c r="C764" s="17"/>
      <c r="H764" s="17"/>
      <c r="I764" s="17"/>
      <c r="J764" s="17"/>
      <c r="K764" s="17"/>
      <c r="L764" s="17"/>
      <c r="O764" s="17"/>
      <c r="P764" s="17"/>
      <c r="Q764" s="17"/>
    </row>
    <row r="765" spans="2:17" ht="12.75" x14ac:dyDescent="0.2">
      <c r="B765" s="17"/>
      <c r="C765" s="17"/>
      <c r="H765" s="17"/>
      <c r="I765" s="17"/>
      <c r="J765" s="17"/>
      <c r="K765" s="17"/>
      <c r="L765" s="17"/>
      <c r="O765" s="17"/>
      <c r="P765" s="17"/>
      <c r="Q765" s="17"/>
    </row>
    <row r="766" spans="2:17" ht="12.75" x14ac:dyDescent="0.2">
      <c r="B766" s="17"/>
      <c r="C766" s="17"/>
      <c r="H766" s="17"/>
      <c r="I766" s="17"/>
      <c r="J766" s="17"/>
      <c r="K766" s="17"/>
      <c r="L766" s="17"/>
      <c r="O766" s="17"/>
      <c r="P766" s="17"/>
      <c r="Q766" s="17"/>
    </row>
    <row r="767" spans="2:17" ht="12.75" x14ac:dyDescent="0.2">
      <c r="B767" s="17"/>
      <c r="C767" s="17"/>
      <c r="H767" s="17"/>
      <c r="I767" s="17"/>
      <c r="J767" s="17"/>
      <c r="K767" s="17"/>
      <c r="L767" s="17"/>
      <c r="O767" s="17"/>
      <c r="P767" s="17"/>
      <c r="Q767" s="17"/>
    </row>
    <row r="768" spans="2:17" ht="12.75" x14ac:dyDescent="0.2">
      <c r="B768" s="17"/>
      <c r="C768" s="17"/>
      <c r="H768" s="17"/>
      <c r="I768" s="17"/>
      <c r="J768" s="17"/>
      <c r="K768" s="17"/>
      <c r="L768" s="17"/>
      <c r="O768" s="17"/>
      <c r="P768" s="17"/>
      <c r="Q768" s="17"/>
    </row>
    <row r="769" spans="2:17" ht="12.75" x14ac:dyDescent="0.2">
      <c r="B769" s="17"/>
      <c r="C769" s="17"/>
      <c r="H769" s="17"/>
      <c r="I769" s="17"/>
      <c r="J769" s="17"/>
      <c r="K769" s="17"/>
      <c r="L769" s="17"/>
      <c r="O769" s="17"/>
      <c r="P769" s="17"/>
      <c r="Q769" s="17"/>
    </row>
    <row r="770" spans="2:17" ht="12.75" x14ac:dyDescent="0.2">
      <c r="B770" s="17"/>
      <c r="C770" s="17"/>
      <c r="H770" s="17"/>
      <c r="I770" s="17"/>
      <c r="J770" s="17"/>
      <c r="K770" s="17"/>
      <c r="L770" s="17"/>
      <c r="O770" s="17"/>
      <c r="P770" s="17"/>
      <c r="Q770" s="17"/>
    </row>
    <row r="771" spans="2:17" ht="12.75" x14ac:dyDescent="0.2">
      <c r="B771" s="17"/>
      <c r="C771" s="17"/>
      <c r="H771" s="17"/>
      <c r="I771" s="17"/>
      <c r="J771" s="17"/>
      <c r="K771" s="17"/>
      <c r="L771" s="17"/>
      <c r="O771" s="17"/>
      <c r="P771" s="17"/>
      <c r="Q771" s="17"/>
    </row>
    <row r="772" spans="2:17" ht="12.75" x14ac:dyDescent="0.2">
      <c r="B772" s="17"/>
      <c r="C772" s="17"/>
      <c r="H772" s="17"/>
      <c r="I772" s="17"/>
      <c r="J772" s="17"/>
      <c r="K772" s="17"/>
      <c r="L772" s="17"/>
      <c r="O772" s="17"/>
      <c r="P772" s="17"/>
      <c r="Q772" s="17"/>
    </row>
    <row r="773" spans="2:17" ht="12.75" x14ac:dyDescent="0.2">
      <c r="B773" s="17"/>
      <c r="C773" s="17"/>
      <c r="H773" s="17"/>
      <c r="I773" s="17"/>
      <c r="J773" s="17"/>
      <c r="K773" s="17"/>
      <c r="L773" s="17"/>
      <c r="O773" s="17"/>
      <c r="P773" s="17"/>
      <c r="Q773" s="17"/>
    </row>
    <row r="774" spans="2:17" ht="12.75" x14ac:dyDescent="0.2">
      <c r="B774" s="17"/>
      <c r="C774" s="17"/>
      <c r="H774" s="17"/>
      <c r="I774" s="17"/>
      <c r="J774" s="17"/>
      <c r="K774" s="17"/>
      <c r="L774" s="17"/>
      <c r="O774" s="17"/>
      <c r="P774" s="17"/>
      <c r="Q774" s="17"/>
    </row>
    <row r="775" spans="2:17" ht="12.75" x14ac:dyDescent="0.2">
      <c r="B775" s="17"/>
      <c r="C775" s="17"/>
      <c r="H775" s="17"/>
      <c r="I775" s="17"/>
      <c r="J775" s="17"/>
      <c r="K775" s="17"/>
      <c r="L775" s="17"/>
      <c r="O775" s="17"/>
      <c r="P775" s="17"/>
      <c r="Q775" s="17"/>
    </row>
    <row r="776" spans="2:17" ht="12.75" x14ac:dyDescent="0.2">
      <c r="B776" s="17"/>
      <c r="C776" s="17"/>
      <c r="H776" s="17"/>
      <c r="I776" s="17"/>
      <c r="J776" s="17"/>
      <c r="K776" s="17"/>
      <c r="L776" s="17"/>
      <c r="O776" s="17"/>
      <c r="P776" s="17"/>
      <c r="Q776" s="17"/>
    </row>
    <row r="777" spans="2:17" ht="12.75" x14ac:dyDescent="0.2">
      <c r="B777" s="17"/>
      <c r="C777" s="17"/>
      <c r="H777" s="17"/>
      <c r="I777" s="17"/>
      <c r="J777" s="17"/>
      <c r="K777" s="17"/>
      <c r="L777" s="17"/>
      <c r="O777" s="17"/>
      <c r="P777" s="17"/>
      <c r="Q777" s="17"/>
    </row>
    <row r="778" spans="2:17" ht="12.75" x14ac:dyDescent="0.2">
      <c r="B778" s="17"/>
      <c r="C778" s="17"/>
      <c r="H778" s="17"/>
      <c r="I778" s="17"/>
      <c r="J778" s="17"/>
      <c r="K778" s="17"/>
      <c r="L778" s="17"/>
      <c r="O778" s="17"/>
      <c r="P778" s="17"/>
      <c r="Q778" s="17"/>
    </row>
    <row r="779" spans="2:17" ht="12.75" x14ac:dyDescent="0.2">
      <c r="B779" s="17"/>
      <c r="C779" s="17"/>
      <c r="H779" s="17"/>
      <c r="I779" s="17"/>
      <c r="J779" s="17"/>
      <c r="K779" s="17"/>
      <c r="L779" s="17"/>
      <c r="O779" s="17"/>
      <c r="P779" s="17"/>
      <c r="Q779" s="17"/>
    </row>
    <row r="780" spans="2:17" ht="12.75" x14ac:dyDescent="0.2">
      <c r="B780" s="17"/>
      <c r="C780" s="17"/>
      <c r="H780" s="17"/>
      <c r="I780" s="17"/>
      <c r="J780" s="17"/>
      <c r="K780" s="17"/>
      <c r="L780" s="17"/>
      <c r="O780" s="17"/>
      <c r="P780" s="17"/>
      <c r="Q780" s="17"/>
    </row>
    <row r="781" spans="2:17" ht="12.75" x14ac:dyDescent="0.2">
      <c r="B781" s="17"/>
      <c r="C781" s="17"/>
      <c r="H781" s="17"/>
      <c r="I781" s="17"/>
      <c r="J781" s="17"/>
      <c r="K781" s="17"/>
      <c r="L781" s="17"/>
      <c r="O781" s="17"/>
      <c r="P781" s="17"/>
      <c r="Q781" s="17"/>
    </row>
    <row r="782" spans="2:17" ht="12.75" x14ac:dyDescent="0.2">
      <c r="B782" s="17"/>
      <c r="C782" s="17"/>
      <c r="H782" s="17"/>
      <c r="I782" s="17"/>
      <c r="J782" s="17"/>
      <c r="K782" s="17"/>
      <c r="L782" s="17"/>
      <c r="O782" s="17"/>
      <c r="P782" s="17"/>
      <c r="Q782" s="17"/>
    </row>
    <row r="783" spans="2:17" ht="12.75" x14ac:dyDescent="0.2">
      <c r="B783" s="17"/>
      <c r="C783" s="17"/>
      <c r="H783" s="17"/>
      <c r="I783" s="17"/>
      <c r="J783" s="17"/>
      <c r="K783" s="17"/>
      <c r="L783" s="17"/>
      <c r="O783" s="17"/>
      <c r="P783" s="17"/>
      <c r="Q783" s="17"/>
    </row>
    <row r="784" spans="2:17" ht="12.75" x14ac:dyDescent="0.2">
      <c r="B784" s="17"/>
      <c r="C784" s="17"/>
      <c r="H784" s="17"/>
      <c r="I784" s="17"/>
      <c r="J784" s="17"/>
      <c r="K784" s="17"/>
      <c r="L784" s="17"/>
      <c r="O784" s="17"/>
      <c r="P784" s="17"/>
      <c r="Q784" s="17"/>
    </row>
    <row r="785" spans="2:17" ht="12.75" x14ac:dyDescent="0.2">
      <c r="B785" s="17"/>
      <c r="C785" s="17"/>
      <c r="H785" s="17"/>
      <c r="I785" s="17"/>
      <c r="J785" s="17"/>
      <c r="K785" s="17"/>
      <c r="L785" s="17"/>
      <c r="O785" s="17"/>
      <c r="P785" s="17"/>
      <c r="Q785" s="17"/>
    </row>
    <row r="786" spans="2:17" ht="12.75" x14ac:dyDescent="0.2">
      <c r="B786" s="17"/>
      <c r="C786" s="17"/>
      <c r="H786" s="17"/>
      <c r="I786" s="17"/>
      <c r="J786" s="17"/>
      <c r="K786" s="17"/>
      <c r="L786" s="17"/>
      <c r="O786" s="17"/>
      <c r="P786" s="17"/>
      <c r="Q786" s="17"/>
    </row>
    <row r="787" spans="2:17" ht="12.75" x14ac:dyDescent="0.2">
      <c r="B787" s="17"/>
      <c r="C787" s="17"/>
      <c r="H787" s="17"/>
      <c r="I787" s="17"/>
      <c r="J787" s="17"/>
      <c r="K787" s="17"/>
      <c r="L787" s="17"/>
      <c r="O787" s="17"/>
      <c r="P787" s="17"/>
      <c r="Q787" s="17"/>
    </row>
    <row r="788" spans="2:17" ht="12.75" x14ac:dyDescent="0.2">
      <c r="B788" s="17"/>
      <c r="C788" s="17"/>
      <c r="H788" s="17"/>
      <c r="I788" s="17"/>
      <c r="J788" s="17"/>
      <c r="K788" s="17"/>
      <c r="L788" s="17"/>
      <c r="O788" s="17"/>
      <c r="P788" s="17"/>
      <c r="Q788" s="17"/>
    </row>
    <row r="789" spans="2:17" ht="12.75" x14ac:dyDescent="0.2">
      <c r="B789" s="17"/>
      <c r="C789" s="17"/>
      <c r="H789" s="17"/>
      <c r="I789" s="17"/>
      <c r="J789" s="17"/>
      <c r="K789" s="17"/>
      <c r="L789" s="17"/>
      <c r="O789" s="17"/>
      <c r="P789" s="17"/>
      <c r="Q789" s="17"/>
    </row>
    <row r="790" spans="2:17" ht="12.75" x14ac:dyDescent="0.2">
      <c r="B790" s="17"/>
      <c r="C790" s="17"/>
      <c r="H790" s="17"/>
      <c r="I790" s="17"/>
      <c r="J790" s="17"/>
      <c r="K790" s="17"/>
      <c r="L790" s="17"/>
      <c r="O790" s="17"/>
      <c r="P790" s="17"/>
      <c r="Q790" s="17"/>
    </row>
    <row r="791" spans="2:17" ht="12.75" x14ac:dyDescent="0.2">
      <c r="B791" s="17"/>
      <c r="C791" s="17"/>
      <c r="H791" s="17"/>
      <c r="I791" s="17"/>
      <c r="J791" s="17"/>
      <c r="K791" s="17"/>
      <c r="L791" s="17"/>
      <c r="O791" s="17"/>
      <c r="P791" s="17"/>
      <c r="Q791" s="17"/>
    </row>
    <row r="792" spans="2:17" ht="12.75" x14ac:dyDescent="0.2">
      <c r="B792" s="17"/>
      <c r="C792" s="17"/>
      <c r="H792" s="17"/>
      <c r="I792" s="17"/>
      <c r="J792" s="17"/>
      <c r="K792" s="17"/>
      <c r="L792" s="17"/>
      <c r="O792" s="17"/>
      <c r="P792" s="17"/>
      <c r="Q792" s="17"/>
    </row>
    <row r="793" spans="2:17" ht="12.75" x14ac:dyDescent="0.2">
      <c r="B793" s="17"/>
      <c r="C793" s="17"/>
      <c r="H793" s="17"/>
      <c r="I793" s="17"/>
      <c r="J793" s="17"/>
      <c r="K793" s="17"/>
      <c r="L793" s="17"/>
      <c r="O793" s="17"/>
      <c r="P793" s="17"/>
      <c r="Q793" s="17"/>
    </row>
    <row r="794" spans="2:17" ht="12.75" x14ac:dyDescent="0.2">
      <c r="B794" s="17"/>
      <c r="C794" s="17"/>
      <c r="H794" s="17"/>
      <c r="I794" s="17"/>
      <c r="J794" s="17"/>
      <c r="K794" s="17"/>
      <c r="L794" s="17"/>
      <c r="O794" s="17"/>
      <c r="P794" s="17"/>
      <c r="Q794" s="17"/>
    </row>
    <row r="795" spans="2:17" ht="12.75" x14ac:dyDescent="0.2">
      <c r="B795" s="17"/>
      <c r="C795" s="17"/>
      <c r="H795" s="17"/>
      <c r="I795" s="17"/>
      <c r="J795" s="17"/>
      <c r="K795" s="17"/>
      <c r="L795" s="17"/>
      <c r="O795" s="17"/>
      <c r="P795" s="17"/>
      <c r="Q795" s="17"/>
    </row>
    <row r="796" spans="2:17" ht="12.75" x14ac:dyDescent="0.2">
      <c r="B796" s="17"/>
      <c r="C796" s="17"/>
      <c r="H796" s="17"/>
      <c r="I796" s="17"/>
      <c r="J796" s="17"/>
      <c r="K796" s="17"/>
      <c r="L796" s="17"/>
      <c r="O796" s="17"/>
      <c r="P796" s="17"/>
      <c r="Q796" s="17"/>
    </row>
    <row r="797" spans="2:17" ht="12.75" x14ac:dyDescent="0.2">
      <c r="B797" s="17"/>
      <c r="C797" s="17"/>
      <c r="H797" s="17"/>
      <c r="I797" s="17"/>
      <c r="J797" s="17"/>
      <c r="K797" s="17"/>
      <c r="L797" s="17"/>
      <c r="O797" s="17"/>
      <c r="P797" s="17"/>
      <c r="Q797" s="17"/>
    </row>
    <row r="798" spans="2:17" ht="12.75" x14ac:dyDescent="0.2">
      <c r="B798" s="17"/>
      <c r="C798" s="17"/>
      <c r="H798" s="17"/>
      <c r="I798" s="17"/>
      <c r="J798" s="17"/>
      <c r="K798" s="17"/>
      <c r="L798" s="17"/>
      <c r="O798" s="17"/>
      <c r="P798" s="17"/>
      <c r="Q798" s="17"/>
    </row>
    <row r="799" spans="2:17" ht="12.75" x14ac:dyDescent="0.2">
      <c r="B799" s="17"/>
      <c r="C799" s="17"/>
      <c r="H799" s="17"/>
      <c r="I799" s="17"/>
      <c r="J799" s="17"/>
      <c r="K799" s="17"/>
      <c r="L799" s="17"/>
      <c r="O799" s="17"/>
      <c r="P799" s="17"/>
      <c r="Q799" s="17"/>
    </row>
    <row r="800" spans="2:17" ht="12.75" x14ac:dyDescent="0.2">
      <c r="B800" s="17"/>
      <c r="C800" s="17"/>
      <c r="H800" s="17"/>
      <c r="I800" s="17"/>
      <c r="J800" s="17"/>
      <c r="K800" s="17"/>
      <c r="L800" s="17"/>
      <c r="O800" s="17"/>
      <c r="P800" s="17"/>
      <c r="Q800" s="17"/>
    </row>
    <row r="801" spans="2:17" ht="12.75" x14ac:dyDescent="0.2">
      <c r="B801" s="17"/>
      <c r="C801" s="17"/>
      <c r="H801" s="17"/>
      <c r="I801" s="17"/>
      <c r="J801" s="17"/>
      <c r="K801" s="17"/>
      <c r="L801" s="17"/>
      <c r="O801" s="17"/>
      <c r="P801" s="17"/>
      <c r="Q801" s="17"/>
    </row>
    <row r="802" spans="2:17" ht="12.75" x14ac:dyDescent="0.2">
      <c r="B802" s="17"/>
      <c r="C802" s="17"/>
      <c r="H802" s="17"/>
      <c r="I802" s="17"/>
      <c r="J802" s="17"/>
      <c r="K802" s="17"/>
      <c r="L802" s="17"/>
      <c r="O802" s="17"/>
      <c r="P802" s="17"/>
      <c r="Q802" s="17"/>
    </row>
    <row r="803" spans="2:17" ht="12.75" x14ac:dyDescent="0.2">
      <c r="B803" s="17"/>
      <c r="C803" s="17"/>
      <c r="H803" s="17"/>
      <c r="I803" s="17"/>
      <c r="J803" s="17"/>
      <c r="K803" s="17"/>
      <c r="L803" s="17"/>
      <c r="O803" s="17"/>
      <c r="P803" s="17"/>
      <c r="Q803" s="17"/>
    </row>
    <row r="804" spans="2:17" ht="12.75" x14ac:dyDescent="0.2">
      <c r="B804" s="17"/>
      <c r="C804" s="17"/>
      <c r="H804" s="17"/>
      <c r="I804" s="17"/>
      <c r="J804" s="17"/>
      <c r="K804" s="17"/>
      <c r="L804" s="17"/>
      <c r="O804" s="17"/>
      <c r="P804" s="17"/>
      <c r="Q804" s="17"/>
    </row>
    <row r="805" spans="2:17" ht="12.75" x14ac:dyDescent="0.2">
      <c r="B805" s="17"/>
      <c r="C805" s="17"/>
      <c r="H805" s="17"/>
      <c r="I805" s="17"/>
      <c r="J805" s="17"/>
      <c r="K805" s="17"/>
      <c r="L805" s="17"/>
      <c r="O805" s="17"/>
      <c r="P805" s="17"/>
      <c r="Q805" s="17"/>
    </row>
    <row r="806" spans="2:17" ht="12.75" x14ac:dyDescent="0.2">
      <c r="B806" s="17"/>
      <c r="C806" s="17"/>
      <c r="H806" s="17"/>
      <c r="I806" s="17"/>
      <c r="J806" s="17"/>
      <c r="K806" s="17"/>
      <c r="L806" s="17"/>
      <c r="O806" s="17"/>
      <c r="P806" s="17"/>
      <c r="Q806" s="17"/>
    </row>
    <row r="807" spans="2:17" ht="12.75" x14ac:dyDescent="0.2">
      <c r="B807" s="17"/>
      <c r="C807" s="17"/>
      <c r="H807" s="17"/>
      <c r="I807" s="17"/>
      <c r="J807" s="17"/>
      <c r="K807" s="17"/>
      <c r="L807" s="17"/>
      <c r="O807" s="17"/>
      <c r="P807" s="17"/>
      <c r="Q807" s="17"/>
    </row>
    <row r="808" spans="2:17" ht="12.75" x14ac:dyDescent="0.2">
      <c r="B808" s="17"/>
      <c r="C808" s="17"/>
      <c r="H808" s="17"/>
      <c r="I808" s="17"/>
      <c r="J808" s="17"/>
      <c r="K808" s="17"/>
      <c r="L808" s="17"/>
      <c r="O808" s="17"/>
      <c r="P808" s="17"/>
      <c r="Q808" s="17"/>
    </row>
    <row r="809" spans="2:17" ht="12.75" x14ac:dyDescent="0.2">
      <c r="B809" s="17"/>
      <c r="C809" s="17"/>
      <c r="H809" s="17"/>
      <c r="I809" s="17"/>
      <c r="J809" s="17"/>
      <c r="K809" s="17"/>
      <c r="L809" s="17"/>
      <c r="O809" s="17"/>
      <c r="P809" s="17"/>
      <c r="Q809" s="17"/>
    </row>
    <row r="810" spans="2:17" ht="12.75" x14ac:dyDescent="0.2">
      <c r="B810" s="17"/>
      <c r="C810" s="17"/>
      <c r="H810" s="17"/>
      <c r="I810" s="17"/>
      <c r="J810" s="17"/>
      <c r="K810" s="17"/>
      <c r="L810" s="17"/>
      <c r="O810" s="17"/>
      <c r="P810" s="17"/>
      <c r="Q810" s="17"/>
    </row>
    <row r="811" spans="2:17" ht="12.75" x14ac:dyDescent="0.2">
      <c r="B811" s="17"/>
      <c r="C811" s="17"/>
      <c r="H811" s="17"/>
      <c r="I811" s="17"/>
      <c r="J811" s="17"/>
      <c r="K811" s="17"/>
      <c r="L811" s="17"/>
      <c r="O811" s="17"/>
      <c r="P811" s="17"/>
      <c r="Q811" s="17"/>
    </row>
    <row r="812" spans="2:17" ht="12.75" x14ac:dyDescent="0.2">
      <c r="B812" s="17"/>
      <c r="C812" s="17"/>
      <c r="H812" s="17"/>
      <c r="I812" s="17"/>
      <c r="J812" s="17"/>
      <c r="K812" s="17"/>
      <c r="L812" s="17"/>
      <c r="O812" s="17"/>
      <c r="P812" s="17"/>
      <c r="Q812" s="17"/>
    </row>
    <row r="813" spans="2:17" ht="12.75" x14ac:dyDescent="0.2">
      <c r="B813" s="17"/>
      <c r="C813" s="17"/>
      <c r="H813" s="17"/>
      <c r="I813" s="17"/>
      <c r="J813" s="17"/>
      <c r="K813" s="17"/>
      <c r="L813" s="17"/>
      <c r="O813" s="17"/>
      <c r="P813" s="17"/>
      <c r="Q813" s="17"/>
    </row>
    <row r="814" spans="2:17" ht="12.75" x14ac:dyDescent="0.2">
      <c r="B814" s="17"/>
      <c r="C814" s="17"/>
      <c r="H814" s="17"/>
      <c r="I814" s="17"/>
      <c r="J814" s="17"/>
      <c r="K814" s="17"/>
      <c r="L814" s="17"/>
      <c r="O814" s="17"/>
      <c r="P814" s="17"/>
      <c r="Q814" s="17"/>
    </row>
    <row r="815" spans="2:17" ht="12.75" x14ac:dyDescent="0.2">
      <c r="B815" s="17"/>
      <c r="C815" s="17"/>
      <c r="H815" s="17"/>
      <c r="I815" s="17"/>
      <c r="J815" s="17"/>
      <c r="K815" s="17"/>
      <c r="L815" s="17"/>
      <c r="O815" s="17"/>
      <c r="P815" s="17"/>
      <c r="Q815" s="17"/>
    </row>
    <row r="816" spans="2:17" ht="12.75" x14ac:dyDescent="0.2">
      <c r="B816" s="17"/>
      <c r="C816" s="17"/>
      <c r="H816" s="17"/>
      <c r="I816" s="17"/>
      <c r="J816" s="17"/>
      <c r="K816" s="17"/>
      <c r="L816" s="17"/>
      <c r="O816" s="17"/>
      <c r="P816" s="17"/>
      <c r="Q816" s="17"/>
    </row>
    <row r="817" spans="2:17" ht="12.75" x14ac:dyDescent="0.2">
      <c r="B817" s="17"/>
      <c r="C817" s="17"/>
      <c r="H817" s="17"/>
      <c r="I817" s="17"/>
      <c r="J817" s="17"/>
      <c r="K817" s="17"/>
      <c r="L817" s="17"/>
      <c r="O817" s="17"/>
      <c r="P817" s="17"/>
      <c r="Q817" s="17"/>
    </row>
    <row r="818" spans="2:17" ht="12.75" x14ac:dyDescent="0.2">
      <c r="B818" s="17"/>
      <c r="C818" s="17"/>
      <c r="H818" s="17"/>
      <c r="I818" s="17"/>
      <c r="J818" s="17"/>
      <c r="K818" s="17"/>
      <c r="L818" s="17"/>
      <c r="O818" s="17"/>
      <c r="P818" s="17"/>
      <c r="Q818" s="17"/>
    </row>
    <row r="819" spans="2:17" ht="12.75" x14ac:dyDescent="0.2">
      <c r="B819" s="17"/>
      <c r="C819" s="17"/>
      <c r="H819" s="17"/>
      <c r="I819" s="17"/>
      <c r="J819" s="17"/>
      <c r="K819" s="17"/>
      <c r="L819" s="17"/>
      <c r="O819" s="17"/>
      <c r="P819" s="17"/>
      <c r="Q819" s="17"/>
    </row>
    <row r="820" spans="2:17" ht="12.75" x14ac:dyDescent="0.2">
      <c r="B820" s="17"/>
      <c r="C820" s="17"/>
      <c r="H820" s="17"/>
      <c r="I820" s="17"/>
      <c r="J820" s="17"/>
      <c r="K820" s="17"/>
      <c r="L820" s="17"/>
      <c r="O820" s="17"/>
      <c r="P820" s="17"/>
      <c r="Q820" s="17"/>
    </row>
    <row r="821" spans="2:17" ht="12.75" x14ac:dyDescent="0.2">
      <c r="B821" s="17"/>
      <c r="C821" s="17"/>
      <c r="H821" s="17"/>
      <c r="I821" s="17"/>
      <c r="J821" s="17"/>
      <c r="K821" s="17"/>
      <c r="L821" s="17"/>
      <c r="O821" s="17"/>
      <c r="P821" s="17"/>
      <c r="Q821" s="17"/>
    </row>
    <row r="822" spans="2:17" ht="12.75" x14ac:dyDescent="0.2">
      <c r="B822" s="17"/>
      <c r="C822" s="17"/>
      <c r="H822" s="17"/>
      <c r="I822" s="17"/>
      <c r="J822" s="17"/>
      <c r="K822" s="17"/>
      <c r="L822" s="17"/>
      <c r="O822" s="17"/>
      <c r="P822" s="17"/>
      <c r="Q822" s="17"/>
    </row>
    <row r="823" spans="2:17" ht="12.75" x14ac:dyDescent="0.2">
      <c r="B823" s="17"/>
      <c r="C823" s="17"/>
      <c r="H823" s="17"/>
      <c r="I823" s="17"/>
      <c r="J823" s="17"/>
      <c r="K823" s="17"/>
      <c r="L823" s="17"/>
      <c r="O823" s="17"/>
      <c r="P823" s="17"/>
      <c r="Q823" s="17"/>
    </row>
    <row r="824" spans="2:17" ht="12.75" x14ac:dyDescent="0.2">
      <c r="B824" s="17"/>
      <c r="C824" s="17"/>
      <c r="H824" s="17"/>
      <c r="I824" s="17"/>
      <c r="J824" s="17"/>
      <c r="K824" s="17"/>
      <c r="L824" s="17"/>
      <c r="O824" s="17"/>
      <c r="P824" s="17"/>
      <c r="Q824" s="17"/>
    </row>
    <row r="825" spans="2:17" ht="12.75" x14ac:dyDescent="0.2">
      <c r="B825" s="17"/>
      <c r="C825" s="17"/>
      <c r="H825" s="17"/>
      <c r="I825" s="17"/>
      <c r="J825" s="17"/>
      <c r="K825" s="17"/>
      <c r="L825" s="17"/>
      <c r="O825" s="17"/>
      <c r="P825" s="17"/>
      <c r="Q825" s="17"/>
    </row>
    <row r="826" spans="2:17" ht="12.75" x14ac:dyDescent="0.2">
      <c r="B826" s="17"/>
      <c r="C826" s="17"/>
      <c r="H826" s="17"/>
      <c r="I826" s="17"/>
      <c r="J826" s="17"/>
      <c r="K826" s="17"/>
      <c r="L826" s="17"/>
      <c r="O826" s="17"/>
      <c r="P826" s="17"/>
      <c r="Q826" s="17"/>
    </row>
    <row r="827" spans="2:17" ht="12.75" x14ac:dyDescent="0.2">
      <c r="B827" s="17"/>
      <c r="C827" s="17"/>
      <c r="H827" s="17"/>
      <c r="I827" s="17"/>
      <c r="J827" s="17"/>
      <c r="K827" s="17"/>
      <c r="L827" s="17"/>
      <c r="O827" s="17"/>
      <c r="P827" s="17"/>
      <c r="Q827" s="17"/>
    </row>
    <row r="828" spans="2:17" ht="12.75" x14ac:dyDescent="0.2">
      <c r="B828" s="17"/>
      <c r="C828" s="17"/>
      <c r="H828" s="17"/>
      <c r="I828" s="17"/>
      <c r="J828" s="17"/>
      <c r="K828" s="17"/>
      <c r="L828" s="17"/>
      <c r="O828" s="17"/>
      <c r="P828" s="17"/>
      <c r="Q828" s="17"/>
    </row>
    <row r="829" spans="2:17" ht="12.75" x14ac:dyDescent="0.2">
      <c r="B829" s="17"/>
      <c r="C829" s="17"/>
      <c r="H829" s="17"/>
      <c r="I829" s="17"/>
      <c r="J829" s="17"/>
      <c r="K829" s="17"/>
      <c r="L829" s="17"/>
      <c r="O829" s="17"/>
      <c r="P829" s="17"/>
      <c r="Q829" s="17"/>
    </row>
    <row r="830" spans="2:17" ht="12.75" x14ac:dyDescent="0.2">
      <c r="B830" s="17"/>
      <c r="C830" s="17"/>
      <c r="H830" s="17"/>
      <c r="I830" s="17"/>
      <c r="J830" s="17"/>
      <c r="K830" s="17"/>
      <c r="L830" s="17"/>
      <c r="O830" s="17"/>
      <c r="P830" s="17"/>
      <c r="Q830" s="17"/>
    </row>
    <row r="831" spans="2:17" ht="12.75" x14ac:dyDescent="0.2">
      <c r="B831" s="17"/>
      <c r="C831" s="17"/>
      <c r="H831" s="17"/>
      <c r="I831" s="17"/>
      <c r="J831" s="17"/>
      <c r="K831" s="17"/>
      <c r="L831" s="17"/>
      <c r="O831" s="17"/>
      <c r="P831" s="17"/>
      <c r="Q831" s="17"/>
    </row>
    <row r="832" spans="2:17" ht="12.75" x14ac:dyDescent="0.2">
      <c r="B832" s="17"/>
      <c r="C832" s="17"/>
      <c r="H832" s="17"/>
      <c r="I832" s="17"/>
      <c r="J832" s="17"/>
      <c r="K832" s="17"/>
      <c r="L832" s="17"/>
      <c r="O832" s="17"/>
      <c r="P832" s="17"/>
      <c r="Q832" s="17"/>
    </row>
    <row r="833" spans="2:17" ht="12.75" x14ac:dyDescent="0.2">
      <c r="B833" s="17"/>
      <c r="C833" s="17"/>
      <c r="H833" s="17"/>
      <c r="I833" s="17"/>
      <c r="J833" s="17"/>
      <c r="K833" s="17"/>
      <c r="L833" s="17"/>
      <c r="O833" s="17"/>
      <c r="P833" s="17"/>
      <c r="Q833" s="17"/>
    </row>
    <row r="834" spans="2:17" ht="12.75" x14ac:dyDescent="0.2">
      <c r="B834" s="17"/>
      <c r="C834" s="17"/>
      <c r="H834" s="17"/>
      <c r="I834" s="17"/>
      <c r="J834" s="17"/>
      <c r="K834" s="17"/>
      <c r="L834" s="17"/>
      <c r="O834" s="17"/>
      <c r="P834" s="17"/>
      <c r="Q834" s="17"/>
    </row>
    <row r="835" spans="2:17" ht="12.75" x14ac:dyDescent="0.2">
      <c r="B835" s="17"/>
      <c r="C835" s="17"/>
      <c r="H835" s="17"/>
      <c r="I835" s="17"/>
      <c r="J835" s="17"/>
      <c r="K835" s="17"/>
      <c r="L835" s="17"/>
      <c r="O835" s="17"/>
      <c r="P835" s="17"/>
      <c r="Q835" s="17"/>
    </row>
    <row r="836" spans="2:17" ht="12.75" x14ac:dyDescent="0.2">
      <c r="B836" s="17"/>
      <c r="C836" s="17"/>
      <c r="H836" s="17"/>
      <c r="I836" s="17"/>
      <c r="J836" s="17"/>
      <c r="K836" s="17"/>
      <c r="L836" s="17"/>
      <c r="O836" s="17"/>
      <c r="P836" s="17"/>
      <c r="Q836" s="17"/>
    </row>
    <row r="837" spans="2:17" ht="12.75" x14ac:dyDescent="0.2">
      <c r="B837" s="17"/>
      <c r="C837" s="17"/>
      <c r="H837" s="17"/>
      <c r="I837" s="17"/>
      <c r="J837" s="17"/>
      <c r="K837" s="17"/>
      <c r="L837" s="17"/>
      <c r="O837" s="17"/>
      <c r="P837" s="17"/>
      <c r="Q837" s="17"/>
    </row>
    <row r="838" spans="2:17" ht="12.75" x14ac:dyDescent="0.2">
      <c r="B838" s="17"/>
      <c r="C838" s="17"/>
      <c r="H838" s="17"/>
      <c r="I838" s="17"/>
      <c r="J838" s="17"/>
      <c r="K838" s="17"/>
      <c r="L838" s="17"/>
      <c r="O838" s="17"/>
      <c r="P838" s="17"/>
      <c r="Q838" s="17"/>
    </row>
    <row r="839" spans="2:17" ht="12.75" x14ac:dyDescent="0.2">
      <c r="B839" s="17"/>
      <c r="C839" s="17"/>
      <c r="H839" s="17"/>
      <c r="I839" s="17"/>
      <c r="J839" s="17"/>
      <c r="K839" s="17"/>
      <c r="L839" s="17"/>
      <c r="O839" s="17"/>
      <c r="P839" s="17"/>
      <c r="Q839" s="17"/>
    </row>
    <row r="840" spans="2:17" ht="12.75" x14ac:dyDescent="0.2">
      <c r="B840" s="17"/>
      <c r="C840" s="17"/>
      <c r="H840" s="17"/>
      <c r="I840" s="17"/>
      <c r="J840" s="17"/>
      <c r="K840" s="17"/>
      <c r="L840" s="17"/>
      <c r="O840" s="17"/>
      <c r="P840" s="17"/>
      <c r="Q840" s="17"/>
    </row>
    <row r="841" spans="2:17" ht="12.75" x14ac:dyDescent="0.2">
      <c r="B841" s="17"/>
      <c r="C841" s="17"/>
      <c r="H841" s="17"/>
      <c r="I841" s="17"/>
      <c r="J841" s="17"/>
      <c r="K841" s="17"/>
      <c r="L841" s="17"/>
      <c r="O841" s="17"/>
      <c r="P841" s="17"/>
      <c r="Q841" s="17"/>
    </row>
    <row r="842" spans="2:17" ht="12.75" x14ac:dyDescent="0.2">
      <c r="B842" s="17"/>
      <c r="C842" s="17"/>
      <c r="H842" s="17"/>
      <c r="I842" s="17"/>
      <c r="J842" s="17"/>
      <c r="K842" s="17"/>
      <c r="L842" s="17"/>
      <c r="O842" s="17"/>
      <c r="P842" s="17"/>
      <c r="Q842" s="17"/>
    </row>
    <row r="843" spans="2:17" ht="12.75" x14ac:dyDescent="0.2">
      <c r="B843" s="17"/>
      <c r="C843" s="17"/>
      <c r="H843" s="17"/>
      <c r="I843" s="17"/>
      <c r="J843" s="17"/>
      <c r="K843" s="17"/>
      <c r="L843" s="17"/>
      <c r="O843" s="17"/>
      <c r="P843" s="17"/>
      <c r="Q843" s="17"/>
    </row>
    <row r="844" spans="2:17" ht="12.75" x14ac:dyDescent="0.2">
      <c r="B844" s="17"/>
      <c r="C844" s="17"/>
      <c r="H844" s="17"/>
      <c r="I844" s="17"/>
      <c r="J844" s="17"/>
      <c r="K844" s="17"/>
      <c r="L844" s="17"/>
      <c r="O844" s="17"/>
      <c r="P844" s="17"/>
      <c r="Q844" s="17"/>
    </row>
    <row r="845" spans="2:17" ht="12.75" x14ac:dyDescent="0.2">
      <c r="B845" s="17"/>
      <c r="C845" s="17"/>
      <c r="H845" s="17"/>
      <c r="I845" s="17"/>
      <c r="J845" s="17"/>
      <c r="K845" s="17"/>
      <c r="L845" s="17"/>
      <c r="O845" s="17"/>
      <c r="P845" s="17"/>
      <c r="Q845" s="17"/>
    </row>
    <row r="846" spans="2:17" ht="12.75" x14ac:dyDescent="0.2">
      <c r="B846" s="17"/>
      <c r="C846" s="17"/>
      <c r="H846" s="17"/>
      <c r="I846" s="17"/>
      <c r="J846" s="17"/>
      <c r="K846" s="17"/>
      <c r="L846" s="17"/>
      <c r="O846" s="17"/>
      <c r="P846" s="17"/>
      <c r="Q846" s="17"/>
    </row>
    <row r="847" spans="2:17" ht="12.75" x14ac:dyDescent="0.2">
      <c r="B847" s="17"/>
      <c r="C847" s="17"/>
      <c r="H847" s="17"/>
      <c r="I847" s="17"/>
      <c r="J847" s="17"/>
      <c r="K847" s="17"/>
      <c r="L847" s="17"/>
      <c r="O847" s="17"/>
      <c r="P847" s="17"/>
      <c r="Q847" s="17"/>
    </row>
    <row r="848" spans="2:17" ht="12.75" x14ac:dyDescent="0.2">
      <c r="B848" s="17"/>
      <c r="C848" s="17"/>
      <c r="H848" s="17"/>
      <c r="I848" s="17"/>
      <c r="J848" s="17"/>
      <c r="K848" s="17"/>
      <c r="L848" s="17"/>
      <c r="O848" s="17"/>
      <c r="P848" s="17"/>
      <c r="Q848" s="17"/>
    </row>
    <row r="849" spans="2:17" ht="12.75" x14ac:dyDescent="0.2">
      <c r="B849" s="17"/>
      <c r="C849" s="17"/>
      <c r="H849" s="17"/>
      <c r="I849" s="17"/>
      <c r="J849" s="17"/>
      <c r="K849" s="17"/>
      <c r="L849" s="17"/>
      <c r="O849" s="17"/>
      <c r="P849" s="17"/>
      <c r="Q849" s="17"/>
    </row>
    <row r="850" spans="2:17" ht="12.75" x14ac:dyDescent="0.2">
      <c r="B850" s="17"/>
      <c r="C850" s="17"/>
      <c r="H850" s="17"/>
      <c r="I850" s="17"/>
      <c r="J850" s="17"/>
      <c r="K850" s="17"/>
      <c r="L850" s="17"/>
      <c r="O850" s="17"/>
      <c r="P850" s="17"/>
      <c r="Q850" s="17"/>
    </row>
    <row r="851" spans="2:17" ht="12.75" x14ac:dyDescent="0.2">
      <c r="B851" s="17"/>
      <c r="C851" s="17"/>
      <c r="H851" s="17"/>
      <c r="I851" s="17"/>
      <c r="J851" s="17"/>
      <c r="K851" s="17"/>
      <c r="L851" s="17"/>
      <c r="O851" s="17"/>
      <c r="P851" s="17"/>
      <c r="Q851" s="17"/>
    </row>
    <row r="852" spans="2:17" ht="12.75" x14ac:dyDescent="0.2">
      <c r="B852" s="17"/>
      <c r="C852" s="17"/>
      <c r="H852" s="17"/>
      <c r="I852" s="17"/>
      <c r="J852" s="17"/>
      <c r="K852" s="17"/>
      <c r="L852" s="17"/>
      <c r="O852" s="17"/>
      <c r="P852" s="17"/>
      <c r="Q852" s="17"/>
    </row>
    <row r="853" spans="2:17" ht="12.75" x14ac:dyDescent="0.2">
      <c r="B853" s="17"/>
      <c r="C853" s="17"/>
      <c r="H853" s="17"/>
      <c r="I853" s="17"/>
      <c r="J853" s="17"/>
      <c r="K853" s="17"/>
      <c r="L853" s="17"/>
      <c r="O853" s="17"/>
      <c r="P853" s="17"/>
      <c r="Q853" s="17"/>
    </row>
    <row r="854" spans="2:17" ht="12.75" x14ac:dyDescent="0.2">
      <c r="B854" s="17"/>
      <c r="C854" s="17"/>
      <c r="H854" s="17"/>
      <c r="I854" s="17"/>
      <c r="J854" s="17"/>
      <c r="K854" s="17"/>
      <c r="L854" s="17"/>
      <c r="O854" s="17"/>
      <c r="P854" s="17"/>
      <c r="Q854" s="17"/>
    </row>
    <row r="855" spans="2:17" ht="12.75" x14ac:dyDescent="0.2">
      <c r="B855" s="17"/>
      <c r="C855" s="17"/>
      <c r="H855" s="17"/>
      <c r="I855" s="17"/>
      <c r="J855" s="17"/>
      <c r="K855" s="17"/>
      <c r="L855" s="17"/>
      <c r="O855" s="17"/>
      <c r="P855" s="17"/>
      <c r="Q855" s="17"/>
    </row>
    <row r="856" spans="2:17" ht="12.75" x14ac:dyDescent="0.2">
      <c r="B856" s="17"/>
      <c r="C856" s="17"/>
      <c r="H856" s="17"/>
      <c r="I856" s="17"/>
      <c r="J856" s="17"/>
      <c r="K856" s="17"/>
      <c r="L856" s="17"/>
      <c r="O856" s="17"/>
      <c r="P856" s="17"/>
      <c r="Q856" s="17"/>
    </row>
    <row r="857" spans="2:17" ht="12.75" x14ac:dyDescent="0.2">
      <c r="B857" s="17"/>
      <c r="C857" s="17"/>
      <c r="H857" s="17"/>
      <c r="I857" s="17"/>
      <c r="J857" s="17"/>
      <c r="K857" s="17"/>
      <c r="L857" s="17"/>
      <c r="O857" s="17"/>
      <c r="P857" s="17"/>
      <c r="Q857" s="17"/>
    </row>
    <row r="858" spans="2:17" ht="12.75" x14ac:dyDescent="0.2">
      <c r="B858" s="17"/>
      <c r="C858" s="17"/>
      <c r="H858" s="17"/>
      <c r="I858" s="17"/>
      <c r="J858" s="17"/>
      <c r="K858" s="17"/>
      <c r="L858" s="17"/>
      <c r="O858" s="17"/>
      <c r="P858" s="17"/>
      <c r="Q858" s="17"/>
    </row>
    <row r="859" spans="2:17" ht="12.75" x14ac:dyDescent="0.2">
      <c r="B859" s="17"/>
      <c r="C859" s="17"/>
      <c r="H859" s="17"/>
      <c r="I859" s="17"/>
      <c r="J859" s="17"/>
      <c r="K859" s="17"/>
      <c r="L859" s="17"/>
      <c r="O859" s="17"/>
      <c r="P859" s="17"/>
      <c r="Q859" s="17"/>
    </row>
    <row r="860" spans="2:17" ht="12.75" x14ac:dyDescent="0.2">
      <c r="B860" s="17"/>
      <c r="C860" s="17"/>
      <c r="H860" s="17"/>
      <c r="I860" s="17"/>
      <c r="J860" s="17"/>
      <c r="K860" s="17"/>
      <c r="L860" s="17"/>
      <c r="O860" s="17"/>
      <c r="P860" s="17"/>
      <c r="Q860" s="17"/>
    </row>
    <row r="861" spans="2:17" ht="12.75" x14ac:dyDescent="0.2">
      <c r="B861" s="17"/>
      <c r="C861" s="17"/>
      <c r="H861" s="17"/>
      <c r="I861" s="17"/>
      <c r="J861" s="17"/>
      <c r="K861" s="17"/>
      <c r="L861" s="17"/>
      <c r="O861" s="17"/>
      <c r="P861" s="17"/>
      <c r="Q861" s="17"/>
    </row>
    <row r="862" spans="2:17" ht="12.75" x14ac:dyDescent="0.2">
      <c r="B862" s="17"/>
      <c r="C862" s="17"/>
      <c r="H862" s="17"/>
      <c r="I862" s="17"/>
      <c r="J862" s="17"/>
      <c r="K862" s="17"/>
      <c r="L862" s="17"/>
      <c r="O862" s="17"/>
      <c r="P862" s="17"/>
      <c r="Q862" s="17"/>
    </row>
    <row r="863" spans="2:17" ht="12.75" x14ac:dyDescent="0.2">
      <c r="B863" s="17"/>
      <c r="C863" s="17"/>
      <c r="H863" s="17"/>
      <c r="I863" s="17"/>
      <c r="J863" s="17"/>
      <c r="K863" s="17"/>
      <c r="L863" s="17"/>
      <c r="O863" s="17"/>
      <c r="P863" s="17"/>
      <c r="Q863" s="17"/>
    </row>
    <row r="864" spans="2:17" ht="12.75" x14ac:dyDescent="0.2">
      <c r="B864" s="17"/>
      <c r="C864" s="17"/>
      <c r="H864" s="17"/>
      <c r="I864" s="17"/>
      <c r="J864" s="17"/>
      <c r="K864" s="17"/>
      <c r="L864" s="17"/>
      <c r="O864" s="17"/>
      <c r="P864" s="17"/>
      <c r="Q864" s="17"/>
    </row>
    <row r="865" spans="2:17" ht="12.75" x14ac:dyDescent="0.2">
      <c r="B865" s="17"/>
      <c r="C865" s="17"/>
      <c r="H865" s="17"/>
      <c r="I865" s="17"/>
      <c r="J865" s="17"/>
      <c r="K865" s="17"/>
      <c r="L865" s="17"/>
      <c r="O865" s="17"/>
      <c r="P865" s="17"/>
      <c r="Q865" s="17"/>
    </row>
    <row r="866" spans="2:17" ht="12.75" x14ac:dyDescent="0.2">
      <c r="B866" s="17"/>
      <c r="C866" s="17"/>
      <c r="H866" s="17"/>
      <c r="I866" s="17"/>
      <c r="J866" s="17"/>
      <c r="K866" s="17"/>
      <c r="L866" s="17"/>
      <c r="O866" s="17"/>
      <c r="P866" s="17"/>
      <c r="Q866" s="17"/>
    </row>
    <row r="867" spans="2:17" ht="12.75" x14ac:dyDescent="0.2">
      <c r="B867" s="17"/>
      <c r="C867" s="17"/>
      <c r="H867" s="17"/>
      <c r="I867" s="17"/>
      <c r="J867" s="17"/>
      <c r="K867" s="17"/>
      <c r="L867" s="17"/>
      <c r="O867" s="17"/>
      <c r="P867" s="17"/>
      <c r="Q867" s="17"/>
    </row>
    <row r="868" spans="2:17" ht="12.75" x14ac:dyDescent="0.2">
      <c r="B868" s="17"/>
      <c r="C868" s="17"/>
      <c r="H868" s="17"/>
      <c r="I868" s="17"/>
      <c r="J868" s="17"/>
      <c r="K868" s="17"/>
      <c r="L868" s="17"/>
      <c r="O868" s="17"/>
      <c r="P868" s="17"/>
      <c r="Q868" s="17"/>
    </row>
    <row r="869" spans="2:17" ht="12.75" x14ac:dyDescent="0.2">
      <c r="B869" s="17"/>
      <c r="C869" s="17"/>
      <c r="H869" s="17"/>
      <c r="I869" s="17"/>
      <c r="J869" s="17"/>
      <c r="K869" s="17"/>
      <c r="L869" s="17"/>
      <c r="O869" s="17"/>
      <c r="P869" s="17"/>
      <c r="Q869" s="17"/>
    </row>
    <row r="870" spans="2:17" ht="12.75" x14ac:dyDescent="0.2">
      <c r="B870" s="17"/>
      <c r="C870" s="17"/>
      <c r="H870" s="17"/>
      <c r="I870" s="17"/>
      <c r="J870" s="17"/>
      <c r="K870" s="17"/>
      <c r="L870" s="17"/>
      <c r="O870" s="17"/>
      <c r="P870" s="17"/>
      <c r="Q870" s="17"/>
    </row>
    <row r="871" spans="2:17" ht="12.75" x14ac:dyDescent="0.2">
      <c r="B871" s="17"/>
      <c r="C871" s="17"/>
      <c r="H871" s="17"/>
      <c r="I871" s="17"/>
      <c r="J871" s="17"/>
      <c r="K871" s="17"/>
      <c r="L871" s="17"/>
      <c r="O871" s="17"/>
      <c r="P871" s="17"/>
      <c r="Q871" s="17"/>
    </row>
    <row r="872" spans="2:17" ht="12.75" x14ac:dyDescent="0.2">
      <c r="B872" s="17"/>
      <c r="C872" s="17"/>
      <c r="H872" s="17"/>
      <c r="I872" s="17"/>
      <c r="J872" s="17"/>
      <c r="K872" s="17"/>
      <c r="L872" s="17"/>
      <c r="O872" s="17"/>
      <c r="P872" s="17"/>
      <c r="Q872" s="17"/>
    </row>
    <row r="873" spans="2:17" ht="12.75" x14ac:dyDescent="0.2">
      <c r="B873" s="17"/>
      <c r="C873" s="17"/>
      <c r="H873" s="17"/>
      <c r="I873" s="17"/>
      <c r="J873" s="17"/>
      <c r="K873" s="17"/>
      <c r="L873" s="17"/>
      <c r="O873" s="17"/>
      <c r="P873" s="17"/>
      <c r="Q873" s="17"/>
    </row>
    <row r="874" spans="2:17" ht="12.75" x14ac:dyDescent="0.2">
      <c r="B874" s="17"/>
      <c r="C874" s="17"/>
      <c r="H874" s="17"/>
      <c r="I874" s="17"/>
      <c r="J874" s="17"/>
      <c r="K874" s="17"/>
      <c r="L874" s="17"/>
      <c r="O874" s="17"/>
      <c r="P874" s="17"/>
      <c r="Q874" s="17"/>
    </row>
    <row r="875" spans="2:17" ht="12.75" x14ac:dyDescent="0.2">
      <c r="B875" s="17"/>
      <c r="C875" s="17"/>
      <c r="H875" s="17"/>
      <c r="I875" s="17"/>
      <c r="J875" s="17"/>
      <c r="K875" s="17"/>
      <c r="L875" s="17"/>
      <c r="O875" s="17"/>
      <c r="P875" s="17"/>
      <c r="Q875" s="17"/>
    </row>
    <row r="876" spans="2:17" ht="12.75" x14ac:dyDescent="0.2">
      <c r="B876" s="17"/>
      <c r="C876" s="17"/>
      <c r="H876" s="17"/>
      <c r="I876" s="17"/>
      <c r="J876" s="17"/>
      <c r="K876" s="17"/>
      <c r="L876" s="17"/>
      <c r="O876" s="17"/>
      <c r="P876" s="17"/>
      <c r="Q876" s="17"/>
    </row>
    <row r="877" spans="2:17" ht="12.75" x14ac:dyDescent="0.2">
      <c r="B877" s="17"/>
      <c r="C877" s="17"/>
      <c r="H877" s="17"/>
      <c r="I877" s="17"/>
      <c r="J877" s="17"/>
      <c r="K877" s="17"/>
      <c r="L877" s="17"/>
      <c r="O877" s="17"/>
      <c r="P877" s="17"/>
      <c r="Q877" s="17"/>
    </row>
    <row r="878" spans="2:17" ht="12.75" x14ac:dyDescent="0.2">
      <c r="B878" s="17"/>
      <c r="C878" s="17"/>
      <c r="H878" s="17"/>
      <c r="I878" s="17"/>
      <c r="J878" s="17"/>
      <c r="K878" s="17"/>
      <c r="L878" s="17"/>
      <c r="O878" s="17"/>
      <c r="P878" s="17"/>
      <c r="Q878" s="17"/>
    </row>
    <row r="879" spans="2:17" ht="12.75" x14ac:dyDescent="0.2">
      <c r="B879" s="17"/>
      <c r="C879" s="17"/>
      <c r="H879" s="17"/>
      <c r="I879" s="17"/>
      <c r="J879" s="17"/>
      <c r="K879" s="17"/>
      <c r="L879" s="17"/>
      <c r="O879" s="17"/>
      <c r="P879" s="17"/>
      <c r="Q879" s="17"/>
    </row>
    <row r="880" spans="2:17" ht="12.75" x14ac:dyDescent="0.2">
      <c r="B880" s="17"/>
      <c r="C880" s="17"/>
      <c r="H880" s="17"/>
      <c r="I880" s="17"/>
      <c r="J880" s="17"/>
      <c r="K880" s="17"/>
      <c r="L880" s="17"/>
      <c r="O880" s="17"/>
      <c r="P880" s="17"/>
      <c r="Q880" s="17"/>
    </row>
    <row r="881" spans="2:17" ht="12.75" x14ac:dyDescent="0.2">
      <c r="B881" s="17"/>
      <c r="C881" s="17"/>
      <c r="H881" s="17"/>
      <c r="I881" s="17"/>
      <c r="J881" s="17"/>
      <c r="K881" s="17"/>
      <c r="L881" s="17"/>
      <c r="O881" s="17"/>
      <c r="P881" s="17"/>
      <c r="Q881" s="17"/>
    </row>
    <row r="882" spans="2:17" ht="12.75" x14ac:dyDescent="0.2">
      <c r="B882" s="17"/>
      <c r="C882" s="17"/>
      <c r="H882" s="17"/>
      <c r="I882" s="17"/>
      <c r="J882" s="17"/>
      <c r="K882" s="17"/>
      <c r="L882" s="17"/>
      <c r="O882" s="17"/>
      <c r="P882" s="17"/>
      <c r="Q882" s="17"/>
    </row>
    <row r="883" spans="2:17" ht="12.75" x14ac:dyDescent="0.2">
      <c r="B883" s="17"/>
      <c r="C883" s="17"/>
      <c r="H883" s="17"/>
      <c r="I883" s="17"/>
      <c r="J883" s="17"/>
      <c r="K883" s="17"/>
      <c r="L883" s="17"/>
      <c r="O883" s="17"/>
      <c r="P883" s="17"/>
      <c r="Q883" s="17"/>
    </row>
    <row r="884" spans="2:17" ht="12.75" x14ac:dyDescent="0.2">
      <c r="B884" s="17"/>
      <c r="C884" s="17"/>
      <c r="H884" s="17"/>
      <c r="I884" s="17"/>
      <c r="J884" s="17"/>
      <c r="K884" s="17"/>
      <c r="L884" s="17"/>
      <c r="O884" s="17"/>
      <c r="P884" s="17"/>
      <c r="Q884" s="17"/>
    </row>
    <row r="885" spans="2:17" ht="12.75" x14ac:dyDescent="0.2">
      <c r="B885" s="17"/>
      <c r="C885" s="17"/>
      <c r="H885" s="17"/>
      <c r="I885" s="17"/>
      <c r="J885" s="17"/>
      <c r="K885" s="17"/>
      <c r="L885" s="17"/>
      <c r="O885" s="17"/>
      <c r="P885" s="17"/>
      <c r="Q885" s="17"/>
    </row>
    <row r="886" spans="2:17" ht="12.75" x14ac:dyDescent="0.2">
      <c r="B886" s="17"/>
      <c r="C886" s="17"/>
      <c r="H886" s="17"/>
      <c r="I886" s="17"/>
      <c r="J886" s="17"/>
      <c r="K886" s="17"/>
      <c r="L886" s="17"/>
      <c r="O886" s="17"/>
      <c r="P886" s="17"/>
      <c r="Q886" s="17"/>
    </row>
    <row r="887" spans="2:17" ht="12.75" x14ac:dyDescent="0.2">
      <c r="B887" s="17"/>
      <c r="C887" s="17"/>
      <c r="H887" s="17"/>
      <c r="I887" s="17"/>
      <c r="J887" s="17"/>
      <c r="K887" s="17"/>
      <c r="L887" s="17"/>
      <c r="O887" s="17"/>
      <c r="P887" s="17"/>
      <c r="Q887" s="17"/>
    </row>
    <row r="888" spans="2:17" ht="12.75" x14ac:dyDescent="0.2">
      <c r="B888" s="17"/>
      <c r="C888" s="17"/>
      <c r="H888" s="17"/>
      <c r="I888" s="17"/>
      <c r="J888" s="17"/>
      <c r="K888" s="17"/>
      <c r="L888" s="17"/>
      <c r="O888" s="17"/>
      <c r="P888" s="17"/>
      <c r="Q888" s="17"/>
    </row>
    <row r="889" spans="2:17" ht="12.75" x14ac:dyDescent="0.2">
      <c r="B889" s="17"/>
      <c r="C889" s="17"/>
      <c r="H889" s="17"/>
      <c r="I889" s="17"/>
      <c r="J889" s="17"/>
      <c r="K889" s="17"/>
      <c r="L889" s="17"/>
      <c r="O889" s="17"/>
      <c r="P889" s="17"/>
      <c r="Q889" s="17"/>
    </row>
    <row r="890" spans="2:17" ht="12.75" x14ac:dyDescent="0.2">
      <c r="B890" s="17"/>
      <c r="C890" s="17"/>
      <c r="H890" s="17"/>
      <c r="I890" s="17"/>
      <c r="J890" s="17"/>
      <c r="K890" s="17"/>
      <c r="L890" s="17"/>
      <c r="O890" s="17"/>
      <c r="P890" s="17"/>
      <c r="Q890" s="17"/>
    </row>
    <row r="891" spans="2:17" ht="12.75" x14ac:dyDescent="0.2">
      <c r="B891" s="17"/>
      <c r="C891" s="17"/>
      <c r="H891" s="17"/>
      <c r="I891" s="17"/>
      <c r="J891" s="17"/>
      <c r="K891" s="17"/>
      <c r="L891" s="17"/>
      <c r="O891" s="17"/>
      <c r="P891" s="17"/>
      <c r="Q891" s="17"/>
    </row>
    <row r="892" spans="2:17" ht="12.75" x14ac:dyDescent="0.2">
      <c r="B892" s="17"/>
      <c r="C892" s="17"/>
      <c r="H892" s="17"/>
      <c r="I892" s="17"/>
      <c r="J892" s="17"/>
      <c r="K892" s="17"/>
      <c r="L892" s="17"/>
      <c r="O892" s="17"/>
      <c r="P892" s="17"/>
      <c r="Q892" s="17"/>
    </row>
    <row r="893" spans="2:17" ht="12.75" x14ac:dyDescent="0.2">
      <c r="B893" s="17"/>
      <c r="C893" s="17"/>
      <c r="H893" s="17"/>
      <c r="I893" s="17"/>
      <c r="J893" s="17"/>
      <c r="K893" s="17"/>
      <c r="L893" s="17"/>
      <c r="O893" s="17"/>
      <c r="P893" s="17"/>
      <c r="Q893" s="17"/>
    </row>
    <row r="894" spans="2:17" ht="12.75" x14ac:dyDescent="0.2">
      <c r="B894" s="17"/>
      <c r="C894" s="17"/>
      <c r="H894" s="17"/>
      <c r="I894" s="17"/>
      <c r="J894" s="17"/>
      <c r="K894" s="17"/>
      <c r="L894" s="17"/>
      <c r="O894" s="17"/>
      <c r="P894" s="17"/>
      <c r="Q894" s="17"/>
    </row>
    <row r="895" spans="2:17" ht="12.75" x14ac:dyDescent="0.2">
      <c r="B895" s="17"/>
      <c r="C895" s="17"/>
      <c r="H895" s="17"/>
      <c r="I895" s="17"/>
      <c r="J895" s="17"/>
      <c r="K895" s="17"/>
      <c r="L895" s="17"/>
      <c r="O895" s="17"/>
      <c r="P895" s="17"/>
      <c r="Q895" s="17"/>
    </row>
    <row r="896" spans="2:17" ht="12.75" x14ac:dyDescent="0.2">
      <c r="B896" s="17"/>
      <c r="C896" s="17"/>
      <c r="H896" s="17"/>
      <c r="I896" s="17"/>
      <c r="J896" s="17"/>
      <c r="K896" s="17"/>
      <c r="L896" s="17"/>
      <c r="O896" s="17"/>
      <c r="P896" s="17"/>
      <c r="Q896" s="17"/>
    </row>
    <row r="897" spans="2:17" ht="12.75" x14ac:dyDescent="0.2">
      <c r="B897" s="17"/>
      <c r="C897" s="17"/>
      <c r="H897" s="17"/>
      <c r="I897" s="17"/>
      <c r="J897" s="17"/>
      <c r="K897" s="17"/>
      <c r="L897" s="17"/>
      <c r="O897" s="17"/>
      <c r="P897" s="17"/>
      <c r="Q897" s="17"/>
    </row>
    <row r="898" spans="2:17" ht="12.75" x14ac:dyDescent="0.2">
      <c r="B898" s="17"/>
      <c r="C898" s="17"/>
      <c r="H898" s="17"/>
      <c r="I898" s="17"/>
      <c r="J898" s="17"/>
      <c r="K898" s="17"/>
      <c r="L898" s="17"/>
      <c r="O898" s="17"/>
      <c r="P898" s="17"/>
      <c r="Q898" s="17"/>
    </row>
    <row r="899" spans="2:17" ht="12.75" x14ac:dyDescent="0.2">
      <c r="B899" s="17"/>
      <c r="C899" s="17"/>
      <c r="H899" s="17"/>
      <c r="I899" s="17"/>
      <c r="J899" s="17"/>
      <c r="K899" s="17"/>
      <c r="L899" s="17"/>
      <c r="O899" s="17"/>
      <c r="P899" s="17"/>
      <c r="Q899" s="17"/>
    </row>
    <row r="900" spans="2:17" ht="12.75" x14ac:dyDescent="0.2">
      <c r="B900" s="17"/>
      <c r="C900" s="17"/>
      <c r="H900" s="17"/>
      <c r="I900" s="17"/>
      <c r="J900" s="17"/>
      <c r="K900" s="17"/>
      <c r="L900" s="17"/>
      <c r="O900" s="17"/>
      <c r="P900" s="17"/>
      <c r="Q900" s="17"/>
    </row>
    <row r="901" spans="2:17" ht="12.75" x14ac:dyDescent="0.2">
      <c r="B901" s="17"/>
      <c r="C901" s="17"/>
      <c r="H901" s="17"/>
      <c r="I901" s="17"/>
      <c r="J901" s="17"/>
      <c r="K901" s="17"/>
      <c r="L901" s="17"/>
      <c r="O901" s="17"/>
      <c r="P901" s="17"/>
      <c r="Q901" s="17"/>
    </row>
    <row r="902" spans="2:17" ht="12.75" x14ac:dyDescent="0.2">
      <c r="B902" s="17"/>
      <c r="C902" s="17"/>
      <c r="H902" s="17"/>
      <c r="I902" s="17"/>
      <c r="J902" s="17"/>
      <c r="K902" s="17"/>
      <c r="L902" s="17"/>
      <c r="O902" s="17"/>
      <c r="P902" s="17"/>
      <c r="Q902" s="17"/>
    </row>
    <row r="903" spans="2:17" ht="12.75" x14ac:dyDescent="0.2">
      <c r="B903" s="17"/>
      <c r="C903" s="17"/>
      <c r="H903" s="17"/>
      <c r="I903" s="17"/>
      <c r="J903" s="17"/>
      <c r="K903" s="17"/>
      <c r="L903" s="17"/>
      <c r="O903" s="17"/>
      <c r="P903" s="17"/>
      <c r="Q903" s="17"/>
    </row>
    <row r="904" spans="2:17" ht="12.75" x14ac:dyDescent="0.2">
      <c r="B904" s="17"/>
      <c r="C904" s="17"/>
      <c r="H904" s="17"/>
      <c r="I904" s="17"/>
      <c r="J904" s="17"/>
      <c r="K904" s="17"/>
      <c r="L904" s="17"/>
      <c r="O904" s="17"/>
      <c r="P904" s="17"/>
      <c r="Q904" s="17"/>
    </row>
    <row r="905" spans="2:17" ht="12.75" x14ac:dyDescent="0.2">
      <c r="B905" s="17"/>
      <c r="C905" s="17"/>
      <c r="H905" s="17"/>
      <c r="I905" s="17"/>
      <c r="J905" s="17"/>
      <c r="K905" s="17"/>
      <c r="L905" s="17"/>
      <c r="O905" s="17"/>
      <c r="P905" s="17"/>
      <c r="Q905" s="17"/>
    </row>
    <row r="906" spans="2:17" ht="12.75" x14ac:dyDescent="0.2">
      <c r="B906" s="17"/>
      <c r="C906" s="17"/>
      <c r="H906" s="17"/>
      <c r="I906" s="17"/>
      <c r="J906" s="17"/>
      <c r="K906" s="17"/>
      <c r="L906" s="17"/>
      <c r="O906" s="17"/>
      <c r="P906" s="17"/>
      <c r="Q906" s="17"/>
    </row>
    <row r="907" spans="2:17" ht="12.75" x14ac:dyDescent="0.2">
      <c r="B907" s="17"/>
      <c r="C907" s="17"/>
      <c r="H907" s="17"/>
      <c r="I907" s="17"/>
      <c r="J907" s="17"/>
      <c r="K907" s="17"/>
      <c r="L907" s="17"/>
      <c r="O907" s="17"/>
      <c r="P907" s="17"/>
      <c r="Q907" s="17"/>
    </row>
    <row r="908" spans="2:17" ht="12.75" x14ac:dyDescent="0.2">
      <c r="B908" s="17"/>
      <c r="C908" s="17"/>
      <c r="H908" s="17"/>
      <c r="I908" s="17"/>
      <c r="J908" s="17"/>
      <c r="K908" s="17"/>
      <c r="L908" s="17"/>
      <c r="O908" s="17"/>
      <c r="P908" s="17"/>
      <c r="Q908" s="17"/>
    </row>
    <row r="909" spans="2:17" ht="12.75" x14ac:dyDescent="0.2">
      <c r="B909" s="17"/>
      <c r="C909" s="17"/>
      <c r="H909" s="17"/>
      <c r="I909" s="17"/>
      <c r="J909" s="17"/>
      <c r="K909" s="17"/>
      <c r="L909" s="17"/>
      <c r="O909" s="17"/>
      <c r="P909" s="17"/>
      <c r="Q909" s="17"/>
    </row>
    <row r="910" spans="2:17" ht="12.75" x14ac:dyDescent="0.2">
      <c r="B910" s="17"/>
      <c r="C910" s="17"/>
      <c r="H910" s="17"/>
      <c r="I910" s="17"/>
      <c r="J910" s="17"/>
      <c r="K910" s="17"/>
      <c r="L910" s="17"/>
      <c r="O910" s="17"/>
      <c r="P910" s="17"/>
      <c r="Q910" s="17"/>
    </row>
    <row r="911" spans="2:17" ht="12.75" x14ac:dyDescent="0.2">
      <c r="B911" s="17"/>
      <c r="C911" s="17"/>
      <c r="H911" s="17"/>
      <c r="I911" s="17"/>
      <c r="J911" s="17"/>
      <c r="K911" s="17"/>
      <c r="L911" s="17"/>
      <c r="O911" s="17"/>
      <c r="P911" s="17"/>
      <c r="Q911" s="17"/>
    </row>
    <row r="912" spans="2:17" ht="12.75" x14ac:dyDescent="0.2">
      <c r="B912" s="17"/>
      <c r="C912" s="17"/>
      <c r="H912" s="17"/>
      <c r="I912" s="17"/>
      <c r="J912" s="17"/>
      <c r="K912" s="17"/>
      <c r="L912" s="17"/>
      <c r="O912" s="17"/>
      <c r="P912" s="17"/>
      <c r="Q912" s="17"/>
    </row>
    <row r="913" spans="2:17" ht="12.75" x14ac:dyDescent="0.2">
      <c r="B913" s="17"/>
      <c r="C913" s="17"/>
      <c r="H913" s="17"/>
      <c r="I913" s="17"/>
      <c r="J913" s="17"/>
      <c r="K913" s="17"/>
      <c r="L913" s="17"/>
      <c r="O913" s="17"/>
      <c r="P913" s="17"/>
      <c r="Q913" s="17"/>
    </row>
    <row r="914" spans="2:17" ht="12.75" x14ac:dyDescent="0.2">
      <c r="B914" s="17"/>
      <c r="C914" s="17"/>
      <c r="H914" s="17"/>
      <c r="I914" s="17"/>
      <c r="J914" s="17"/>
      <c r="K914" s="17"/>
      <c r="L914" s="17"/>
      <c r="O914" s="17"/>
      <c r="P914" s="17"/>
      <c r="Q914" s="17"/>
    </row>
    <row r="915" spans="2:17" ht="12.75" x14ac:dyDescent="0.2">
      <c r="B915" s="17"/>
      <c r="C915" s="17"/>
      <c r="H915" s="17"/>
      <c r="I915" s="17"/>
      <c r="J915" s="17"/>
      <c r="K915" s="17"/>
      <c r="L915" s="17"/>
      <c r="O915" s="17"/>
      <c r="P915" s="17"/>
      <c r="Q915" s="17"/>
    </row>
    <row r="916" spans="2:17" ht="12.75" x14ac:dyDescent="0.2">
      <c r="B916" s="17"/>
      <c r="C916" s="17"/>
      <c r="H916" s="17"/>
      <c r="I916" s="17"/>
      <c r="J916" s="17"/>
      <c r="K916" s="17"/>
      <c r="L916" s="17"/>
      <c r="O916" s="17"/>
      <c r="P916" s="17"/>
      <c r="Q916" s="17"/>
    </row>
    <row r="917" spans="2:17" ht="12.75" x14ac:dyDescent="0.2">
      <c r="B917" s="17"/>
      <c r="C917" s="17"/>
      <c r="H917" s="17"/>
      <c r="I917" s="17"/>
      <c r="J917" s="17"/>
      <c r="K917" s="17"/>
      <c r="L917" s="17"/>
      <c r="O917" s="17"/>
      <c r="P917" s="17"/>
      <c r="Q917" s="17"/>
    </row>
    <row r="918" spans="2:17" ht="12.75" x14ac:dyDescent="0.2">
      <c r="B918" s="17"/>
      <c r="C918" s="17"/>
      <c r="H918" s="17"/>
      <c r="I918" s="17"/>
      <c r="J918" s="17"/>
      <c r="K918" s="17"/>
      <c r="L918" s="17"/>
      <c r="O918" s="17"/>
      <c r="P918" s="17"/>
      <c r="Q918" s="17"/>
    </row>
    <row r="919" spans="2:17" ht="12.75" x14ac:dyDescent="0.2">
      <c r="B919" s="17"/>
      <c r="C919" s="17"/>
      <c r="H919" s="17"/>
      <c r="I919" s="17"/>
      <c r="J919" s="17"/>
      <c r="K919" s="17"/>
      <c r="L919" s="17"/>
      <c r="O919" s="17"/>
      <c r="P919" s="17"/>
      <c r="Q919" s="17"/>
    </row>
    <row r="920" spans="2:17" ht="12.75" x14ac:dyDescent="0.2">
      <c r="B920" s="17"/>
      <c r="C920" s="17"/>
      <c r="H920" s="17"/>
      <c r="I920" s="17"/>
      <c r="J920" s="17"/>
      <c r="K920" s="17"/>
      <c r="L920" s="17"/>
      <c r="O920" s="17"/>
      <c r="P920" s="17"/>
      <c r="Q920" s="17"/>
    </row>
    <row r="921" spans="2:17" ht="12.75" x14ac:dyDescent="0.2">
      <c r="B921" s="17"/>
      <c r="C921" s="17"/>
      <c r="H921" s="17"/>
      <c r="I921" s="17"/>
      <c r="J921" s="17"/>
      <c r="K921" s="17"/>
      <c r="L921" s="17"/>
      <c r="O921" s="17"/>
      <c r="P921" s="17"/>
      <c r="Q921" s="17"/>
    </row>
    <row r="922" spans="2:17" ht="12.75" x14ac:dyDescent="0.2">
      <c r="B922" s="17"/>
      <c r="C922" s="17"/>
      <c r="H922" s="17"/>
      <c r="I922" s="17"/>
      <c r="J922" s="17"/>
      <c r="K922" s="17"/>
      <c r="L922" s="17"/>
      <c r="O922" s="17"/>
      <c r="P922" s="17"/>
      <c r="Q922" s="17"/>
    </row>
    <row r="923" spans="2:17" ht="12.75" x14ac:dyDescent="0.2">
      <c r="B923" s="17"/>
      <c r="C923" s="17"/>
      <c r="H923" s="17"/>
      <c r="I923" s="17"/>
      <c r="J923" s="17"/>
      <c r="K923" s="17"/>
      <c r="L923" s="17"/>
      <c r="O923" s="17"/>
      <c r="P923" s="17"/>
      <c r="Q923" s="17"/>
    </row>
    <row r="924" spans="2:17" ht="12.75" x14ac:dyDescent="0.2">
      <c r="B924" s="17"/>
      <c r="C924" s="17"/>
      <c r="H924" s="17"/>
      <c r="I924" s="17"/>
      <c r="J924" s="17"/>
      <c r="K924" s="17"/>
      <c r="L924" s="17"/>
      <c r="O924" s="17"/>
      <c r="P924" s="17"/>
      <c r="Q924" s="17"/>
    </row>
    <row r="925" spans="2:17" ht="12.75" x14ac:dyDescent="0.2">
      <c r="B925" s="17"/>
      <c r="C925" s="17"/>
      <c r="H925" s="17"/>
      <c r="I925" s="17"/>
      <c r="J925" s="17"/>
      <c r="K925" s="17"/>
      <c r="L925" s="17"/>
      <c r="O925" s="17"/>
      <c r="P925" s="17"/>
      <c r="Q925" s="17"/>
    </row>
    <row r="926" spans="2:17" ht="12.75" x14ac:dyDescent="0.2">
      <c r="B926" s="17"/>
      <c r="C926" s="17"/>
      <c r="H926" s="17"/>
      <c r="I926" s="17"/>
      <c r="J926" s="17"/>
      <c r="K926" s="17"/>
      <c r="L926" s="17"/>
      <c r="O926" s="17"/>
      <c r="P926" s="17"/>
      <c r="Q926" s="17"/>
    </row>
    <row r="927" spans="2:17" ht="12.75" x14ac:dyDescent="0.2">
      <c r="B927" s="17"/>
      <c r="C927" s="17"/>
      <c r="H927" s="17"/>
      <c r="I927" s="17"/>
      <c r="J927" s="17"/>
      <c r="K927" s="17"/>
      <c r="L927" s="17"/>
      <c r="O927" s="17"/>
      <c r="P927" s="17"/>
      <c r="Q927" s="17"/>
    </row>
    <row r="928" spans="2:17" ht="12.75" x14ac:dyDescent="0.2">
      <c r="B928" s="17"/>
      <c r="C928" s="17"/>
      <c r="H928" s="17"/>
      <c r="I928" s="17"/>
      <c r="J928" s="17"/>
      <c r="K928" s="17"/>
      <c r="L928" s="17"/>
      <c r="O928" s="17"/>
      <c r="P928" s="17"/>
      <c r="Q928" s="17"/>
    </row>
    <row r="929" spans="2:17" ht="12.75" x14ac:dyDescent="0.2">
      <c r="B929" s="17"/>
      <c r="C929" s="17"/>
      <c r="H929" s="17"/>
      <c r="I929" s="17"/>
      <c r="J929" s="17"/>
      <c r="K929" s="17"/>
      <c r="L929" s="17"/>
      <c r="O929" s="17"/>
      <c r="P929" s="17"/>
      <c r="Q929" s="17"/>
    </row>
    <row r="930" spans="2:17" ht="12.75" x14ac:dyDescent="0.2">
      <c r="B930" s="17"/>
      <c r="C930" s="17"/>
      <c r="H930" s="17"/>
      <c r="I930" s="17"/>
      <c r="J930" s="17"/>
      <c r="K930" s="17"/>
      <c r="L930" s="17"/>
      <c r="O930" s="17"/>
      <c r="P930" s="17"/>
      <c r="Q930" s="17"/>
    </row>
    <row r="931" spans="2:17" ht="12.75" x14ac:dyDescent="0.2">
      <c r="B931" s="17"/>
      <c r="C931" s="17"/>
      <c r="H931" s="17"/>
      <c r="I931" s="17"/>
      <c r="J931" s="17"/>
      <c r="K931" s="17"/>
      <c r="L931" s="17"/>
      <c r="O931" s="17"/>
      <c r="P931" s="17"/>
      <c r="Q931" s="17"/>
    </row>
    <row r="932" spans="2:17" ht="12.75" x14ac:dyDescent="0.2">
      <c r="B932" s="17"/>
      <c r="C932" s="17"/>
      <c r="H932" s="17"/>
      <c r="I932" s="17"/>
      <c r="J932" s="17"/>
      <c r="K932" s="17"/>
      <c r="L932" s="17"/>
      <c r="O932" s="17"/>
      <c r="P932" s="17"/>
      <c r="Q932" s="17"/>
    </row>
    <row r="933" spans="2:17" ht="12.75" x14ac:dyDescent="0.2">
      <c r="B933" s="17"/>
      <c r="C933" s="17"/>
      <c r="H933" s="17"/>
      <c r="I933" s="17"/>
      <c r="J933" s="17"/>
      <c r="K933" s="17"/>
      <c r="L933" s="17"/>
      <c r="O933" s="17"/>
      <c r="P933" s="17"/>
      <c r="Q933" s="17"/>
    </row>
    <row r="934" spans="2:17" ht="12.75" x14ac:dyDescent="0.2">
      <c r="B934" s="17"/>
      <c r="C934" s="17"/>
      <c r="H934" s="17"/>
      <c r="I934" s="17"/>
      <c r="J934" s="17"/>
      <c r="K934" s="17"/>
      <c r="L934" s="17"/>
      <c r="O934" s="17"/>
      <c r="P934" s="17"/>
      <c r="Q934" s="17"/>
    </row>
    <row r="935" spans="2:17" ht="12.75" x14ac:dyDescent="0.2">
      <c r="B935" s="17"/>
      <c r="C935" s="17"/>
      <c r="H935" s="17"/>
      <c r="I935" s="17"/>
      <c r="J935" s="17"/>
      <c r="K935" s="17"/>
      <c r="L935" s="17"/>
      <c r="O935" s="17"/>
      <c r="P935" s="17"/>
      <c r="Q935" s="17"/>
    </row>
    <row r="936" spans="2:17" ht="12.75" x14ac:dyDescent="0.2">
      <c r="B936" s="17"/>
      <c r="C936" s="17"/>
      <c r="H936" s="17"/>
      <c r="I936" s="17"/>
      <c r="J936" s="17"/>
      <c r="K936" s="17"/>
      <c r="L936" s="17"/>
      <c r="O936" s="17"/>
      <c r="P936" s="17"/>
      <c r="Q936" s="17"/>
    </row>
    <row r="937" spans="2:17" ht="12.75" x14ac:dyDescent="0.2">
      <c r="B937" s="17"/>
      <c r="C937" s="17"/>
      <c r="H937" s="17"/>
      <c r="I937" s="17"/>
      <c r="J937" s="17"/>
      <c r="K937" s="17"/>
      <c r="L937" s="17"/>
      <c r="O937" s="17"/>
      <c r="P937" s="17"/>
      <c r="Q937" s="17"/>
    </row>
    <row r="938" spans="2:17" ht="12.75" x14ac:dyDescent="0.2">
      <c r="B938" s="17"/>
      <c r="C938" s="17"/>
      <c r="H938" s="17"/>
      <c r="I938" s="17"/>
      <c r="J938" s="17"/>
      <c r="K938" s="17"/>
      <c r="L938" s="17"/>
      <c r="O938" s="17"/>
      <c r="P938" s="17"/>
      <c r="Q938" s="17"/>
    </row>
    <row r="939" spans="2:17" ht="12.75" x14ac:dyDescent="0.2">
      <c r="B939" s="17"/>
      <c r="C939" s="17"/>
      <c r="H939" s="17"/>
      <c r="I939" s="17"/>
      <c r="J939" s="17"/>
      <c r="K939" s="17"/>
      <c r="L939" s="17"/>
      <c r="O939" s="17"/>
      <c r="P939" s="17"/>
      <c r="Q939" s="17"/>
    </row>
    <row r="940" spans="2:17" ht="12.75" x14ac:dyDescent="0.2">
      <c r="B940" s="17"/>
      <c r="C940" s="17"/>
      <c r="H940" s="17"/>
      <c r="I940" s="17"/>
      <c r="J940" s="17"/>
      <c r="K940" s="17"/>
      <c r="L940" s="17"/>
      <c r="O940" s="17"/>
      <c r="P940" s="17"/>
      <c r="Q940" s="17"/>
    </row>
    <row r="941" spans="2:17" ht="12.75" x14ac:dyDescent="0.2">
      <c r="B941" s="17"/>
      <c r="C941" s="17"/>
      <c r="H941" s="17"/>
      <c r="I941" s="17"/>
      <c r="J941" s="17"/>
      <c r="K941" s="17"/>
      <c r="L941" s="17"/>
      <c r="O941" s="17"/>
      <c r="P941" s="17"/>
      <c r="Q941" s="17"/>
    </row>
    <row r="942" spans="2:17" ht="12.75" x14ac:dyDescent="0.2">
      <c r="B942" s="17"/>
      <c r="C942" s="17"/>
      <c r="H942" s="17"/>
      <c r="I942" s="17"/>
      <c r="J942" s="17"/>
      <c r="K942" s="17"/>
      <c r="L942" s="17"/>
      <c r="O942" s="17"/>
      <c r="P942" s="17"/>
      <c r="Q942" s="17"/>
    </row>
    <row r="943" spans="2:17" ht="12.75" x14ac:dyDescent="0.2">
      <c r="B943" s="17"/>
      <c r="C943" s="17"/>
      <c r="H943" s="17"/>
      <c r="I943" s="17"/>
      <c r="J943" s="17"/>
      <c r="K943" s="17"/>
      <c r="L943" s="17"/>
      <c r="O943" s="17"/>
      <c r="P943" s="17"/>
      <c r="Q943" s="17"/>
    </row>
    <row r="944" spans="2:17" ht="12.75" x14ac:dyDescent="0.2">
      <c r="B944" s="17"/>
      <c r="C944" s="17"/>
      <c r="H944" s="17"/>
      <c r="I944" s="17"/>
      <c r="J944" s="17"/>
      <c r="K944" s="17"/>
      <c r="L944" s="17"/>
      <c r="O944" s="17"/>
      <c r="P944" s="17"/>
      <c r="Q944" s="17"/>
    </row>
    <row r="945" spans="2:17" ht="12.75" x14ac:dyDescent="0.2">
      <c r="B945" s="17"/>
      <c r="C945" s="17"/>
      <c r="H945" s="17"/>
      <c r="I945" s="17"/>
      <c r="J945" s="17"/>
      <c r="K945" s="17"/>
      <c r="L945" s="17"/>
      <c r="O945" s="17"/>
      <c r="P945" s="17"/>
      <c r="Q945" s="17"/>
    </row>
    <row r="946" spans="2:17" ht="12.75" x14ac:dyDescent="0.2">
      <c r="B946" s="17"/>
      <c r="C946" s="17"/>
      <c r="H946" s="17"/>
      <c r="I946" s="17"/>
      <c r="J946" s="17"/>
      <c r="K946" s="17"/>
      <c r="L946" s="17"/>
      <c r="O946" s="17"/>
      <c r="P946" s="17"/>
      <c r="Q946" s="17"/>
    </row>
    <row r="947" spans="2:17" ht="12.75" x14ac:dyDescent="0.2">
      <c r="B947" s="17"/>
      <c r="C947" s="17"/>
      <c r="H947" s="17"/>
      <c r="I947" s="17"/>
      <c r="J947" s="17"/>
      <c r="K947" s="17"/>
      <c r="L947" s="17"/>
      <c r="O947" s="17"/>
      <c r="P947" s="17"/>
      <c r="Q947" s="17"/>
    </row>
    <row r="948" spans="2:17" ht="12.75" x14ac:dyDescent="0.2">
      <c r="B948" s="17"/>
      <c r="C948" s="17"/>
      <c r="H948" s="17"/>
      <c r="I948" s="17"/>
      <c r="J948" s="17"/>
      <c r="K948" s="17"/>
      <c r="L948" s="17"/>
      <c r="O948" s="17"/>
      <c r="P948" s="17"/>
      <c r="Q948" s="17"/>
    </row>
    <row r="949" spans="2:17" ht="12.75" x14ac:dyDescent="0.2">
      <c r="B949" s="17"/>
      <c r="C949" s="17"/>
      <c r="H949" s="17"/>
      <c r="I949" s="17"/>
      <c r="J949" s="17"/>
      <c r="K949" s="17"/>
      <c r="L949" s="17"/>
      <c r="O949" s="17"/>
      <c r="P949" s="17"/>
      <c r="Q949" s="17"/>
    </row>
    <row r="950" spans="2:17" ht="12.75" x14ac:dyDescent="0.2">
      <c r="B950" s="17"/>
      <c r="C950" s="17"/>
      <c r="H950" s="17"/>
      <c r="I950" s="17"/>
      <c r="J950" s="17"/>
      <c r="K950" s="17"/>
      <c r="L950" s="17"/>
      <c r="O950" s="17"/>
      <c r="P950" s="17"/>
      <c r="Q950" s="17"/>
    </row>
    <row r="951" spans="2:17" ht="12.75" x14ac:dyDescent="0.2">
      <c r="B951" s="17"/>
      <c r="C951" s="17"/>
      <c r="H951" s="17"/>
      <c r="I951" s="17"/>
      <c r="J951" s="17"/>
      <c r="K951" s="17"/>
      <c r="L951" s="17"/>
      <c r="O951" s="17"/>
      <c r="P951" s="17"/>
      <c r="Q951" s="17"/>
    </row>
    <row r="952" spans="2:17" ht="12.75" x14ac:dyDescent="0.2">
      <c r="B952" s="17"/>
      <c r="C952" s="17"/>
      <c r="H952" s="17"/>
      <c r="I952" s="17"/>
      <c r="J952" s="17"/>
      <c r="K952" s="17"/>
      <c r="L952" s="17"/>
      <c r="O952" s="17"/>
      <c r="P952" s="17"/>
      <c r="Q952" s="17"/>
    </row>
    <row r="953" spans="2:17" ht="12.75" x14ac:dyDescent="0.2">
      <c r="B953" s="17"/>
      <c r="C953" s="17"/>
      <c r="H953" s="17"/>
      <c r="I953" s="17"/>
      <c r="J953" s="17"/>
      <c r="K953" s="17"/>
      <c r="L953" s="17"/>
      <c r="O953" s="17"/>
      <c r="P953" s="17"/>
      <c r="Q953" s="17"/>
    </row>
    <row r="954" spans="2:17" ht="12.75" x14ac:dyDescent="0.2">
      <c r="B954" s="17"/>
      <c r="C954" s="17"/>
      <c r="H954" s="17"/>
      <c r="I954" s="17"/>
      <c r="J954" s="17"/>
      <c r="K954" s="17"/>
      <c r="L954" s="17"/>
      <c r="O954" s="17"/>
      <c r="P954" s="17"/>
      <c r="Q954" s="17"/>
    </row>
    <row r="955" spans="2:17" ht="12.75" x14ac:dyDescent="0.2">
      <c r="B955" s="17"/>
      <c r="C955" s="17"/>
      <c r="H955" s="17"/>
      <c r="I955" s="17"/>
      <c r="J955" s="17"/>
      <c r="K955" s="17"/>
      <c r="L955" s="17"/>
      <c r="O955" s="17"/>
      <c r="P955" s="17"/>
      <c r="Q955" s="17"/>
    </row>
    <row r="956" spans="2:17" ht="12.75" x14ac:dyDescent="0.2">
      <c r="B956" s="17"/>
      <c r="C956" s="17"/>
      <c r="H956" s="17"/>
      <c r="I956" s="17"/>
      <c r="J956" s="17"/>
      <c r="K956" s="17"/>
      <c r="L956" s="17"/>
      <c r="O956" s="17"/>
      <c r="P956" s="17"/>
      <c r="Q956" s="17"/>
    </row>
    <row r="957" spans="2:17" ht="12.75" x14ac:dyDescent="0.2">
      <c r="B957" s="17"/>
      <c r="C957" s="17"/>
      <c r="H957" s="17"/>
      <c r="I957" s="17"/>
      <c r="J957" s="17"/>
      <c r="K957" s="17"/>
      <c r="L957" s="17"/>
      <c r="O957" s="17"/>
      <c r="P957" s="17"/>
      <c r="Q957" s="17"/>
    </row>
    <row r="958" spans="2:17" ht="12.75" x14ac:dyDescent="0.2">
      <c r="B958" s="17"/>
      <c r="C958" s="17"/>
      <c r="H958" s="17"/>
      <c r="I958" s="17"/>
      <c r="J958" s="17"/>
      <c r="K958" s="17"/>
      <c r="L958" s="17"/>
      <c r="O958" s="17"/>
      <c r="P958" s="17"/>
      <c r="Q958" s="17"/>
    </row>
    <row r="959" spans="2:17" ht="12.75" x14ac:dyDescent="0.2">
      <c r="B959" s="17"/>
      <c r="C959" s="17"/>
      <c r="H959" s="17"/>
      <c r="I959" s="17"/>
      <c r="J959" s="17"/>
      <c r="K959" s="17"/>
      <c r="L959" s="17"/>
      <c r="O959" s="17"/>
      <c r="P959" s="17"/>
      <c r="Q959" s="17"/>
    </row>
    <row r="960" spans="2:17" ht="12.75" x14ac:dyDescent="0.2">
      <c r="B960" s="17"/>
      <c r="C960" s="17"/>
      <c r="H960" s="17"/>
      <c r="I960" s="17"/>
      <c r="J960" s="17"/>
      <c r="K960" s="17"/>
      <c r="L960" s="17"/>
      <c r="O960" s="17"/>
      <c r="P960" s="17"/>
      <c r="Q960" s="17"/>
    </row>
    <row r="961" spans="2:17" ht="12.75" x14ac:dyDescent="0.2">
      <c r="B961" s="17"/>
      <c r="C961" s="17"/>
      <c r="H961" s="17"/>
      <c r="I961" s="17"/>
      <c r="J961" s="17"/>
      <c r="K961" s="17"/>
      <c r="L961" s="17"/>
      <c r="O961" s="17"/>
      <c r="P961" s="17"/>
      <c r="Q961" s="17"/>
    </row>
    <row r="962" spans="2:17" ht="12.75" x14ac:dyDescent="0.2">
      <c r="B962" s="17"/>
      <c r="C962" s="17"/>
      <c r="H962" s="17"/>
      <c r="I962" s="17"/>
      <c r="J962" s="17"/>
      <c r="K962" s="17"/>
      <c r="L962" s="17"/>
      <c r="O962" s="17"/>
      <c r="P962" s="17"/>
      <c r="Q962" s="17"/>
    </row>
    <row r="963" spans="2:17" ht="12.75" x14ac:dyDescent="0.2">
      <c r="B963" s="17"/>
      <c r="C963" s="17"/>
      <c r="H963" s="17"/>
      <c r="I963" s="17"/>
      <c r="J963" s="17"/>
      <c r="K963" s="17"/>
      <c r="L963" s="17"/>
      <c r="O963" s="17"/>
      <c r="P963" s="17"/>
      <c r="Q963" s="17"/>
    </row>
    <row r="964" spans="2:17" ht="12.75" x14ac:dyDescent="0.2">
      <c r="B964" s="17"/>
      <c r="C964" s="17"/>
      <c r="H964" s="17"/>
      <c r="I964" s="17"/>
      <c r="J964" s="17"/>
      <c r="K964" s="17"/>
      <c r="L964" s="17"/>
      <c r="O964" s="17"/>
      <c r="P964" s="17"/>
      <c r="Q964" s="17"/>
    </row>
    <row r="965" spans="2:17" ht="12.75" x14ac:dyDescent="0.2">
      <c r="B965" s="17"/>
      <c r="C965" s="17"/>
      <c r="H965" s="17"/>
      <c r="I965" s="17"/>
      <c r="J965" s="17"/>
      <c r="K965" s="17"/>
      <c r="L965" s="17"/>
      <c r="O965" s="17"/>
      <c r="P965" s="17"/>
      <c r="Q965" s="17"/>
    </row>
    <row r="966" spans="2:17" ht="12.75" x14ac:dyDescent="0.2">
      <c r="B966" s="17"/>
      <c r="C966" s="17"/>
      <c r="H966" s="17"/>
      <c r="I966" s="17"/>
      <c r="J966" s="17"/>
      <c r="K966" s="17"/>
      <c r="L966" s="17"/>
      <c r="O966" s="17"/>
      <c r="P966" s="17"/>
      <c r="Q966" s="17"/>
    </row>
    <row r="967" spans="2:17" ht="12.75" x14ac:dyDescent="0.2">
      <c r="B967" s="17"/>
      <c r="C967" s="17"/>
      <c r="H967" s="17"/>
      <c r="I967" s="17"/>
      <c r="J967" s="17"/>
      <c r="K967" s="17"/>
      <c r="L967" s="17"/>
      <c r="O967" s="17"/>
      <c r="P967" s="17"/>
      <c r="Q967" s="17"/>
    </row>
    <row r="968" spans="2:17" ht="12.75" x14ac:dyDescent="0.2">
      <c r="B968" s="17"/>
      <c r="C968" s="17"/>
      <c r="H968" s="17"/>
      <c r="I968" s="17"/>
      <c r="J968" s="17"/>
      <c r="K968" s="17"/>
      <c r="L968" s="17"/>
      <c r="O968" s="17"/>
      <c r="P968" s="17"/>
      <c r="Q968" s="17"/>
    </row>
    <row r="969" spans="2:17" ht="12.75" x14ac:dyDescent="0.2">
      <c r="B969" s="17"/>
      <c r="C969" s="17"/>
      <c r="H969" s="17"/>
      <c r="I969" s="17"/>
      <c r="J969" s="17"/>
      <c r="K969" s="17"/>
      <c r="L969" s="17"/>
      <c r="O969" s="17"/>
      <c r="P969" s="17"/>
      <c r="Q969" s="17"/>
    </row>
    <row r="970" spans="2:17" ht="12.75" x14ac:dyDescent="0.2">
      <c r="B970" s="17"/>
      <c r="C970" s="17"/>
      <c r="H970" s="17"/>
      <c r="I970" s="17"/>
      <c r="J970" s="17"/>
      <c r="K970" s="17"/>
      <c r="L970" s="17"/>
      <c r="O970" s="17"/>
      <c r="P970" s="17"/>
      <c r="Q970" s="17"/>
    </row>
    <row r="971" spans="2:17" ht="12.75" x14ac:dyDescent="0.2">
      <c r="B971" s="17"/>
      <c r="C971" s="17"/>
      <c r="H971" s="17"/>
      <c r="I971" s="17"/>
      <c r="J971" s="17"/>
      <c r="K971" s="17"/>
      <c r="L971" s="17"/>
      <c r="O971" s="17"/>
      <c r="P971" s="17"/>
      <c r="Q971" s="17"/>
    </row>
    <row r="972" spans="2:17" ht="12.75" x14ac:dyDescent="0.2">
      <c r="B972" s="17"/>
      <c r="C972" s="17"/>
      <c r="H972" s="17"/>
      <c r="I972" s="17"/>
      <c r="J972" s="17"/>
      <c r="K972" s="17"/>
      <c r="L972" s="17"/>
      <c r="O972" s="17"/>
      <c r="P972" s="17"/>
      <c r="Q972" s="17"/>
    </row>
    <row r="973" spans="2:17" ht="12.75" x14ac:dyDescent="0.2">
      <c r="B973" s="17"/>
      <c r="C973" s="17"/>
      <c r="H973" s="17"/>
      <c r="I973" s="17"/>
      <c r="J973" s="17"/>
      <c r="K973" s="17"/>
      <c r="L973" s="17"/>
      <c r="O973" s="17"/>
      <c r="P973" s="17"/>
      <c r="Q973" s="17"/>
    </row>
    <row r="974" spans="2:17" ht="12.75" x14ac:dyDescent="0.2">
      <c r="B974" s="17"/>
      <c r="C974" s="17"/>
      <c r="H974" s="17"/>
      <c r="I974" s="17"/>
      <c r="J974" s="17"/>
      <c r="K974" s="17"/>
      <c r="L974" s="17"/>
      <c r="O974" s="17"/>
      <c r="P974" s="17"/>
      <c r="Q974" s="17"/>
    </row>
    <row r="975" spans="2:17" ht="12.75" x14ac:dyDescent="0.2">
      <c r="B975" s="17"/>
      <c r="C975" s="17"/>
      <c r="H975" s="17"/>
      <c r="I975" s="17"/>
      <c r="J975" s="17"/>
      <c r="K975" s="17"/>
      <c r="L975" s="17"/>
      <c r="O975" s="17"/>
      <c r="P975" s="17"/>
      <c r="Q975" s="17"/>
    </row>
    <row r="976" spans="2:17" ht="12.75" x14ac:dyDescent="0.2">
      <c r="B976" s="17"/>
      <c r="C976" s="17"/>
      <c r="H976" s="17"/>
      <c r="I976" s="17"/>
      <c r="J976" s="17"/>
      <c r="K976" s="17"/>
      <c r="L976" s="17"/>
      <c r="O976" s="17"/>
      <c r="P976" s="17"/>
      <c r="Q976" s="17"/>
    </row>
    <row r="977" spans="2:17" ht="12.75" x14ac:dyDescent="0.2">
      <c r="B977" s="17"/>
      <c r="C977" s="17"/>
      <c r="H977" s="17"/>
      <c r="I977" s="17"/>
      <c r="J977" s="17"/>
      <c r="K977" s="17"/>
      <c r="L977" s="17"/>
      <c r="O977" s="17"/>
      <c r="P977" s="17"/>
      <c r="Q977" s="17"/>
    </row>
    <row r="978" spans="2:17" ht="12.75" x14ac:dyDescent="0.2">
      <c r="B978" s="17"/>
      <c r="C978" s="17"/>
      <c r="H978" s="17"/>
      <c r="I978" s="17"/>
      <c r="J978" s="17"/>
      <c r="K978" s="17"/>
      <c r="L978" s="17"/>
      <c r="O978" s="17"/>
      <c r="P978" s="17"/>
      <c r="Q978" s="17"/>
    </row>
    <row r="979" spans="2:17" ht="12.75" x14ac:dyDescent="0.2">
      <c r="B979" s="17"/>
      <c r="C979" s="17"/>
      <c r="H979" s="17"/>
      <c r="I979" s="17"/>
      <c r="J979" s="17"/>
      <c r="K979" s="17"/>
      <c r="L979" s="17"/>
      <c r="O979" s="17"/>
      <c r="P979" s="17"/>
      <c r="Q979" s="17"/>
    </row>
    <row r="980" spans="2:17" ht="12.75" x14ac:dyDescent="0.2">
      <c r="B980" s="17"/>
      <c r="C980" s="17"/>
      <c r="H980" s="17"/>
      <c r="I980" s="17"/>
      <c r="J980" s="17"/>
      <c r="K980" s="17"/>
      <c r="L980" s="17"/>
      <c r="O980" s="17"/>
      <c r="P980" s="17"/>
      <c r="Q980" s="17"/>
    </row>
    <row r="981" spans="2:17" ht="12.75" x14ac:dyDescent="0.2">
      <c r="B981" s="17"/>
      <c r="C981" s="17"/>
      <c r="H981" s="17"/>
      <c r="I981" s="17"/>
      <c r="J981" s="17"/>
      <c r="K981" s="17"/>
      <c r="L981" s="17"/>
      <c r="O981" s="17"/>
      <c r="P981" s="17"/>
      <c r="Q981" s="17"/>
    </row>
    <row r="982" spans="2:17" ht="12.75" x14ac:dyDescent="0.2">
      <c r="B982" s="17"/>
      <c r="C982" s="17"/>
      <c r="H982" s="17"/>
      <c r="I982" s="17"/>
      <c r="J982" s="17"/>
      <c r="K982" s="17"/>
      <c r="L982" s="17"/>
      <c r="O982" s="17"/>
      <c r="P982" s="17"/>
      <c r="Q982" s="17"/>
    </row>
    <row r="983" spans="2:17" ht="12.75" x14ac:dyDescent="0.2">
      <c r="B983" s="17"/>
      <c r="C983" s="17"/>
      <c r="H983" s="17"/>
      <c r="I983" s="17"/>
      <c r="J983" s="17"/>
      <c r="K983" s="17"/>
      <c r="L983" s="17"/>
      <c r="O983" s="17"/>
      <c r="P983" s="17"/>
      <c r="Q983" s="17"/>
    </row>
    <row r="984" spans="2:17" ht="12.75" x14ac:dyDescent="0.2">
      <c r="B984" s="17"/>
      <c r="C984" s="17"/>
      <c r="H984" s="17"/>
      <c r="I984" s="17"/>
      <c r="J984" s="17"/>
      <c r="K984" s="17"/>
      <c r="L984" s="17"/>
      <c r="O984" s="17"/>
      <c r="P984" s="17"/>
      <c r="Q984" s="17"/>
    </row>
    <row r="985" spans="2:17" ht="12.75" x14ac:dyDescent="0.2">
      <c r="B985" s="17"/>
      <c r="C985" s="17"/>
      <c r="H985" s="17"/>
      <c r="I985" s="17"/>
      <c r="J985" s="17"/>
      <c r="K985" s="17"/>
      <c r="L985" s="17"/>
      <c r="O985" s="17"/>
      <c r="P985" s="17"/>
      <c r="Q985" s="17"/>
    </row>
    <row r="986" spans="2:17" ht="12.75" x14ac:dyDescent="0.2">
      <c r="B986" s="17"/>
      <c r="C986" s="17"/>
      <c r="H986" s="17"/>
      <c r="I986" s="17"/>
      <c r="J986" s="17"/>
      <c r="K986" s="17"/>
      <c r="L986" s="17"/>
      <c r="O986" s="17"/>
      <c r="P986" s="17"/>
      <c r="Q986" s="17"/>
    </row>
    <row r="987" spans="2:17" ht="12.75" x14ac:dyDescent="0.2">
      <c r="B987" s="17"/>
      <c r="C987" s="17"/>
      <c r="H987" s="17"/>
      <c r="I987" s="17"/>
      <c r="J987" s="17"/>
      <c r="K987" s="17"/>
      <c r="L987" s="17"/>
      <c r="O987" s="17"/>
      <c r="P987" s="17"/>
      <c r="Q987" s="17"/>
    </row>
    <row r="988" spans="2:17" ht="12.75" x14ac:dyDescent="0.2">
      <c r="B988" s="17"/>
      <c r="C988" s="17"/>
      <c r="H988" s="17"/>
      <c r="I988" s="17"/>
      <c r="J988" s="17"/>
      <c r="K988" s="17"/>
      <c r="L988" s="17"/>
      <c r="O988" s="17"/>
      <c r="P988" s="17"/>
      <c r="Q988" s="17"/>
    </row>
    <row r="989" spans="2:17" ht="12.75" x14ac:dyDescent="0.2">
      <c r="B989" s="17"/>
      <c r="C989" s="17"/>
      <c r="H989" s="17"/>
      <c r="I989" s="17"/>
      <c r="J989" s="17"/>
      <c r="K989" s="17"/>
      <c r="L989" s="17"/>
      <c r="O989" s="17"/>
      <c r="P989" s="17"/>
      <c r="Q989" s="17"/>
    </row>
    <row r="990" spans="2:17" ht="12.75" x14ac:dyDescent="0.2">
      <c r="B990" s="17"/>
      <c r="C990" s="17"/>
      <c r="H990" s="17"/>
      <c r="I990" s="17"/>
      <c r="J990" s="17"/>
      <c r="K990" s="17"/>
      <c r="L990" s="17"/>
      <c r="O990" s="17"/>
      <c r="P990" s="17"/>
      <c r="Q990" s="17"/>
    </row>
    <row r="991" spans="2:17" ht="12.75" x14ac:dyDescent="0.2">
      <c r="B991" s="17"/>
      <c r="C991" s="17"/>
      <c r="H991" s="17"/>
      <c r="I991" s="17"/>
      <c r="J991" s="17"/>
      <c r="K991" s="17"/>
      <c r="L991" s="17"/>
      <c r="O991" s="17"/>
      <c r="P991" s="17"/>
      <c r="Q991" s="17"/>
    </row>
    <row r="992" spans="2:17" ht="12.75" x14ac:dyDescent="0.2">
      <c r="B992" s="17"/>
      <c r="C992" s="17"/>
      <c r="H992" s="17"/>
      <c r="I992" s="17"/>
      <c r="J992" s="17"/>
      <c r="K992" s="17"/>
      <c r="L992" s="17"/>
      <c r="O992" s="17"/>
      <c r="P992" s="17"/>
      <c r="Q992" s="17"/>
    </row>
    <row r="993" spans="2:17" ht="12.75" x14ac:dyDescent="0.2">
      <c r="B993" s="17"/>
      <c r="C993" s="17"/>
      <c r="H993" s="17"/>
      <c r="I993" s="17"/>
      <c r="J993" s="17"/>
      <c r="K993" s="17"/>
      <c r="L993" s="17"/>
      <c r="O993" s="17"/>
      <c r="P993" s="17"/>
      <c r="Q993" s="17"/>
    </row>
    <row r="994" spans="2:17" ht="12.75" x14ac:dyDescent="0.2">
      <c r="B994" s="17"/>
      <c r="C994" s="17"/>
      <c r="H994" s="17"/>
      <c r="I994" s="17"/>
      <c r="J994" s="17"/>
      <c r="K994" s="17"/>
      <c r="L994" s="17"/>
      <c r="O994" s="17"/>
      <c r="P994" s="17"/>
      <c r="Q994" s="17"/>
    </row>
    <row r="995" spans="2:17" ht="12.75" x14ac:dyDescent="0.2">
      <c r="B995" s="17"/>
      <c r="C995" s="17"/>
      <c r="H995" s="17"/>
      <c r="I995" s="17"/>
      <c r="J995" s="17"/>
      <c r="K995" s="17"/>
      <c r="L995" s="17"/>
      <c r="O995" s="17"/>
      <c r="P995" s="17"/>
      <c r="Q995" s="17"/>
    </row>
    <row r="996" spans="2:17" ht="12.75" x14ac:dyDescent="0.2">
      <c r="B996" s="17"/>
      <c r="C996" s="17"/>
      <c r="H996" s="17"/>
      <c r="I996" s="17"/>
      <c r="J996" s="17"/>
      <c r="K996" s="17"/>
      <c r="L996" s="17"/>
      <c r="O996" s="17"/>
      <c r="P996" s="17"/>
      <c r="Q996" s="17"/>
    </row>
    <row r="997" spans="2:17" ht="12.75" x14ac:dyDescent="0.2">
      <c r="B997" s="17"/>
      <c r="C997" s="17"/>
      <c r="H997" s="17"/>
      <c r="I997" s="17"/>
      <c r="J997" s="17"/>
      <c r="K997" s="17"/>
      <c r="L997" s="17"/>
      <c r="O997" s="17"/>
      <c r="P997" s="17"/>
      <c r="Q997" s="17"/>
    </row>
    <row r="998" spans="2:17" ht="12.75" x14ac:dyDescent="0.2">
      <c r="B998" s="17"/>
      <c r="C998" s="17"/>
      <c r="H998" s="17"/>
      <c r="I998" s="17"/>
      <c r="J998" s="17"/>
      <c r="K998" s="17"/>
      <c r="L998" s="17"/>
      <c r="O998" s="17"/>
      <c r="P998" s="17"/>
      <c r="Q998" s="17"/>
    </row>
    <row r="999" spans="2:17" ht="12.75" x14ac:dyDescent="0.2">
      <c r="B999" s="17"/>
      <c r="C999" s="17"/>
      <c r="H999" s="17"/>
      <c r="I999" s="17"/>
      <c r="J999" s="17"/>
      <c r="K999" s="17"/>
      <c r="L999" s="17"/>
      <c r="O999" s="17"/>
      <c r="P999" s="17"/>
      <c r="Q999" s="17"/>
    </row>
  </sheetData>
  <mergeCells count="3">
    <mergeCell ref="A1:C1"/>
    <mergeCell ref="G1:L1"/>
    <mergeCell ref="N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U3719"/>
  <sheetViews>
    <sheetView workbookViewId="0">
      <pane ySplit="1" topLeftCell="A2" activePane="bottomLeft" state="frozen"/>
      <selection pane="bottomLeft" activeCell="B3" sqref="B3"/>
    </sheetView>
  </sheetViews>
  <sheetFormatPr defaultColWidth="12.5703125" defaultRowHeight="15.75" customHeight="1" x14ac:dyDescent="0.2"/>
  <cols>
    <col min="1" max="4" width="18.85546875" customWidth="1"/>
    <col min="5" max="5" width="8.140625" customWidth="1"/>
    <col min="6" max="6" width="10.42578125" customWidth="1"/>
    <col min="7" max="7" width="6.85546875" customWidth="1"/>
    <col min="8" max="8" width="11.85546875" customWidth="1"/>
    <col min="9" max="10" width="18.85546875" customWidth="1"/>
    <col min="11" max="11" width="11.5703125" customWidth="1"/>
    <col min="12" max="13" width="18.85546875" customWidth="1"/>
    <col min="14" max="14" width="94.42578125" customWidth="1"/>
    <col min="15" max="15" width="67.140625" customWidth="1"/>
    <col min="16" max="16" width="57.140625" customWidth="1"/>
    <col min="17" max="17" width="18.85546875" customWidth="1"/>
    <col min="18" max="18" width="74.140625" customWidth="1"/>
    <col min="19" max="24" width="18.85546875" customWidth="1"/>
  </cols>
  <sheetData>
    <row r="1" spans="1:21" ht="22.5" customHeight="1" x14ac:dyDescent="0.2">
      <c r="A1" s="24" t="s">
        <v>21</v>
      </c>
      <c r="B1" s="24" t="s">
        <v>22</v>
      </c>
      <c r="C1" s="25" t="s">
        <v>23</v>
      </c>
      <c r="D1" s="24" t="s">
        <v>24</v>
      </c>
      <c r="E1" s="24" t="s">
        <v>25</v>
      </c>
      <c r="F1" s="26" t="s">
        <v>26</v>
      </c>
      <c r="G1" s="24" t="s">
        <v>4</v>
      </c>
      <c r="H1" s="24" t="s">
        <v>27</v>
      </c>
      <c r="I1" s="24" t="s">
        <v>28</v>
      </c>
      <c r="J1" s="24" t="s">
        <v>29</v>
      </c>
      <c r="K1" s="24" t="s">
        <v>30</v>
      </c>
      <c r="L1" s="24" t="s">
        <v>31</v>
      </c>
      <c r="M1" s="24" t="s">
        <v>32</v>
      </c>
      <c r="N1" s="24" t="s">
        <v>33</v>
      </c>
      <c r="O1" s="24" t="s">
        <v>34</v>
      </c>
      <c r="P1" s="24" t="s">
        <v>35</v>
      </c>
      <c r="Q1" s="24" t="s">
        <v>36</v>
      </c>
      <c r="R1" s="27" t="s">
        <v>37</v>
      </c>
      <c r="S1" s="28"/>
    </row>
    <row r="2" spans="1:21" ht="22.5" hidden="1" customHeight="1" x14ac:dyDescent="0.2">
      <c r="A2" s="29">
        <v>45390.695099004632</v>
      </c>
      <c r="B2" s="20" t="s">
        <v>38</v>
      </c>
      <c r="C2" s="30">
        <v>160120734082</v>
      </c>
      <c r="D2" s="20" t="s">
        <v>39</v>
      </c>
      <c r="E2" s="20" t="s">
        <v>40</v>
      </c>
      <c r="F2" s="20" t="s">
        <v>14</v>
      </c>
      <c r="G2" s="20">
        <v>2</v>
      </c>
      <c r="H2" s="20">
        <v>2025</v>
      </c>
      <c r="I2" s="20" t="s">
        <v>41</v>
      </c>
      <c r="J2" s="20" t="s">
        <v>38</v>
      </c>
      <c r="K2" s="20">
        <v>9573154370</v>
      </c>
      <c r="L2" s="20" t="s">
        <v>42</v>
      </c>
      <c r="M2" s="20">
        <v>9949871871</v>
      </c>
      <c r="N2" s="20" t="s">
        <v>43</v>
      </c>
      <c r="O2" s="20" t="s">
        <v>44</v>
      </c>
      <c r="P2" s="31" t="s">
        <v>45</v>
      </c>
      <c r="Q2" s="20" t="s">
        <v>46</v>
      </c>
      <c r="R2" s="20" t="s">
        <v>47</v>
      </c>
      <c r="U2" s="9" t="str">
        <f ca="1">IFERROR(__xludf.DUMMYFUNCTION("unique(N2:N2895)"),"Java Foundation Certification - ISB - 114h.24m")</f>
        <v>Java Foundation Certification - ISB - 114h.24m</v>
      </c>
    </row>
    <row r="3" spans="1:21" ht="22.5" hidden="1" customHeight="1" x14ac:dyDescent="0.2">
      <c r="A3" s="29">
        <v>45411.519504247684</v>
      </c>
      <c r="B3" s="20" t="s">
        <v>48</v>
      </c>
      <c r="C3" s="30">
        <v>160120734094</v>
      </c>
      <c r="D3" s="20" t="s">
        <v>49</v>
      </c>
      <c r="E3" s="20" t="s">
        <v>50</v>
      </c>
      <c r="F3" s="20" t="s">
        <v>14</v>
      </c>
      <c r="G3" s="20">
        <v>2</v>
      </c>
      <c r="H3" s="20">
        <v>2025</v>
      </c>
      <c r="I3" s="20" t="s">
        <v>48</v>
      </c>
      <c r="J3" s="20" t="s">
        <v>51</v>
      </c>
      <c r="K3" s="20">
        <v>9121214172</v>
      </c>
      <c r="L3" s="20" t="s">
        <v>52</v>
      </c>
      <c r="M3" s="20">
        <v>9949871871</v>
      </c>
      <c r="N3" s="20" t="s">
        <v>53</v>
      </c>
      <c r="O3" s="20" t="s">
        <v>54</v>
      </c>
      <c r="P3" s="20" t="s">
        <v>55</v>
      </c>
      <c r="Q3" s="20" t="s">
        <v>46</v>
      </c>
      <c r="R3" s="20" t="s">
        <v>56</v>
      </c>
      <c r="U3" s="9" t="str">
        <f ca="1">IFERROR(__xludf.DUMMYFUNCTION("""COMPUTED_VALUE"""),"Artificial Intelligence Foundation Certification - ISB - 15h.11m, Artificial Intelligence Primer Certification - ISB - 27h.31m, Machine Learning Foundation Certification - ISB - 18h.7m")</f>
        <v>Artificial Intelligence Foundation Certification - ISB - 15h.11m, Artificial Intelligence Primer Certification - ISB - 27h.31m, Machine Learning Foundation Certification - ISB - 18h.7m</v>
      </c>
    </row>
    <row r="4" spans="1:21" ht="22.5" hidden="1" customHeight="1" x14ac:dyDescent="0.2">
      <c r="A4" s="29">
        <v>45384.705050312499</v>
      </c>
      <c r="B4" s="20" t="s">
        <v>57</v>
      </c>
      <c r="C4" s="30">
        <v>160120737092</v>
      </c>
      <c r="D4" s="20" t="s">
        <v>58</v>
      </c>
      <c r="E4" s="20" t="s">
        <v>50</v>
      </c>
      <c r="F4" s="20" t="s">
        <v>8</v>
      </c>
      <c r="G4" s="20">
        <v>2</v>
      </c>
      <c r="H4" s="20">
        <v>2025</v>
      </c>
      <c r="I4" s="20" t="s">
        <v>59</v>
      </c>
      <c r="J4" s="20" t="s">
        <v>57</v>
      </c>
      <c r="K4" s="20">
        <v>9347699324</v>
      </c>
      <c r="L4" s="20" t="s">
        <v>60</v>
      </c>
      <c r="M4" s="20">
        <v>9959983801</v>
      </c>
      <c r="N4" s="20" t="s">
        <v>61</v>
      </c>
      <c r="O4" s="20">
        <v>100</v>
      </c>
      <c r="P4" s="20" t="s">
        <v>62</v>
      </c>
      <c r="Q4" s="20" t="s">
        <v>46</v>
      </c>
      <c r="R4" s="32" t="s">
        <v>56</v>
      </c>
      <c r="U4" s="9" t="str">
        <f ca="1">IFERROR(__xludf.DUMMYFUNCTION("""COMPUTED_VALUE"""),"AI Foundations and AI advanced  - Li2 - 100h")</f>
        <v>AI Foundations and AI advanced  - Li2 - 100h</v>
      </c>
    </row>
    <row r="5" spans="1:21" ht="22.5" hidden="1" customHeight="1" x14ac:dyDescent="0.2">
      <c r="A5" s="29">
        <v>45384.678405671293</v>
      </c>
      <c r="B5" s="20" t="s">
        <v>63</v>
      </c>
      <c r="C5" s="30">
        <v>160120737095</v>
      </c>
      <c r="D5" s="20" t="s">
        <v>64</v>
      </c>
      <c r="E5" s="20" t="s">
        <v>50</v>
      </c>
      <c r="F5" s="20" t="s">
        <v>8</v>
      </c>
      <c r="G5" s="20">
        <v>2</v>
      </c>
      <c r="H5" s="20">
        <v>2025</v>
      </c>
      <c r="I5" s="20" t="s">
        <v>65</v>
      </c>
      <c r="J5" s="20" t="s">
        <v>63</v>
      </c>
      <c r="K5" s="20">
        <v>8639328998</v>
      </c>
      <c r="L5" s="20" t="s">
        <v>66</v>
      </c>
      <c r="M5" s="20">
        <v>9959983801</v>
      </c>
      <c r="N5" s="20" t="s">
        <v>67</v>
      </c>
      <c r="O5" s="20" t="s">
        <v>68</v>
      </c>
      <c r="P5" s="31" t="s">
        <v>69</v>
      </c>
      <c r="Q5" s="20" t="s">
        <v>70</v>
      </c>
      <c r="R5" s="32" t="s">
        <v>71</v>
      </c>
      <c r="U5" s="9" t="str">
        <f ca="1">IFERROR(__xludf.DUMMYFUNCTION("""COMPUTED_VALUE"""),"Data Science Foundation Certification - ISB - 75h.52m")</f>
        <v>Data Science Foundation Certification - ISB - 75h.52m</v>
      </c>
    </row>
    <row r="6" spans="1:21" ht="22.5" hidden="1" customHeight="1" x14ac:dyDescent="0.2">
      <c r="A6" s="29">
        <v>45388.923455659722</v>
      </c>
      <c r="B6" s="20" t="s">
        <v>72</v>
      </c>
      <c r="C6" s="30">
        <v>160121634049</v>
      </c>
      <c r="D6" s="20" t="s">
        <v>73</v>
      </c>
      <c r="E6" s="20" t="s">
        <v>50</v>
      </c>
      <c r="F6" s="20" t="s">
        <v>14</v>
      </c>
      <c r="G6" s="20">
        <v>1</v>
      </c>
      <c r="H6" s="20">
        <v>2025</v>
      </c>
      <c r="I6" s="20" t="s">
        <v>74</v>
      </c>
      <c r="J6" s="31" t="s">
        <v>75</v>
      </c>
      <c r="K6" s="20">
        <v>6305843916</v>
      </c>
      <c r="L6" s="20" t="s">
        <v>76</v>
      </c>
      <c r="M6" s="20">
        <v>9039714123</v>
      </c>
      <c r="N6" s="20" t="s">
        <v>77</v>
      </c>
      <c r="O6" s="20">
        <v>90</v>
      </c>
      <c r="P6" s="31" t="s">
        <v>78</v>
      </c>
      <c r="Q6" s="20" t="s">
        <v>70</v>
      </c>
      <c r="R6" s="20" t="s">
        <v>79</v>
      </c>
      <c r="U6" s="9" t="str">
        <f ca="1">IFERROR(__xludf.DUMMYFUNCTION("""COMPUTED_VALUE"""),"Internet of Things Foundation Certification - ISB - 33h")</f>
        <v>Internet of Things Foundation Certification - ISB - 33h</v>
      </c>
    </row>
    <row r="7" spans="1:21" ht="22.5" hidden="1" customHeight="1" x14ac:dyDescent="0.2">
      <c r="A7" s="29">
        <v>45397.805572129626</v>
      </c>
      <c r="B7" s="20" t="s">
        <v>80</v>
      </c>
      <c r="C7" s="30">
        <v>160121724106</v>
      </c>
      <c r="D7" s="20" t="s">
        <v>81</v>
      </c>
      <c r="E7" s="20" t="s">
        <v>50</v>
      </c>
      <c r="F7" s="20" t="s">
        <v>14</v>
      </c>
      <c r="G7" s="20">
        <v>2</v>
      </c>
      <c r="H7" s="20">
        <v>2025</v>
      </c>
      <c r="I7" s="20" t="s">
        <v>80</v>
      </c>
      <c r="J7" s="20" t="s">
        <v>82</v>
      </c>
      <c r="K7" s="20">
        <v>6301582694</v>
      </c>
      <c r="L7" s="20" t="s">
        <v>83</v>
      </c>
      <c r="M7" s="20">
        <v>7295996603</v>
      </c>
      <c r="N7" s="20" t="s">
        <v>67</v>
      </c>
      <c r="O7" s="20">
        <v>75</v>
      </c>
      <c r="P7" s="31" t="s">
        <v>84</v>
      </c>
      <c r="Q7" s="20" t="s">
        <v>70</v>
      </c>
      <c r="R7" s="20" t="s">
        <v>85</v>
      </c>
      <c r="U7" s="9" t="str">
        <f ca="1">IFERROR(__xludf.DUMMYFUNCTION("""COMPUTED_VALUE"""),"DevOps Foundation Certification - ISB - 50h.19m, MongoDB Python Developer Path - 15h")</f>
        <v>DevOps Foundation Certification - ISB - 50h.19m, MongoDB Python Developer Path - 15h</v>
      </c>
    </row>
    <row r="8" spans="1:21" ht="22.5" hidden="1" customHeight="1" x14ac:dyDescent="0.2">
      <c r="A8" s="29">
        <v>45358.9227669213</v>
      </c>
      <c r="B8" s="20" t="s">
        <v>86</v>
      </c>
      <c r="C8" s="30">
        <v>160121729002</v>
      </c>
      <c r="D8" s="20" t="s">
        <v>87</v>
      </c>
      <c r="E8" s="20" t="s">
        <v>40</v>
      </c>
      <c r="F8" s="20" t="s">
        <v>10</v>
      </c>
      <c r="G8" s="20">
        <v>1</v>
      </c>
      <c r="H8" s="20">
        <v>2025</v>
      </c>
      <c r="I8" s="20" t="s">
        <v>88</v>
      </c>
      <c r="J8" s="20" t="s">
        <v>86</v>
      </c>
      <c r="K8" s="20">
        <v>9701855844</v>
      </c>
      <c r="L8" s="20" t="s">
        <v>89</v>
      </c>
      <c r="M8" s="20">
        <v>9553404801</v>
      </c>
      <c r="N8" s="20" t="s">
        <v>61</v>
      </c>
      <c r="O8" s="20">
        <v>100</v>
      </c>
      <c r="P8" s="31" t="s">
        <v>90</v>
      </c>
      <c r="Q8" s="20" t="s">
        <v>46</v>
      </c>
      <c r="R8" s="32" t="s">
        <v>91</v>
      </c>
      <c r="U8" s="9" t="str">
        <f ca="1">IFERROR(__xludf.DUMMYFUNCTION("""COMPUTED_VALUE"""),"18 Courses by CISCO (Any four related courses from 18 courses available) - Li2 - 60h, AI Foundations and AI advanced  - Li2 - 100h")</f>
        <v>18 Courses by CISCO (Any four related courses from 18 courses available) - Li2 - 60h, AI Foundations and AI advanced  - Li2 - 100h</v>
      </c>
    </row>
    <row r="9" spans="1:21" ht="22.5" hidden="1" customHeight="1" x14ac:dyDescent="0.2">
      <c r="A9" s="29">
        <v>45378.774618750002</v>
      </c>
      <c r="B9" s="20" t="s">
        <v>92</v>
      </c>
      <c r="C9" s="30">
        <v>160121729003</v>
      </c>
      <c r="D9" s="20" t="s">
        <v>93</v>
      </c>
      <c r="E9" s="20" t="s">
        <v>40</v>
      </c>
      <c r="F9" s="20" t="s">
        <v>10</v>
      </c>
      <c r="G9" s="20">
        <v>1</v>
      </c>
      <c r="H9" s="20">
        <v>2025</v>
      </c>
      <c r="I9" s="20" t="s">
        <v>94</v>
      </c>
      <c r="J9" s="20" t="s">
        <v>92</v>
      </c>
      <c r="K9" s="20">
        <v>9515851534</v>
      </c>
      <c r="L9" s="20" t="s">
        <v>95</v>
      </c>
      <c r="M9" s="20">
        <v>9666992628</v>
      </c>
      <c r="N9" s="20" t="s">
        <v>96</v>
      </c>
      <c r="O9" s="20" t="s">
        <v>97</v>
      </c>
      <c r="P9" s="20" t="s">
        <v>98</v>
      </c>
      <c r="Q9" s="20" t="s">
        <v>46</v>
      </c>
      <c r="R9" s="32" t="s">
        <v>99</v>
      </c>
      <c r="U9" s="9" t="str">
        <f ca="1">IFERROR(__xludf.DUMMYFUNCTION("""COMPUTED_VALUE"""),"AWS Certified Cloud Practitioner")</f>
        <v>AWS Certified Cloud Practitioner</v>
      </c>
    </row>
    <row r="10" spans="1:21" ht="22.5" hidden="1" customHeight="1" x14ac:dyDescent="0.2">
      <c r="A10" s="29">
        <v>45358.927499965277</v>
      </c>
      <c r="B10" s="20" t="s">
        <v>100</v>
      </c>
      <c r="C10" s="30">
        <v>160121729004</v>
      </c>
      <c r="D10" s="20" t="s">
        <v>101</v>
      </c>
      <c r="E10" s="20" t="s">
        <v>40</v>
      </c>
      <c r="F10" s="20" t="s">
        <v>10</v>
      </c>
      <c r="G10" s="20">
        <v>1</v>
      </c>
      <c r="H10" s="20">
        <v>2025</v>
      </c>
      <c r="I10" s="20" t="s">
        <v>102</v>
      </c>
      <c r="J10" s="20" t="s">
        <v>100</v>
      </c>
      <c r="K10" s="20">
        <v>8125633698</v>
      </c>
      <c r="L10" s="20" t="s">
        <v>103</v>
      </c>
      <c r="M10" s="20">
        <v>9553404801</v>
      </c>
      <c r="N10" s="20" t="s">
        <v>61</v>
      </c>
      <c r="O10" s="20">
        <v>100</v>
      </c>
      <c r="P10" s="31" t="s">
        <v>104</v>
      </c>
      <c r="Q10" s="20" t="s">
        <v>46</v>
      </c>
      <c r="R10" s="32" t="s">
        <v>105</v>
      </c>
      <c r="U10" s="9" t="str">
        <f ca="1">IFERROR(__xludf.DUMMYFUNCTION("""COMPUTED_VALUE"""),"MongoDB Python Developer Path - 15h, MongoDB Java Developer Path - 15h, MongoDB Node.js Developer Path - 15h, MongoDB PHP Developer Path - 18h")</f>
        <v>MongoDB Python Developer Path - 15h, MongoDB Java Developer Path - 15h, MongoDB Node.js Developer Path - 15h, MongoDB PHP Developer Path - 18h</v>
      </c>
    </row>
    <row r="11" spans="1:21" ht="22.5" hidden="1" customHeight="1" x14ac:dyDescent="0.2">
      <c r="A11" s="29">
        <v>45380.603053344908</v>
      </c>
      <c r="B11" s="20" t="s">
        <v>106</v>
      </c>
      <c r="C11" s="30">
        <v>160121729005</v>
      </c>
      <c r="D11" s="20" t="s">
        <v>107</v>
      </c>
      <c r="E11" s="20" t="s">
        <v>40</v>
      </c>
      <c r="F11" s="20" t="s">
        <v>10</v>
      </c>
      <c r="G11" s="20">
        <v>1</v>
      </c>
      <c r="H11" s="20">
        <v>2025</v>
      </c>
      <c r="I11" s="20" t="s">
        <v>108</v>
      </c>
      <c r="J11" s="20" t="s">
        <v>106</v>
      </c>
      <c r="K11" s="20">
        <v>9182333567</v>
      </c>
      <c r="L11" s="20" t="s">
        <v>109</v>
      </c>
      <c r="M11" s="20">
        <v>9553404801</v>
      </c>
      <c r="N11" s="20" t="s">
        <v>67</v>
      </c>
      <c r="O11" s="20" t="s">
        <v>110</v>
      </c>
      <c r="P11" s="31" t="s">
        <v>111</v>
      </c>
      <c r="Q11" s="20" t="s">
        <v>46</v>
      </c>
      <c r="R11" s="32" t="s">
        <v>112</v>
      </c>
      <c r="U11" s="9" t="str">
        <f ca="1">IFERROR(__xludf.DUMMYFUNCTION("""COMPUTED_VALUE"""),"Data Science Foundation Certification - ISB - 75h.52m, AI Foundations and AI advanced  - Li2 - 100h")</f>
        <v>Data Science Foundation Certification - ISB - 75h.52m, AI Foundations and AI advanced  - Li2 - 100h</v>
      </c>
    </row>
    <row r="12" spans="1:21" ht="22.5" hidden="1" customHeight="1" x14ac:dyDescent="0.2">
      <c r="A12" s="29">
        <v>45387.614996145829</v>
      </c>
      <c r="B12" s="20" t="s">
        <v>113</v>
      </c>
      <c r="C12" s="30">
        <v>160121729006</v>
      </c>
      <c r="D12" s="20" t="s">
        <v>114</v>
      </c>
      <c r="E12" s="20" t="s">
        <v>40</v>
      </c>
      <c r="F12" s="20" t="s">
        <v>10</v>
      </c>
      <c r="G12" s="20">
        <v>3</v>
      </c>
      <c r="H12" s="20">
        <v>2025</v>
      </c>
      <c r="I12" s="20" t="s">
        <v>115</v>
      </c>
      <c r="J12" s="20" t="s">
        <v>113</v>
      </c>
      <c r="K12" s="20">
        <v>9398056054</v>
      </c>
      <c r="L12" s="20" t="s">
        <v>114</v>
      </c>
      <c r="M12" s="20">
        <v>9553404801</v>
      </c>
      <c r="N12" s="20" t="s">
        <v>43</v>
      </c>
      <c r="O12" s="20" t="s">
        <v>116</v>
      </c>
      <c r="P12" s="31" t="s">
        <v>117</v>
      </c>
      <c r="Q12" s="20" t="s">
        <v>70</v>
      </c>
      <c r="R12" s="20" t="s">
        <v>118</v>
      </c>
      <c r="U12" s="9" t="str">
        <f ca="1">IFERROR(__xludf.DUMMYFUNCTION("""COMPUTED_VALUE"""),"Artificial Intelligence Primer Certification - ISB - 27h.31m, Cyber Security Foundation Certification - ISB - 39h.11m")</f>
        <v>Artificial Intelligence Primer Certification - ISB - 27h.31m, Cyber Security Foundation Certification - ISB - 39h.11m</v>
      </c>
    </row>
    <row r="13" spans="1:21" ht="22.5" hidden="1" customHeight="1" x14ac:dyDescent="0.2">
      <c r="A13" s="29">
        <v>45380.495786423606</v>
      </c>
      <c r="B13" s="20" t="s">
        <v>119</v>
      </c>
      <c r="C13" s="30">
        <v>160121729007</v>
      </c>
      <c r="D13" s="20" t="s">
        <v>120</v>
      </c>
      <c r="E13" s="20" t="s">
        <v>40</v>
      </c>
      <c r="F13" s="20" t="s">
        <v>10</v>
      </c>
      <c r="G13" s="20">
        <v>1</v>
      </c>
      <c r="H13" s="20">
        <v>2025</v>
      </c>
      <c r="I13" s="20" t="s">
        <v>121</v>
      </c>
      <c r="J13" s="20" t="s">
        <v>119</v>
      </c>
      <c r="K13" s="20">
        <v>8639890810</v>
      </c>
      <c r="L13" s="20" t="s">
        <v>122</v>
      </c>
      <c r="M13" s="20">
        <v>9553404801</v>
      </c>
      <c r="N13" s="20" t="s">
        <v>67</v>
      </c>
      <c r="O13" s="20" t="s">
        <v>123</v>
      </c>
      <c r="P13" s="31" t="s">
        <v>124</v>
      </c>
      <c r="Q13" s="20" t="s">
        <v>70</v>
      </c>
      <c r="R13" s="32" t="s">
        <v>112</v>
      </c>
      <c r="U13" s="9" t="str">
        <f ca="1">IFERROR(__xludf.DUMMYFUNCTION("""COMPUTED_VALUE"""),"18 Courses by CISCO (Any four related courses from 18 courses available) - Li2 - 60h, MongoDB Python Developer Path - 15h, MongoDB Java Developer Path - 15h, MongoDB Node.js Developer Path - 15h, MongoDB PHP Developer Path - 18h")</f>
        <v>18 Courses by CISCO (Any four related courses from 18 courses available) - Li2 - 60h, MongoDB Python Developer Path - 15h, MongoDB Java Developer Path - 15h, MongoDB Node.js Developer Path - 15h, MongoDB PHP Developer Path - 18h</v>
      </c>
    </row>
    <row r="14" spans="1:21" ht="22.5" hidden="1" customHeight="1" x14ac:dyDescent="0.2">
      <c r="A14" s="29">
        <v>45380.74743664352</v>
      </c>
      <c r="B14" s="20" t="s">
        <v>125</v>
      </c>
      <c r="C14" s="30">
        <v>160121729008</v>
      </c>
      <c r="D14" s="20" t="s">
        <v>126</v>
      </c>
      <c r="E14" s="20" t="s">
        <v>40</v>
      </c>
      <c r="F14" s="20" t="s">
        <v>10</v>
      </c>
      <c r="G14" s="20">
        <v>1</v>
      </c>
      <c r="H14" s="20">
        <v>2025</v>
      </c>
      <c r="I14" s="20" t="s">
        <v>127</v>
      </c>
      <c r="J14" s="20" t="s">
        <v>125</v>
      </c>
      <c r="K14" s="20">
        <v>9154474417</v>
      </c>
      <c r="L14" s="20" t="s">
        <v>122</v>
      </c>
      <c r="M14" s="20">
        <v>9553404801</v>
      </c>
      <c r="N14" s="20" t="s">
        <v>67</v>
      </c>
      <c r="O14" s="20">
        <v>75</v>
      </c>
      <c r="P14" s="31" t="s">
        <v>128</v>
      </c>
      <c r="Q14" s="20" t="s">
        <v>70</v>
      </c>
      <c r="R14" s="32" t="s">
        <v>129</v>
      </c>
      <c r="U14" s="9" t="str">
        <f ca="1">IFERROR(__xludf.DUMMYFUNCTION("""COMPUTED_VALUE"""),"Machine Learning Foundation Certification - ISB - 18h.7m, MongoDB Python Developer Path - 15h, MongoDB Java Developer Path - 15h, MongoDB Node.js Developer Path - 15h")</f>
        <v>Machine Learning Foundation Certification - ISB - 18h.7m, MongoDB Python Developer Path - 15h, MongoDB Java Developer Path - 15h, MongoDB Node.js Developer Path - 15h</v>
      </c>
    </row>
    <row r="15" spans="1:21" ht="22.5" hidden="1" customHeight="1" x14ac:dyDescent="0.2">
      <c r="A15" s="29">
        <v>45358.881208819439</v>
      </c>
      <c r="B15" s="20" t="s">
        <v>130</v>
      </c>
      <c r="C15" s="30">
        <v>160121729009</v>
      </c>
      <c r="D15" s="20" t="s">
        <v>131</v>
      </c>
      <c r="E15" s="20" t="s">
        <v>40</v>
      </c>
      <c r="F15" s="20" t="s">
        <v>10</v>
      </c>
      <c r="G15" s="20">
        <v>1</v>
      </c>
      <c r="H15" s="20">
        <v>2025</v>
      </c>
      <c r="I15" s="20" t="s">
        <v>132</v>
      </c>
      <c r="J15" s="20" t="s">
        <v>130</v>
      </c>
      <c r="K15" s="20">
        <v>8074422795</v>
      </c>
      <c r="L15" s="20" t="s">
        <v>133</v>
      </c>
      <c r="M15" s="20">
        <v>9553404801</v>
      </c>
      <c r="N15" s="20" t="s">
        <v>61</v>
      </c>
      <c r="O15" s="20" t="s">
        <v>134</v>
      </c>
      <c r="P15" s="31" t="s">
        <v>135</v>
      </c>
      <c r="Q15" s="20" t="s">
        <v>70</v>
      </c>
      <c r="R15" s="33" t="s">
        <v>136</v>
      </c>
      <c r="U15" s="9" t="str">
        <f ca="1">IFERROR(__xludf.DUMMYFUNCTION("""COMPUTED_VALUE"""),"AI foundation and AI advance ")</f>
        <v xml:space="preserve">AI foundation and AI advance </v>
      </c>
    </row>
    <row r="16" spans="1:21" ht="22.5" hidden="1" customHeight="1" x14ac:dyDescent="0.2">
      <c r="A16" s="29">
        <v>45408.514378159722</v>
      </c>
      <c r="B16" s="20" t="s">
        <v>137</v>
      </c>
      <c r="C16" s="30">
        <v>160121729010</v>
      </c>
      <c r="D16" s="20" t="s">
        <v>138</v>
      </c>
      <c r="E16" s="20" t="s">
        <v>40</v>
      </c>
      <c r="F16" s="20" t="s">
        <v>10</v>
      </c>
      <c r="G16" s="20">
        <v>1</v>
      </c>
      <c r="H16" s="20">
        <v>2025</v>
      </c>
      <c r="I16" s="20" t="s">
        <v>139</v>
      </c>
      <c r="J16" s="20" t="s">
        <v>137</v>
      </c>
      <c r="K16" s="20">
        <v>6281208675</v>
      </c>
      <c r="L16" s="20" t="s">
        <v>140</v>
      </c>
      <c r="M16" s="20">
        <v>9553404801</v>
      </c>
      <c r="N16" s="20" t="s">
        <v>67</v>
      </c>
      <c r="O16" s="20">
        <v>90</v>
      </c>
      <c r="P16" s="31" t="s">
        <v>141</v>
      </c>
      <c r="Q16" s="20" t="s">
        <v>46</v>
      </c>
      <c r="R16" s="20" t="s">
        <v>142</v>
      </c>
      <c r="U16" s="9" t="str">
        <f ca="1">IFERROR(__xludf.DUMMYFUNCTION("""COMPUTED_VALUE"""),"Artificial Intelligence Primer Certification - ISB - 27h.31m, Internet of Things Foundation Certification - ISB - 33h")</f>
        <v>Artificial Intelligence Primer Certification - ISB - 27h.31m, Internet of Things Foundation Certification - ISB - 33h</v>
      </c>
    </row>
    <row r="17" spans="1:21" ht="22.5" hidden="1" customHeight="1" x14ac:dyDescent="0.2">
      <c r="A17" s="29">
        <v>45387.647172048615</v>
      </c>
      <c r="B17" s="20" t="s">
        <v>143</v>
      </c>
      <c r="C17" s="30">
        <v>160121729011</v>
      </c>
      <c r="D17" s="20" t="s">
        <v>144</v>
      </c>
      <c r="E17" s="20" t="s">
        <v>40</v>
      </c>
      <c r="F17" s="20" t="s">
        <v>10</v>
      </c>
      <c r="G17" s="20">
        <v>1</v>
      </c>
      <c r="H17" s="20">
        <v>2025</v>
      </c>
      <c r="I17" s="20" t="s">
        <v>145</v>
      </c>
      <c r="J17" s="20" t="s">
        <v>143</v>
      </c>
      <c r="K17" s="20">
        <v>7032740057</v>
      </c>
      <c r="L17" s="20" t="s">
        <v>146</v>
      </c>
      <c r="M17" s="20">
        <v>9553404801</v>
      </c>
      <c r="N17" s="20" t="s">
        <v>67</v>
      </c>
      <c r="O17" s="20" t="s">
        <v>147</v>
      </c>
      <c r="P17" s="31" t="s">
        <v>148</v>
      </c>
      <c r="Q17" s="20" t="s">
        <v>70</v>
      </c>
      <c r="R17" s="20" t="s">
        <v>149</v>
      </c>
      <c r="U17" s="9" t="str">
        <f ca="1">IFERROR(__xludf.DUMMYFUNCTION("""COMPUTED_VALUE"""),"Cyber Security Foundation Certification - ISB - 39h.11m, Internet of Things Foundation Certification - ISB - 33h")</f>
        <v>Cyber Security Foundation Certification - ISB - 39h.11m, Internet of Things Foundation Certification - ISB - 33h</v>
      </c>
    </row>
    <row r="18" spans="1:21" ht="22.5" hidden="1" customHeight="1" x14ac:dyDescent="0.2">
      <c r="A18" s="29">
        <v>45408.528528784722</v>
      </c>
      <c r="B18" s="20" t="s">
        <v>143</v>
      </c>
      <c r="C18" s="30">
        <v>160121729011</v>
      </c>
      <c r="D18" s="20" t="s">
        <v>150</v>
      </c>
      <c r="E18" s="20" t="s">
        <v>40</v>
      </c>
      <c r="F18" s="20" t="s">
        <v>10</v>
      </c>
      <c r="G18" s="20">
        <v>1</v>
      </c>
      <c r="H18" s="20">
        <v>2025</v>
      </c>
      <c r="I18" s="20" t="s">
        <v>145</v>
      </c>
      <c r="J18" s="20" t="s">
        <v>143</v>
      </c>
      <c r="K18" s="20">
        <v>7032740057</v>
      </c>
      <c r="L18" s="20" t="s">
        <v>151</v>
      </c>
      <c r="M18" s="20">
        <v>9553404801</v>
      </c>
      <c r="N18" s="20" t="s">
        <v>67</v>
      </c>
      <c r="O18" s="20" t="s">
        <v>110</v>
      </c>
      <c r="P18" s="31" t="s">
        <v>152</v>
      </c>
      <c r="Q18" s="20" t="s">
        <v>46</v>
      </c>
      <c r="R18" s="20" t="s">
        <v>153</v>
      </c>
      <c r="U18" s="9" t="str">
        <f ca="1">IFERROR(__xludf.DUMMYFUNCTION("""COMPUTED_VALUE"""),"Python Foundation Certification - ISB (Infosys Springboard) - 2h.18m, Artificial Intelligence Primer Certification - ISB - 27h.31m, Internet of Things Foundation Certification - ISB - 33h")</f>
        <v>Python Foundation Certification - ISB (Infosys Springboard) - 2h.18m, Artificial Intelligence Primer Certification - ISB - 27h.31m, Internet of Things Foundation Certification - ISB - 33h</v>
      </c>
    </row>
    <row r="19" spans="1:21" ht="22.5" hidden="1" customHeight="1" x14ac:dyDescent="0.2">
      <c r="A19" s="29">
        <v>45386.833503414353</v>
      </c>
      <c r="B19" s="20" t="s">
        <v>154</v>
      </c>
      <c r="C19" s="30">
        <v>160121729012</v>
      </c>
      <c r="D19" s="20" t="s">
        <v>155</v>
      </c>
      <c r="E19" s="20" t="s">
        <v>40</v>
      </c>
      <c r="F19" s="20" t="s">
        <v>10</v>
      </c>
      <c r="G19" s="20">
        <v>1</v>
      </c>
      <c r="H19" s="20">
        <v>2025</v>
      </c>
      <c r="I19" s="20" t="s">
        <v>156</v>
      </c>
      <c r="J19" s="20" t="s">
        <v>154</v>
      </c>
      <c r="K19" s="20">
        <v>9346271377</v>
      </c>
      <c r="L19" s="20" t="s">
        <v>151</v>
      </c>
      <c r="M19" s="20">
        <v>9553404801</v>
      </c>
      <c r="N19" s="20" t="s">
        <v>67</v>
      </c>
      <c r="O19" s="20">
        <v>75</v>
      </c>
      <c r="P19" s="31" t="s">
        <v>157</v>
      </c>
      <c r="Q19" s="20" t="s">
        <v>46</v>
      </c>
      <c r="R19" s="32" t="s">
        <v>158</v>
      </c>
      <c r="U19" s="9" t="str">
        <f ca="1">IFERROR(__xludf.DUMMYFUNCTION("""COMPUTED_VALUE"""),"Artificial Intelligence Foundation Certification - ISB - 15h.11m, Machine Learning Foundation Certification - ISB - 18h.7m, Cyber Security Foundation Certification - ISB - 39h.11m")</f>
        <v>Artificial Intelligence Foundation Certification - ISB - 15h.11m, Machine Learning Foundation Certification - ISB - 18h.7m, Cyber Security Foundation Certification - ISB - 39h.11m</v>
      </c>
    </row>
    <row r="20" spans="1:21" ht="22.5" hidden="1" customHeight="1" x14ac:dyDescent="0.2">
      <c r="A20" s="29">
        <v>45367.88318211805</v>
      </c>
      <c r="B20" s="20" t="s">
        <v>159</v>
      </c>
      <c r="C20" s="30">
        <v>160121729013</v>
      </c>
      <c r="D20" s="20" t="s">
        <v>160</v>
      </c>
      <c r="E20" s="20" t="s">
        <v>40</v>
      </c>
      <c r="F20" s="20" t="s">
        <v>10</v>
      </c>
      <c r="G20" s="20">
        <v>1</v>
      </c>
      <c r="H20" s="20">
        <v>2025</v>
      </c>
      <c r="I20" s="20" t="s">
        <v>161</v>
      </c>
      <c r="J20" s="20" t="s">
        <v>159</v>
      </c>
      <c r="K20" s="20">
        <v>8639745001</v>
      </c>
      <c r="L20" s="20" t="s">
        <v>95</v>
      </c>
      <c r="M20" s="20">
        <v>9666992628</v>
      </c>
      <c r="N20" s="20" t="s">
        <v>43</v>
      </c>
      <c r="O20" s="20" t="s">
        <v>162</v>
      </c>
      <c r="P20" s="31" t="s">
        <v>163</v>
      </c>
      <c r="Q20" s="20" t="s">
        <v>46</v>
      </c>
      <c r="R20" s="32" t="s">
        <v>164</v>
      </c>
      <c r="U20" s="9" t="str">
        <f ca="1">IFERROR(__xludf.DUMMYFUNCTION("""COMPUTED_VALUE"""),"Artificial Intelligence Foundation Certification - ISB - 15h.11m, Machine Learning Foundation Certification - ISB - 18h.7m, Internet of Things Foundation Certification - ISB - 33h")</f>
        <v>Artificial Intelligence Foundation Certification - ISB - 15h.11m, Machine Learning Foundation Certification - ISB - 18h.7m, Internet of Things Foundation Certification - ISB - 33h</v>
      </c>
    </row>
    <row r="21" spans="1:21" ht="22.5" hidden="1" customHeight="1" x14ac:dyDescent="0.2">
      <c r="A21" s="29">
        <v>45380.491709699076</v>
      </c>
      <c r="B21" s="20" t="s">
        <v>165</v>
      </c>
      <c r="C21" s="30">
        <v>160121729014</v>
      </c>
      <c r="D21" s="20" t="s">
        <v>166</v>
      </c>
      <c r="E21" s="20" t="s">
        <v>40</v>
      </c>
      <c r="F21" s="20" t="s">
        <v>10</v>
      </c>
      <c r="G21" s="20">
        <v>1</v>
      </c>
      <c r="H21" s="20">
        <v>2025</v>
      </c>
      <c r="I21" s="20" t="s">
        <v>167</v>
      </c>
      <c r="J21" s="20" t="s">
        <v>165</v>
      </c>
      <c r="K21" s="20">
        <v>9849460706</v>
      </c>
      <c r="L21" s="20" t="s">
        <v>168</v>
      </c>
      <c r="M21" s="20">
        <v>9553404801</v>
      </c>
      <c r="N21" s="20" t="s">
        <v>67</v>
      </c>
      <c r="O21" s="20" t="s">
        <v>169</v>
      </c>
      <c r="P21" s="31" t="s">
        <v>170</v>
      </c>
      <c r="Q21" s="20" t="s">
        <v>70</v>
      </c>
      <c r="R21" s="32" t="s">
        <v>171</v>
      </c>
      <c r="U21" s="9" t="str">
        <f ca="1">IFERROR(__xludf.DUMMYFUNCTION("""COMPUTED_VALUE"""),"Python Foundation Certification - ISB (Infosys Springboard) - 2h.18m, Data Science Foundation Certification - ISB - 75h.52m")</f>
        <v>Python Foundation Certification - ISB (Infosys Springboard) - 2h.18m, Data Science Foundation Certification - ISB - 75h.52m</v>
      </c>
    </row>
    <row r="22" spans="1:21" ht="22.5" hidden="1" customHeight="1" x14ac:dyDescent="0.2">
      <c r="A22" s="29">
        <v>45386.753081284725</v>
      </c>
      <c r="B22" s="20" t="s">
        <v>172</v>
      </c>
      <c r="C22" s="30">
        <v>160121729015</v>
      </c>
      <c r="D22" s="20" t="s">
        <v>173</v>
      </c>
      <c r="E22" s="20" t="s">
        <v>40</v>
      </c>
      <c r="F22" s="20" t="s">
        <v>10</v>
      </c>
      <c r="G22" s="20">
        <v>1</v>
      </c>
      <c r="H22" s="20">
        <v>2025</v>
      </c>
      <c r="I22" s="20" t="s">
        <v>174</v>
      </c>
      <c r="J22" s="20" t="s">
        <v>175</v>
      </c>
      <c r="K22" s="20">
        <v>8919295576</v>
      </c>
      <c r="L22" s="20" t="s">
        <v>89</v>
      </c>
      <c r="M22" s="20">
        <v>9553404801</v>
      </c>
      <c r="N22" s="20" t="s">
        <v>67</v>
      </c>
      <c r="O22" s="20" t="s">
        <v>110</v>
      </c>
      <c r="P22" s="31" t="s">
        <v>176</v>
      </c>
      <c r="Q22" s="20" t="s">
        <v>46</v>
      </c>
      <c r="R22" s="32" t="s">
        <v>158</v>
      </c>
      <c r="U22" s="9" t="str">
        <f ca="1">IFERROR(__xludf.DUMMYFUNCTION("""COMPUTED_VALUE"""),"Python Foundation Certification - ISB (Infosys Springboard) - 2h.18m")</f>
        <v>Python Foundation Certification - ISB (Infosys Springboard) - 2h.18m</v>
      </c>
    </row>
    <row r="23" spans="1:21" ht="22.5" hidden="1" customHeight="1" x14ac:dyDescent="0.2">
      <c r="A23" s="29">
        <v>45378.429237349541</v>
      </c>
      <c r="B23" s="20" t="s">
        <v>177</v>
      </c>
      <c r="C23" s="30">
        <v>160121729016</v>
      </c>
      <c r="D23" s="20" t="s">
        <v>178</v>
      </c>
      <c r="E23" s="20" t="s">
        <v>40</v>
      </c>
      <c r="F23" s="20" t="s">
        <v>10</v>
      </c>
      <c r="G23" s="20">
        <v>1</v>
      </c>
      <c r="H23" s="20">
        <v>2025</v>
      </c>
      <c r="I23" s="20" t="s">
        <v>179</v>
      </c>
      <c r="J23" s="20" t="s">
        <v>177</v>
      </c>
      <c r="K23" s="20">
        <v>9666888528</v>
      </c>
      <c r="L23" s="20" t="s">
        <v>180</v>
      </c>
      <c r="M23" s="20">
        <v>9553404801</v>
      </c>
      <c r="N23" s="20" t="s">
        <v>67</v>
      </c>
      <c r="O23" s="20">
        <v>75</v>
      </c>
      <c r="P23" s="31" t="s">
        <v>181</v>
      </c>
      <c r="Q23" s="20" t="s">
        <v>46</v>
      </c>
      <c r="R23" s="32" t="s">
        <v>182</v>
      </c>
      <c r="U23" s="9" t="str">
        <f ca="1">IFERROR(__xludf.DUMMYFUNCTION("""COMPUTED_VALUE"""),"Data Science Foundation Certification - ISB - 75h.52m, Cyber Security Foundation Certification - ISB - 39h.11m, Internet of Things Foundation Certification - ISB - 33h")</f>
        <v>Data Science Foundation Certification - ISB - 75h.52m, Cyber Security Foundation Certification - ISB - 39h.11m, Internet of Things Foundation Certification - ISB - 33h</v>
      </c>
    </row>
    <row r="24" spans="1:21" ht="22.5" hidden="1" customHeight="1" x14ac:dyDescent="0.2">
      <c r="A24" s="29">
        <v>45387.639145081019</v>
      </c>
      <c r="B24" s="20" t="s">
        <v>183</v>
      </c>
      <c r="C24" s="30">
        <v>160121729017</v>
      </c>
      <c r="D24" s="20" t="s">
        <v>184</v>
      </c>
      <c r="E24" s="20" t="s">
        <v>40</v>
      </c>
      <c r="F24" s="20" t="s">
        <v>10</v>
      </c>
      <c r="G24" s="20">
        <v>1</v>
      </c>
      <c r="H24" s="20">
        <v>2025</v>
      </c>
      <c r="I24" s="20" t="s">
        <v>185</v>
      </c>
      <c r="J24" s="20" t="s">
        <v>183</v>
      </c>
      <c r="K24" s="20">
        <v>9392775124</v>
      </c>
      <c r="L24" s="20" t="s">
        <v>146</v>
      </c>
      <c r="M24" s="20">
        <v>9553404801</v>
      </c>
      <c r="N24" s="20" t="s">
        <v>67</v>
      </c>
      <c r="O24" s="20" t="s">
        <v>147</v>
      </c>
      <c r="P24" s="31" t="s">
        <v>186</v>
      </c>
      <c r="Q24" s="20" t="s">
        <v>70</v>
      </c>
      <c r="R24" s="20" t="s">
        <v>149</v>
      </c>
      <c r="U24" s="9" t="str">
        <f ca="1">IFERROR(__xludf.DUMMYFUNCTION("""COMPUTED_VALUE"""),"Artificial Intelligence Primer Certification - ISB - 27h.31m, Machine Learning Foundation Certification - ISB - 18h.7m, Data Science Foundation Certification - ISB - 75h.52m")</f>
        <v>Artificial Intelligence Primer Certification - ISB - 27h.31m, Machine Learning Foundation Certification - ISB - 18h.7m, Data Science Foundation Certification - ISB - 75h.52m</v>
      </c>
    </row>
    <row r="25" spans="1:21" ht="22.5" hidden="1" customHeight="1" x14ac:dyDescent="0.2">
      <c r="A25" s="29">
        <v>45408.534468981481</v>
      </c>
      <c r="B25" s="20" t="s">
        <v>183</v>
      </c>
      <c r="C25" s="30">
        <v>160121729017</v>
      </c>
      <c r="D25" s="20" t="s">
        <v>187</v>
      </c>
      <c r="E25" s="20" t="s">
        <v>40</v>
      </c>
      <c r="F25" s="20" t="s">
        <v>10</v>
      </c>
      <c r="G25" s="20">
        <v>1</v>
      </c>
      <c r="H25" s="20">
        <v>2025</v>
      </c>
      <c r="I25" s="20" t="s">
        <v>185</v>
      </c>
      <c r="J25" s="20" t="s">
        <v>183</v>
      </c>
      <c r="K25" s="20">
        <v>9392775124</v>
      </c>
      <c r="L25" s="20" t="s">
        <v>188</v>
      </c>
      <c r="M25" s="20">
        <v>9553404801</v>
      </c>
      <c r="N25" s="20" t="s">
        <v>67</v>
      </c>
      <c r="O25" s="20">
        <v>75</v>
      </c>
      <c r="P25" s="31" t="s">
        <v>189</v>
      </c>
      <c r="Q25" s="20" t="s">
        <v>46</v>
      </c>
      <c r="R25" s="20" t="s">
        <v>190</v>
      </c>
      <c r="U25" s="9" t="str">
        <f ca="1">IFERROR(__xludf.DUMMYFUNCTION("""COMPUTED_VALUE"""),"Cyber Security Foundation Certification - ISB - 39h.11m, MongoDB Java Developer Path - 15h, MongoDB Node.js Developer Path - 15h")</f>
        <v>Cyber Security Foundation Certification - ISB - 39h.11m, MongoDB Java Developer Path - 15h, MongoDB Node.js Developer Path - 15h</v>
      </c>
    </row>
    <row r="26" spans="1:21" ht="22.5" hidden="1" customHeight="1" x14ac:dyDescent="0.2">
      <c r="A26" s="29">
        <v>45386.795166840282</v>
      </c>
      <c r="B26" s="20" t="s">
        <v>191</v>
      </c>
      <c r="C26" s="30">
        <v>160121729018</v>
      </c>
      <c r="D26" s="20" t="s">
        <v>192</v>
      </c>
      <c r="E26" s="20" t="s">
        <v>40</v>
      </c>
      <c r="F26" s="20" t="s">
        <v>10</v>
      </c>
      <c r="G26" s="20">
        <v>1</v>
      </c>
      <c r="H26" s="20">
        <v>2025</v>
      </c>
      <c r="I26" s="20" t="s">
        <v>193</v>
      </c>
      <c r="J26" s="20" t="s">
        <v>191</v>
      </c>
      <c r="K26" s="20">
        <v>9908243925</v>
      </c>
      <c r="L26" s="20" t="s">
        <v>194</v>
      </c>
      <c r="M26" s="20">
        <v>9553404801</v>
      </c>
      <c r="N26" s="20" t="s">
        <v>67</v>
      </c>
      <c r="O26" s="20" t="s">
        <v>169</v>
      </c>
      <c r="P26" s="31" t="s">
        <v>195</v>
      </c>
      <c r="Q26" s="20" t="s">
        <v>46</v>
      </c>
      <c r="R26" s="32" t="s">
        <v>196</v>
      </c>
      <c r="U26" s="9" t="str">
        <f ca="1">IFERROR(__xludf.DUMMYFUNCTION("""COMPUTED_VALUE"""),"Internet of Things Foundation Certification - ISB - 33h, MongoDB Node.js Developer Path - 15h, MongoDB PHP Developer Path - 18h")</f>
        <v>Internet of Things Foundation Certification - ISB - 33h, MongoDB Node.js Developer Path - 15h, MongoDB PHP Developer Path - 18h</v>
      </c>
    </row>
    <row r="27" spans="1:21" ht="22.5" hidden="1" customHeight="1" x14ac:dyDescent="0.2">
      <c r="A27" s="29">
        <v>45413.427666689815</v>
      </c>
      <c r="B27" s="20" t="s">
        <v>197</v>
      </c>
      <c r="C27" s="30">
        <v>160121729019</v>
      </c>
      <c r="D27" s="20" t="s">
        <v>198</v>
      </c>
      <c r="E27" s="20" t="s">
        <v>50</v>
      </c>
      <c r="F27" s="20" t="s">
        <v>10</v>
      </c>
      <c r="G27" s="20">
        <v>1</v>
      </c>
      <c r="H27" s="20">
        <v>2025</v>
      </c>
      <c r="I27" s="20" t="s">
        <v>199</v>
      </c>
      <c r="J27" s="20" t="s">
        <v>197</v>
      </c>
      <c r="K27" s="20">
        <v>9347107281</v>
      </c>
      <c r="L27" s="20" t="s">
        <v>200</v>
      </c>
      <c r="M27" s="20">
        <v>9553404801</v>
      </c>
      <c r="N27" s="20" t="s">
        <v>67</v>
      </c>
      <c r="O27" s="20">
        <v>75.52</v>
      </c>
      <c r="P27" s="31" t="s">
        <v>201</v>
      </c>
      <c r="Q27" s="20" t="s">
        <v>46</v>
      </c>
      <c r="R27" s="20" t="s">
        <v>202</v>
      </c>
      <c r="U27" s="9" t="str">
        <f ca="1">IFERROR(__xludf.DUMMYFUNCTION("""COMPUTED_VALUE"""),"Artificial Intelligence Primer Certification - ISB - 27h.31m, Machine Learning Foundation Certification - ISB - 18h.7m, Cyber Security Foundation Certification - ISB - 39h.11m")</f>
        <v>Artificial Intelligence Primer Certification - ISB - 27h.31m, Machine Learning Foundation Certification - ISB - 18h.7m, Cyber Security Foundation Certification - ISB - 39h.11m</v>
      </c>
    </row>
    <row r="28" spans="1:21" ht="22.5" hidden="1" customHeight="1" x14ac:dyDescent="0.2">
      <c r="A28" s="29">
        <v>45377.788485717596</v>
      </c>
      <c r="B28" s="20" t="s">
        <v>203</v>
      </c>
      <c r="C28" s="30">
        <v>160121729020</v>
      </c>
      <c r="D28" s="20" t="s">
        <v>204</v>
      </c>
      <c r="E28" s="20" t="s">
        <v>50</v>
      </c>
      <c r="F28" s="20" t="s">
        <v>10</v>
      </c>
      <c r="G28" s="20">
        <v>1</v>
      </c>
      <c r="H28" s="20">
        <v>2025</v>
      </c>
      <c r="I28" s="20" t="s">
        <v>205</v>
      </c>
      <c r="J28" s="20" t="s">
        <v>203</v>
      </c>
      <c r="K28" s="20">
        <v>8125694823</v>
      </c>
      <c r="L28" s="20" t="s">
        <v>146</v>
      </c>
      <c r="M28" s="20">
        <v>9553404801</v>
      </c>
      <c r="N28" s="20" t="s">
        <v>206</v>
      </c>
      <c r="O28" s="20" t="s">
        <v>207</v>
      </c>
      <c r="P28" s="20" t="s">
        <v>208</v>
      </c>
      <c r="Q28" s="20" t="s">
        <v>70</v>
      </c>
      <c r="R28" s="32" t="s">
        <v>209</v>
      </c>
      <c r="U28" s="9" t="str">
        <f ca="1">IFERROR(__xludf.DUMMYFUNCTION("""COMPUTED_VALUE"""),"DevOps Foundation Certification - ISB - 50h.19m, Internet of Things Foundation Certification - ISB - 33h")</f>
        <v>DevOps Foundation Certification - ISB - 50h.19m, Internet of Things Foundation Certification - ISB - 33h</v>
      </c>
    </row>
    <row r="29" spans="1:21" ht="22.5" hidden="1" customHeight="1" x14ac:dyDescent="0.2">
      <c r="A29" s="29">
        <v>45408.519884791662</v>
      </c>
      <c r="B29" s="20" t="s">
        <v>210</v>
      </c>
      <c r="C29" s="30">
        <v>160121729021</v>
      </c>
      <c r="D29" s="20" t="s">
        <v>211</v>
      </c>
      <c r="E29" s="20" t="s">
        <v>50</v>
      </c>
      <c r="F29" s="20" t="s">
        <v>10</v>
      </c>
      <c r="G29" s="20">
        <v>1</v>
      </c>
      <c r="H29" s="20">
        <v>2025</v>
      </c>
      <c r="I29" s="20" t="s">
        <v>210</v>
      </c>
      <c r="J29" s="20" t="s">
        <v>210</v>
      </c>
      <c r="K29" s="20">
        <v>7013814365</v>
      </c>
      <c r="L29" s="20" t="s">
        <v>212</v>
      </c>
      <c r="M29" s="20">
        <v>99999999999</v>
      </c>
      <c r="N29" s="20" t="s">
        <v>213</v>
      </c>
      <c r="O29" s="20">
        <v>90</v>
      </c>
      <c r="P29" s="31" t="s">
        <v>214</v>
      </c>
      <c r="Q29" s="20" t="s">
        <v>70</v>
      </c>
      <c r="R29" s="20" t="s">
        <v>85</v>
      </c>
      <c r="U29" s="9" t="str">
        <f ca="1">IFERROR(__xludf.DUMMYFUNCTION("""COMPUTED_VALUE"""),"Associate Cloud Engineer - Google free course - 40h, MongoDB Python Developer Path - 15h")</f>
        <v>Associate Cloud Engineer - Google free course - 40h, MongoDB Python Developer Path - 15h</v>
      </c>
    </row>
    <row r="30" spans="1:21" ht="22.5" hidden="1" customHeight="1" x14ac:dyDescent="0.2">
      <c r="A30" s="29">
        <v>45387.547630520829</v>
      </c>
      <c r="B30" s="20" t="s">
        <v>215</v>
      </c>
      <c r="C30" s="30">
        <v>160121729022</v>
      </c>
      <c r="D30" s="20" t="s">
        <v>216</v>
      </c>
      <c r="E30" s="20" t="s">
        <v>50</v>
      </c>
      <c r="F30" s="20" t="s">
        <v>10</v>
      </c>
      <c r="G30" s="20">
        <v>1</v>
      </c>
      <c r="H30" s="20">
        <v>2025</v>
      </c>
      <c r="I30" s="20" t="s">
        <v>217</v>
      </c>
      <c r="J30" s="20" t="s">
        <v>215</v>
      </c>
      <c r="K30" s="20">
        <v>7032251416</v>
      </c>
      <c r="L30" s="20" t="s">
        <v>218</v>
      </c>
      <c r="M30" s="20">
        <v>9553404801</v>
      </c>
      <c r="N30" s="20" t="s">
        <v>67</v>
      </c>
      <c r="O30" s="20" t="s">
        <v>219</v>
      </c>
      <c r="P30" s="31" t="s">
        <v>220</v>
      </c>
      <c r="Q30" s="20" t="s">
        <v>46</v>
      </c>
      <c r="R30" s="20" t="s">
        <v>221</v>
      </c>
      <c r="U30" s="9" t="str">
        <f ca="1">IFERROR(__xludf.DUMMYFUNCTION("""COMPUTED_VALUE"""),"18 Courses by CISCO (Any four related courses from 18 courses available) - Li2 - 60h")</f>
        <v>18 Courses by CISCO (Any four related courses from 18 courses available) - Li2 - 60h</v>
      </c>
    </row>
    <row r="31" spans="1:21" ht="22.5" hidden="1" customHeight="1" x14ac:dyDescent="0.2">
      <c r="A31" s="29">
        <v>45409.934196863425</v>
      </c>
      <c r="B31" s="20" t="s">
        <v>222</v>
      </c>
      <c r="C31" s="30">
        <v>160121729023</v>
      </c>
      <c r="D31" s="20" t="s">
        <v>223</v>
      </c>
      <c r="E31" s="20" t="s">
        <v>50</v>
      </c>
      <c r="F31" s="20" t="s">
        <v>10</v>
      </c>
      <c r="G31" s="20">
        <v>1</v>
      </c>
      <c r="H31" s="20">
        <v>2025</v>
      </c>
      <c r="I31" s="20" t="s">
        <v>224</v>
      </c>
      <c r="J31" s="20" t="s">
        <v>222</v>
      </c>
      <c r="K31" s="20">
        <v>9581846550</v>
      </c>
      <c r="L31" s="20" t="s">
        <v>225</v>
      </c>
      <c r="M31" s="20">
        <v>9553404801</v>
      </c>
      <c r="N31" s="20" t="s">
        <v>67</v>
      </c>
      <c r="O31" s="20">
        <v>3</v>
      </c>
      <c r="P31" s="31" t="s">
        <v>226</v>
      </c>
      <c r="Q31" s="20" t="s">
        <v>46</v>
      </c>
      <c r="R31" s="20" t="s">
        <v>227</v>
      </c>
      <c r="U31" s="9" t="str">
        <f ca="1">IFERROR(__xludf.DUMMYFUNCTION("""COMPUTED_VALUE"""),"Artificial Intelligence Foundation Certification - ISB - 15h.11m, Artificial Intelligence Primer Certification - ISB - 27h.31m, Machine Learning Foundation Certification - ISB - 18h.7m, Cyber Security Foundation Certification - ISB - 39h.11m")</f>
        <v>Artificial Intelligence Foundation Certification - ISB - 15h.11m, Artificial Intelligence Primer Certification - ISB - 27h.31m, Machine Learning Foundation Certification - ISB - 18h.7m, Cyber Security Foundation Certification - ISB - 39h.11m</v>
      </c>
    </row>
    <row r="32" spans="1:21" ht="22.5" hidden="1" customHeight="1" x14ac:dyDescent="0.2">
      <c r="A32" s="29">
        <v>45379.807625590278</v>
      </c>
      <c r="B32" s="20" t="s">
        <v>228</v>
      </c>
      <c r="C32" s="30">
        <v>160121729024</v>
      </c>
      <c r="D32" s="20" t="s">
        <v>229</v>
      </c>
      <c r="E32" s="20" t="s">
        <v>50</v>
      </c>
      <c r="F32" s="20" t="s">
        <v>10</v>
      </c>
      <c r="G32" s="20">
        <v>1</v>
      </c>
      <c r="H32" s="20">
        <v>2025</v>
      </c>
      <c r="I32" s="20" t="s">
        <v>228</v>
      </c>
      <c r="J32" s="20" t="s">
        <v>228</v>
      </c>
      <c r="K32" s="20">
        <v>6300670717</v>
      </c>
      <c r="L32" s="20" t="s">
        <v>89</v>
      </c>
      <c r="M32" s="20">
        <v>9553404801</v>
      </c>
      <c r="N32" s="20" t="s">
        <v>53</v>
      </c>
      <c r="O32" s="20" t="s">
        <v>230</v>
      </c>
      <c r="P32" s="31" t="s">
        <v>231</v>
      </c>
      <c r="Q32" s="20" t="s">
        <v>46</v>
      </c>
      <c r="R32" s="32" t="s">
        <v>232</v>
      </c>
      <c r="U32" s="9" t="str">
        <f ca="1">IFERROR(__xludf.DUMMYFUNCTION("""COMPUTED_VALUE"""),"DevOps Foundation Certification - ISB - 50h.19m, MongoDB Node.js Developer Path - 15h")</f>
        <v>DevOps Foundation Certification - ISB - 50h.19m, MongoDB Node.js Developer Path - 15h</v>
      </c>
    </row>
    <row r="33" spans="1:21" ht="22.5" hidden="1" customHeight="1" x14ac:dyDescent="0.2">
      <c r="A33" s="29">
        <v>45378.57605993055</v>
      </c>
      <c r="B33" s="20" t="s">
        <v>233</v>
      </c>
      <c r="C33" s="30">
        <v>160121729025</v>
      </c>
      <c r="D33" s="20" t="s">
        <v>234</v>
      </c>
      <c r="E33" s="20" t="s">
        <v>50</v>
      </c>
      <c r="F33" s="20" t="s">
        <v>10</v>
      </c>
      <c r="G33" s="20">
        <v>1</v>
      </c>
      <c r="H33" s="20">
        <v>2025</v>
      </c>
      <c r="I33" s="20" t="s">
        <v>235</v>
      </c>
      <c r="J33" s="20" t="s">
        <v>233</v>
      </c>
      <c r="K33" s="20">
        <v>8143836317</v>
      </c>
      <c r="L33" s="20" t="s">
        <v>133</v>
      </c>
      <c r="M33" s="20">
        <v>9553404801</v>
      </c>
      <c r="N33" s="20" t="s">
        <v>61</v>
      </c>
      <c r="O33" s="20">
        <v>100</v>
      </c>
      <c r="P33" s="31" t="s">
        <v>236</v>
      </c>
      <c r="Q33" s="20" t="s">
        <v>46</v>
      </c>
      <c r="R33" s="32" t="s">
        <v>112</v>
      </c>
      <c r="U33" s="9" t="str">
        <f ca="1">IFERROR(__xludf.DUMMYFUNCTION("""COMPUTED_VALUE"""),"Artificial Intelligence Foundation Certification - ISB - 15h.11m, Machine Learning Foundation Certification - ISB - 18h.7m, Java Foundation Certification - ISB - 114h.24m")</f>
        <v>Artificial Intelligence Foundation Certification - ISB - 15h.11m, Machine Learning Foundation Certification - ISB - 18h.7m, Java Foundation Certification - ISB - 114h.24m</v>
      </c>
    </row>
    <row r="34" spans="1:21" ht="22.5" hidden="1" customHeight="1" x14ac:dyDescent="0.2">
      <c r="A34" s="29">
        <v>45408.772090972227</v>
      </c>
      <c r="B34" s="20" t="s">
        <v>237</v>
      </c>
      <c r="C34" s="30">
        <v>160121729026</v>
      </c>
      <c r="D34" s="20" t="s">
        <v>238</v>
      </c>
      <c r="E34" s="20" t="s">
        <v>50</v>
      </c>
      <c r="F34" s="20" t="s">
        <v>10</v>
      </c>
      <c r="G34" s="20">
        <v>1</v>
      </c>
      <c r="H34" s="20">
        <v>2025</v>
      </c>
      <c r="I34" s="20" t="s">
        <v>239</v>
      </c>
      <c r="J34" s="20" t="s">
        <v>237</v>
      </c>
      <c r="K34" s="20">
        <v>6305013285</v>
      </c>
      <c r="L34" s="20" t="s">
        <v>240</v>
      </c>
      <c r="M34" s="20">
        <v>9985043910</v>
      </c>
      <c r="N34" s="20" t="s">
        <v>67</v>
      </c>
      <c r="O34" s="20">
        <v>75.52</v>
      </c>
      <c r="P34" s="20" t="s">
        <v>241</v>
      </c>
      <c r="Q34" s="20" t="s">
        <v>70</v>
      </c>
      <c r="R34" s="20" t="s">
        <v>242</v>
      </c>
      <c r="U34" s="9" t="str">
        <f ca="1">IFERROR(__xludf.DUMMYFUNCTION("""COMPUTED_VALUE"""),"Artificial Intelligence Foundation Certification - ISB - 15h.11m, DevOps Foundation Certification - ISB - 50h.19m")</f>
        <v>Artificial Intelligence Foundation Certification - ISB - 15h.11m, DevOps Foundation Certification - ISB - 50h.19m</v>
      </c>
    </row>
    <row r="35" spans="1:21" ht="22.5" hidden="1" customHeight="1" x14ac:dyDescent="0.2">
      <c r="A35" s="29">
        <v>45381.591307662035</v>
      </c>
      <c r="B35" s="20" t="s">
        <v>243</v>
      </c>
      <c r="C35" s="30">
        <v>160121729027</v>
      </c>
      <c r="D35" s="20" t="s">
        <v>244</v>
      </c>
      <c r="E35" s="20" t="s">
        <v>50</v>
      </c>
      <c r="F35" s="20" t="s">
        <v>10</v>
      </c>
      <c r="G35" s="20">
        <v>1</v>
      </c>
      <c r="H35" s="20">
        <v>2025</v>
      </c>
      <c r="I35" s="20" t="s">
        <v>245</v>
      </c>
      <c r="J35" s="20" t="s">
        <v>243</v>
      </c>
      <c r="K35" s="20">
        <v>7569628862</v>
      </c>
      <c r="L35" s="20" t="s">
        <v>246</v>
      </c>
      <c r="M35" s="20">
        <v>9985043910</v>
      </c>
      <c r="N35" s="20" t="s">
        <v>61</v>
      </c>
      <c r="O35" s="20">
        <v>100</v>
      </c>
      <c r="P35" s="31" t="s">
        <v>247</v>
      </c>
      <c r="Q35" s="20" t="s">
        <v>46</v>
      </c>
      <c r="R35" s="32" t="s">
        <v>112</v>
      </c>
      <c r="U35" s="9" t="str">
        <f ca="1">IFERROR(__xludf.DUMMYFUNCTION("""COMPUTED_VALUE"""),"Artificial Intelligence Primer Certification - ISB - 27h.31m, Machine Learning Foundation Certification - ISB - 18h.7m, MongoDB Node.js Developer Path - 15h")</f>
        <v>Artificial Intelligence Primer Certification - ISB - 27h.31m, Machine Learning Foundation Certification - ISB - 18h.7m, MongoDB Node.js Developer Path - 15h</v>
      </c>
    </row>
    <row r="36" spans="1:21" ht="22.5" hidden="1" customHeight="1" x14ac:dyDescent="0.2">
      <c r="A36" s="29">
        <v>45387.304962962968</v>
      </c>
      <c r="B36" s="20" t="s">
        <v>248</v>
      </c>
      <c r="C36" s="30">
        <v>160121729028</v>
      </c>
      <c r="D36" s="20" t="s">
        <v>249</v>
      </c>
      <c r="E36" s="20" t="s">
        <v>50</v>
      </c>
      <c r="F36" s="20" t="s">
        <v>10</v>
      </c>
      <c r="G36" s="20">
        <v>1</v>
      </c>
      <c r="H36" s="20">
        <v>2025</v>
      </c>
      <c r="I36" s="20" t="s">
        <v>250</v>
      </c>
      <c r="J36" s="20" t="s">
        <v>248</v>
      </c>
      <c r="K36" s="20">
        <v>9666336865</v>
      </c>
      <c r="L36" s="20" t="s">
        <v>240</v>
      </c>
      <c r="M36" s="20">
        <v>9985043190</v>
      </c>
      <c r="N36" s="20" t="s">
        <v>251</v>
      </c>
      <c r="O36" s="20" t="s">
        <v>252</v>
      </c>
      <c r="P36" s="31" t="s">
        <v>253</v>
      </c>
      <c r="Q36" s="20" t="s">
        <v>46</v>
      </c>
      <c r="R36" s="20" t="s">
        <v>254</v>
      </c>
      <c r="U36" s="9" t="str">
        <f ca="1">IFERROR(__xludf.DUMMYFUNCTION("""COMPUTED_VALUE"""),"Artificial Intelligence Foundation Certification - ISB - 15h.11m, Artificial Intelligence Primer Certification - ISB - 27h.31m, Machine Learning Foundation Certification - ISB - 18h.7m, Applied Generative AI Certification - ISB - 50m")</f>
        <v>Artificial Intelligence Foundation Certification - ISB - 15h.11m, Artificial Intelligence Primer Certification - ISB - 27h.31m, Machine Learning Foundation Certification - ISB - 18h.7m, Applied Generative AI Certification - ISB - 50m</v>
      </c>
    </row>
    <row r="37" spans="1:21" ht="22.5" hidden="1" customHeight="1" x14ac:dyDescent="0.2">
      <c r="A37" s="29">
        <v>45408.506628194446</v>
      </c>
      <c r="B37" s="20" t="s">
        <v>248</v>
      </c>
      <c r="C37" s="30">
        <v>160121729028</v>
      </c>
      <c r="D37" s="20" t="s">
        <v>255</v>
      </c>
      <c r="E37" s="20" t="s">
        <v>50</v>
      </c>
      <c r="F37" s="20" t="s">
        <v>10</v>
      </c>
      <c r="G37" s="20">
        <v>1</v>
      </c>
      <c r="H37" s="20">
        <v>2025</v>
      </c>
      <c r="I37" s="20" t="s">
        <v>250</v>
      </c>
      <c r="J37" s="20" t="s">
        <v>248</v>
      </c>
      <c r="K37" s="20">
        <v>9666336865</v>
      </c>
      <c r="L37" s="20" t="s">
        <v>256</v>
      </c>
      <c r="M37" s="20">
        <v>9985043190</v>
      </c>
      <c r="N37" s="20" t="s">
        <v>251</v>
      </c>
      <c r="O37" s="20">
        <v>92.75</v>
      </c>
      <c r="P37" s="31" t="s">
        <v>257</v>
      </c>
      <c r="Q37" s="20" t="s">
        <v>46</v>
      </c>
      <c r="R37" s="20" t="s">
        <v>258</v>
      </c>
      <c r="U37" s="9" t="str">
        <f ca="1">IFERROR(__xludf.DUMMYFUNCTION("""COMPUTED_VALUE"""),"Artificial Intelligence Foundation Certification - ISB - 15h.11m, Data Science Foundation Certification - ISB - 75h.52m, MongoDB Node.js Developer Path - 15h")</f>
        <v>Artificial Intelligence Foundation Certification - ISB - 15h.11m, Data Science Foundation Certification - ISB - 75h.52m, MongoDB Node.js Developer Path - 15h</v>
      </c>
    </row>
    <row r="38" spans="1:21" ht="22.5" hidden="1" customHeight="1" x14ac:dyDescent="0.2">
      <c r="A38" s="29">
        <v>45408.818412083332</v>
      </c>
      <c r="B38" s="20" t="s">
        <v>259</v>
      </c>
      <c r="C38" s="30">
        <v>160121729029</v>
      </c>
      <c r="D38" s="20" t="s">
        <v>260</v>
      </c>
      <c r="E38" s="20" t="s">
        <v>50</v>
      </c>
      <c r="F38" s="20" t="s">
        <v>10</v>
      </c>
      <c r="G38" s="20">
        <v>1</v>
      </c>
      <c r="H38" s="20">
        <v>2025</v>
      </c>
      <c r="I38" s="20" t="s">
        <v>261</v>
      </c>
      <c r="J38" s="20" t="s">
        <v>262</v>
      </c>
      <c r="K38" s="20">
        <v>9912992345</v>
      </c>
      <c r="L38" s="20" t="s">
        <v>263</v>
      </c>
      <c r="M38" s="20">
        <v>9985043910</v>
      </c>
      <c r="N38" s="20" t="s">
        <v>67</v>
      </c>
      <c r="O38" s="20">
        <v>75</v>
      </c>
      <c r="P38" s="31" t="s">
        <v>264</v>
      </c>
      <c r="Q38" s="20" t="s">
        <v>46</v>
      </c>
      <c r="R38" s="20" t="s">
        <v>265</v>
      </c>
      <c r="U38" s="9" t="str">
        <f ca="1">IFERROR(__xludf.DUMMYFUNCTION("""COMPUTED_VALUE"""),"Data Science Foundation Certification - ISB - 75h.52m, Applied Generative AI Certification - ISB - 50m, Principles of Generative AI Certification - ISB - 50m, MongoDB Node.js Developer Path - 15h")</f>
        <v>Data Science Foundation Certification - ISB - 75h.52m, Applied Generative AI Certification - ISB - 50m, Principles of Generative AI Certification - ISB - 50m, MongoDB Node.js Developer Path - 15h</v>
      </c>
    </row>
    <row r="39" spans="1:21" ht="22.5" hidden="1" customHeight="1" x14ac:dyDescent="0.2">
      <c r="A39" s="29">
        <v>45378.442318842594</v>
      </c>
      <c r="B39" s="20" t="s">
        <v>266</v>
      </c>
      <c r="C39" s="30">
        <v>160121729030</v>
      </c>
      <c r="D39" s="20" t="s">
        <v>267</v>
      </c>
      <c r="E39" s="20" t="s">
        <v>50</v>
      </c>
      <c r="F39" s="20" t="s">
        <v>10</v>
      </c>
      <c r="G39" s="20">
        <v>1</v>
      </c>
      <c r="H39" s="20">
        <v>2025</v>
      </c>
      <c r="I39" s="20" t="s">
        <v>268</v>
      </c>
      <c r="J39" s="20" t="s">
        <v>266</v>
      </c>
      <c r="K39" s="20">
        <v>7801035894</v>
      </c>
      <c r="L39" s="20" t="s">
        <v>240</v>
      </c>
      <c r="M39" s="20">
        <v>9985043910</v>
      </c>
      <c r="N39" s="20" t="s">
        <v>61</v>
      </c>
      <c r="O39" s="20" t="s">
        <v>269</v>
      </c>
      <c r="P39" s="31" t="s">
        <v>270</v>
      </c>
      <c r="Q39" s="20" t="s">
        <v>46</v>
      </c>
      <c r="R39" s="32" t="s">
        <v>271</v>
      </c>
      <c r="U39" s="9" t="str">
        <f ca="1">IFERROR(__xludf.DUMMYFUNCTION("""COMPUTED_VALUE"""),"Artificial Intelligence Foundation Certification - ISB - 15h.11m, Data Science Foundation Certification - ISB - 75h.52m")</f>
        <v>Artificial Intelligence Foundation Certification - ISB - 15h.11m, Data Science Foundation Certification - ISB - 75h.52m</v>
      </c>
    </row>
    <row r="40" spans="1:21" ht="22.5" hidden="1" customHeight="1" x14ac:dyDescent="0.2">
      <c r="A40" s="29">
        <v>45387.629899201391</v>
      </c>
      <c r="B40" s="20" t="s">
        <v>272</v>
      </c>
      <c r="C40" s="30">
        <v>160121729031</v>
      </c>
      <c r="D40" s="20" t="s">
        <v>273</v>
      </c>
      <c r="E40" s="20" t="s">
        <v>50</v>
      </c>
      <c r="F40" s="20" t="s">
        <v>10</v>
      </c>
      <c r="G40" s="20">
        <v>1</v>
      </c>
      <c r="H40" s="20">
        <v>2025</v>
      </c>
      <c r="I40" s="20" t="s">
        <v>274</v>
      </c>
      <c r="J40" s="20" t="s">
        <v>272</v>
      </c>
      <c r="K40" s="20">
        <v>7013558075</v>
      </c>
      <c r="L40" s="20" t="s">
        <v>275</v>
      </c>
      <c r="M40" s="20">
        <v>9985043010</v>
      </c>
      <c r="N40" s="20" t="s">
        <v>67</v>
      </c>
      <c r="O40" s="20" t="s">
        <v>276</v>
      </c>
      <c r="P40" s="31" t="s">
        <v>277</v>
      </c>
      <c r="Q40" s="20" t="s">
        <v>46</v>
      </c>
      <c r="R40" s="20" t="s">
        <v>278</v>
      </c>
      <c r="U40" s="9" t="str">
        <f ca="1">IFERROR(__xludf.DUMMYFUNCTION("""COMPUTED_VALUE"""),"Python Foundation Certification - ISB (Infosys Springboard) - 2h.18m, Artificial Intelligence Foundation Certification - ISB - 15h.11m, Artificial Intelligence Primer Certification - ISB - 27h.31m, Machine Learning Foundation Certification - ISB - 18h.7m")</f>
        <v>Python Foundation Certification - ISB (Infosys Springboard) - 2h.18m, Artificial Intelligence Foundation Certification - ISB - 15h.11m, Artificial Intelligence Primer Certification - ISB - 27h.31m, Machine Learning Foundation Certification - ISB - 18h.7m</v>
      </c>
    </row>
    <row r="41" spans="1:21" ht="22.5" hidden="1" customHeight="1" x14ac:dyDescent="0.2">
      <c r="A41" s="29">
        <v>45358.958109814819</v>
      </c>
      <c r="B41" s="20" t="s">
        <v>279</v>
      </c>
      <c r="C41" s="30">
        <v>160121729032</v>
      </c>
      <c r="D41" s="20" t="s">
        <v>280</v>
      </c>
      <c r="E41" s="20" t="s">
        <v>50</v>
      </c>
      <c r="F41" s="20" t="s">
        <v>10</v>
      </c>
      <c r="G41" s="20">
        <v>1</v>
      </c>
      <c r="H41" s="20">
        <v>2025</v>
      </c>
      <c r="I41" s="20" t="s">
        <v>281</v>
      </c>
      <c r="J41" s="20" t="s">
        <v>279</v>
      </c>
      <c r="K41" s="20">
        <v>6309312628</v>
      </c>
      <c r="L41" s="20" t="s">
        <v>282</v>
      </c>
      <c r="M41" s="20">
        <v>9985043910</v>
      </c>
      <c r="N41" s="20" t="s">
        <v>283</v>
      </c>
      <c r="O41" s="20" t="s">
        <v>284</v>
      </c>
      <c r="P41" s="20" t="s">
        <v>285</v>
      </c>
      <c r="Q41" s="20" t="s">
        <v>46</v>
      </c>
      <c r="R41" s="32" t="s">
        <v>286</v>
      </c>
      <c r="U41" s="9" t="str">
        <f ca="1">IFERROR(__xludf.DUMMYFUNCTION("""COMPUTED_VALUE"""),"Machine Learning Foundation Certification - ISB - 18h.7m, DevOps Foundation Certification - ISB - 50h.19m")</f>
        <v>Machine Learning Foundation Certification - ISB - 18h.7m, DevOps Foundation Certification - ISB - 50h.19m</v>
      </c>
    </row>
    <row r="42" spans="1:21" ht="22.5" hidden="1" customHeight="1" x14ac:dyDescent="0.2">
      <c r="A42" s="29">
        <v>45411.607559965283</v>
      </c>
      <c r="B42" s="20" t="s">
        <v>279</v>
      </c>
      <c r="C42" s="30">
        <v>160121729032</v>
      </c>
      <c r="D42" s="20" t="s">
        <v>287</v>
      </c>
      <c r="E42" s="20" t="s">
        <v>50</v>
      </c>
      <c r="F42" s="20" t="s">
        <v>10</v>
      </c>
      <c r="G42" s="20">
        <v>1</v>
      </c>
      <c r="H42" s="20">
        <v>2025</v>
      </c>
      <c r="I42" s="20" t="s">
        <v>281</v>
      </c>
      <c r="J42" s="20" t="s">
        <v>279</v>
      </c>
      <c r="K42" s="20">
        <v>6309312628</v>
      </c>
      <c r="L42" s="20" t="s">
        <v>256</v>
      </c>
      <c r="M42" s="20">
        <v>9985043910</v>
      </c>
      <c r="N42" s="20" t="s">
        <v>67</v>
      </c>
      <c r="O42" s="20">
        <v>75</v>
      </c>
      <c r="P42" s="31" t="s">
        <v>288</v>
      </c>
      <c r="Q42" s="20" t="s">
        <v>46</v>
      </c>
      <c r="R42" s="32" t="s">
        <v>242</v>
      </c>
      <c r="U42" s="9" t="str">
        <f ca="1">IFERROR(__xludf.DUMMYFUNCTION("""COMPUTED_VALUE"""),"Machine Learning Foundation Certification - ISB - 18h.7m, Data Science Foundation Certification - ISB - 75h.52m")</f>
        <v>Machine Learning Foundation Certification - ISB - 18h.7m, Data Science Foundation Certification - ISB - 75h.52m</v>
      </c>
    </row>
    <row r="43" spans="1:21" ht="22.5" hidden="1" customHeight="1" x14ac:dyDescent="0.2">
      <c r="A43" s="29">
        <v>45387.317125046291</v>
      </c>
      <c r="B43" s="20" t="s">
        <v>289</v>
      </c>
      <c r="C43" s="30">
        <v>160121729033</v>
      </c>
      <c r="D43" s="20" t="s">
        <v>290</v>
      </c>
      <c r="E43" s="20" t="s">
        <v>50</v>
      </c>
      <c r="F43" s="20" t="s">
        <v>10</v>
      </c>
      <c r="G43" s="20">
        <v>1</v>
      </c>
      <c r="H43" s="20">
        <v>2025</v>
      </c>
      <c r="I43" s="20" t="s">
        <v>291</v>
      </c>
      <c r="J43" s="20" t="s">
        <v>292</v>
      </c>
      <c r="K43" s="20">
        <v>9392816574</v>
      </c>
      <c r="L43" s="20" t="s">
        <v>293</v>
      </c>
      <c r="M43" s="20">
        <v>9985043190</v>
      </c>
      <c r="N43" s="20" t="s">
        <v>251</v>
      </c>
      <c r="O43" s="20">
        <v>92.75</v>
      </c>
      <c r="P43" s="31" t="s">
        <v>294</v>
      </c>
      <c r="Q43" s="20" t="s">
        <v>46</v>
      </c>
      <c r="R43" s="20" t="s">
        <v>295</v>
      </c>
      <c r="U43" s="9" t="str">
        <f ca="1">IFERROR(__xludf.DUMMYFUNCTION("""COMPUTED_VALUE"""),"Data Science Foundation Certification - ISB - 75h.52m, Cyber Security Foundation Certification - ISB - 39h.11m")</f>
        <v>Data Science Foundation Certification - ISB - 75h.52m, Cyber Security Foundation Certification - ISB - 39h.11m</v>
      </c>
    </row>
    <row r="44" spans="1:21" ht="22.5" hidden="1" customHeight="1" x14ac:dyDescent="0.2">
      <c r="A44" s="29">
        <v>45378.439388321756</v>
      </c>
      <c r="B44" s="20" t="s">
        <v>296</v>
      </c>
      <c r="C44" s="30">
        <v>160121729034</v>
      </c>
      <c r="D44" s="20" t="s">
        <v>297</v>
      </c>
      <c r="E44" s="20" t="s">
        <v>50</v>
      </c>
      <c r="F44" s="20" t="s">
        <v>10</v>
      </c>
      <c r="G44" s="20">
        <v>1</v>
      </c>
      <c r="H44" s="20">
        <v>2025</v>
      </c>
      <c r="I44" s="20" t="s">
        <v>298</v>
      </c>
      <c r="J44" s="20" t="s">
        <v>299</v>
      </c>
      <c r="K44" s="20">
        <v>9676453399</v>
      </c>
      <c r="L44" s="20" t="s">
        <v>240</v>
      </c>
      <c r="M44" s="20">
        <v>9985043910</v>
      </c>
      <c r="N44" s="20" t="s">
        <v>61</v>
      </c>
      <c r="O44" s="20" t="s">
        <v>269</v>
      </c>
      <c r="P44" s="20" t="s">
        <v>300</v>
      </c>
      <c r="Q44" s="20" t="s">
        <v>46</v>
      </c>
      <c r="R44" s="32" t="s">
        <v>301</v>
      </c>
      <c r="U44" s="9" t="str">
        <f ca="1">IFERROR(__xludf.DUMMYFUNCTION("""COMPUTED_VALUE"""),"Machine Learning Foundation Certification - ISB - 18h.7m, Internet of Things Foundation Certification - ISB - 33h, MongoDB Python Developer Path - 15h")</f>
        <v>Machine Learning Foundation Certification - ISB - 18h.7m, Internet of Things Foundation Certification - ISB - 33h, MongoDB Python Developer Path - 15h</v>
      </c>
    </row>
    <row r="45" spans="1:21" ht="22.5" hidden="1" customHeight="1" x14ac:dyDescent="0.2">
      <c r="A45" s="29">
        <v>45408.618994317134</v>
      </c>
      <c r="B45" s="20" t="s">
        <v>302</v>
      </c>
      <c r="C45" s="30">
        <v>160121729035</v>
      </c>
      <c r="D45" s="20" t="s">
        <v>303</v>
      </c>
      <c r="E45" s="20" t="s">
        <v>50</v>
      </c>
      <c r="F45" s="20" t="s">
        <v>10</v>
      </c>
      <c r="G45" s="20">
        <v>1</v>
      </c>
      <c r="H45" s="20">
        <v>2025</v>
      </c>
      <c r="I45" s="20" t="s">
        <v>304</v>
      </c>
      <c r="J45" s="20" t="s">
        <v>302</v>
      </c>
      <c r="K45" s="20">
        <v>8639656137</v>
      </c>
      <c r="L45" s="20" t="s">
        <v>240</v>
      </c>
      <c r="M45" s="20">
        <v>9985043910</v>
      </c>
      <c r="N45" s="20" t="s">
        <v>53</v>
      </c>
      <c r="O45" s="20">
        <v>60</v>
      </c>
      <c r="P45" s="20" t="s">
        <v>305</v>
      </c>
      <c r="Q45" s="20" t="s">
        <v>46</v>
      </c>
      <c r="R45" s="20" t="s">
        <v>306</v>
      </c>
      <c r="U45" s="9" t="str">
        <f ca="1">IFERROR(__xludf.DUMMYFUNCTION("""COMPUTED_VALUE"""),"Machine Learning Foundation Certification - ISB - 18h.7m, Internet of Things Foundation Certification - ISB - 33h, Applied Generative AI Certification - ISB - 50m, MongoDB Python Developer Path - 15h")</f>
        <v>Machine Learning Foundation Certification - ISB - 18h.7m, Internet of Things Foundation Certification - ISB - 33h, Applied Generative AI Certification - ISB - 50m, MongoDB Python Developer Path - 15h</v>
      </c>
    </row>
    <row r="46" spans="1:21" ht="22.5" hidden="1" customHeight="1" x14ac:dyDescent="0.2">
      <c r="A46" s="29">
        <v>45359.887441631945</v>
      </c>
      <c r="B46" s="20" t="s">
        <v>307</v>
      </c>
      <c r="C46" s="30">
        <v>160121729036</v>
      </c>
      <c r="D46" s="20" t="s">
        <v>308</v>
      </c>
      <c r="E46" s="20" t="s">
        <v>50</v>
      </c>
      <c r="F46" s="20" t="s">
        <v>10</v>
      </c>
      <c r="G46" s="20">
        <v>1</v>
      </c>
      <c r="H46" s="20">
        <v>2025</v>
      </c>
      <c r="I46" s="20" t="s">
        <v>309</v>
      </c>
      <c r="J46" s="20" t="s">
        <v>307</v>
      </c>
      <c r="K46" s="20">
        <v>9182625579</v>
      </c>
      <c r="L46" s="20" t="s">
        <v>240</v>
      </c>
      <c r="M46" s="20">
        <v>9985043910</v>
      </c>
      <c r="N46" s="20" t="s">
        <v>67</v>
      </c>
      <c r="O46" s="20">
        <v>75.52</v>
      </c>
      <c r="P46" s="31" t="s">
        <v>310</v>
      </c>
      <c r="Q46" s="20" t="s">
        <v>46</v>
      </c>
      <c r="R46" s="33" t="s">
        <v>311</v>
      </c>
      <c r="U46" s="9" t="str">
        <f ca="1">IFERROR(__xludf.DUMMYFUNCTION("""COMPUTED_VALUE"""),"Artificial Intelligence Primer Certification - ISB - 27h.31m, Cyber Security Foundation Certification")</f>
        <v>Artificial Intelligence Primer Certification - ISB - 27h.31m, Cyber Security Foundation Certification</v>
      </c>
    </row>
    <row r="47" spans="1:21" ht="22.5" hidden="1" customHeight="1" x14ac:dyDescent="0.2">
      <c r="A47" s="29">
        <v>45386.124512997689</v>
      </c>
      <c r="B47" s="20" t="s">
        <v>312</v>
      </c>
      <c r="C47" s="30">
        <v>160121729037</v>
      </c>
      <c r="D47" s="20" t="s">
        <v>313</v>
      </c>
      <c r="E47" s="20" t="s">
        <v>50</v>
      </c>
      <c r="F47" s="20" t="s">
        <v>10</v>
      </c>
      <c r="G47" s="20">
        <v>1</v>
      </c>
      <c r="H47" s="20">
        <v>2025</v>
      </c>
      <c r="I47" s="20" t="s">
        <v>314</v>
      </c>
      <c r="J47" s="20" t="s">
        <v>312</v>
      </c>
      <c r="K47" s="20">
        <v>6303573896</v>
      </c>
      <c r="L47" s="20" t="s">
        <v>315</v>
      </c>
      <c r="M47" s="20">
        <v>9985043910</v>
      </c>
      <c r="N47" s="20" t="s">
        <v>316</v>
      </c>
      <c r="O47" s="20" t="s">
        <v>317</v>
      </c>
      <c r="P47" s="20" t="s">
        <v>318</v>
      </c>
      <c r="Q47" s="20" t="s">
        <v>46</v>
      </c>
      <c r="R47" s="32" t="s">
        <v>319</v>
      </c>
      <c r="U47" s="9" t="str">
        <f ca="1">IFERROR(__xludf.DUMMYFUNCTION("""COMPUTED_VALUE"""),"Data science foundation certification-infosys")</f>
        <v>Data science foundation certification-infosys</v>
      </c>
    </row>
    <row r="48" spans="1:21" ht="22.5" hidden="1" customHeight="1" x14ac:dyDescent="0.2">
      <c r="A48" s="29">
        <v>45358.689618807868</v>
      </c>
      <c r="B48" s="20" t="s">
        <v>320</v>
      </c>
      <c r="C48" s="30">
        <v>160121729038</v>
      </c>
      <c r="D48" s="20" t="s">
        <v>321</v>
      </c>
      <c r="E48" s="20" t="s">
        <v>50</v>
      </c>
      <c r="F48" s="20" t="s">
        <v>10</v>
      </c>
      <c r="G48" s="20">
        <v>1</v>
      </c>
      <c r="H48" s="20">
        <v>2025</v>
      </c>
      <c r="I48" s="20" t="s">
        <v>322</v>
      </c>
      <c r="J48" s="20" t="s">
        <v>320</v>
      </c>
      <c r="K48" s="20">
        <v>9392384155</v>
      </c>
      <c r="L48" s="20" t="s">
        <v>315</v>
      </c>
      <c r="M48" s="20">
        <v>9985043910</v>
      </c>
      <c r="N48" s="20" t="s">
        <v>67</v>
      </c>
      <c r="O48" s="20" t="s">
        <v>323</v>
      </c>
      <c r="P48" s="31" t="s">
        <v>324</v>
      </c>
      <c r="Q48" s="20" t="s">
        <v>46</v>
      </c>
      <c r="R48" s="32" t="s">
        <v>325</v>
      </c>
      <c r="U48" s="9" t="str">
        <f ca="1">IFERROR(__xludf.DUMMYFUNCTION("""COMPUTED_VALUE"""),"Artificial Intelligence Foundation Certification - ISB - 15h.11m, Artificial Intelligence Primer Certification - ISB - 27h.31m, Machine Learning Foundation Certification - ISB - 18h.7m, Java Foundation Certification - ISB - 114h.24m")</f>
        <v>Artificial Intelligence Foundation Certification - ISB - 15h.11m, Artificial Intelligence Primer Certification - ISB - 27h.31m, Machine Learning Foundation Certification - ISB - 18h.7m, Java Foundation Certification - ISB - 114h.24m</v>
      </c>
    </row>
    <row r="49" spans="1:21" ht="22.5" hidden="1" customHeight="1" x14ac:dyDescent="0.2">
      <c r="A49" s="29">
        <v>45359.426231377314</v>
      </c>
      <c r="B49" s="20" t="s">
        <v>326</v>
      </c>
      <c r="C49" s="30">
        <v>160121729039</v>
      </c>
      <c r="D49" s="20" t="s">
        <v>327</v>
      </c>
      <c r="E49" s="20" t="s">
        <v>50</v>
      </c>
      <c r="F49" s="20" t="s">
        <v>10</v>
      </c>
      <c r="G49" s="20">
        <v>1</v>
      </c>
      <c r="H49" s="20">
        <v>2025</v>
      </c>
      <c r="I49" s="20" t="s">
        <v>326</v>
      </c>
      <c r="J49" s="20" t="s">
        <v>328</v>
      </c>
      <c r="K49" s="20">
        <v>6281314688</v>
      </c>
      <c r="L49" s="20" t="s">
        <v>329</v>
      </c>
      <c r="M49" s="20">
        <v>8790823202</v>
      </c>
      <c r="N49" s="20" t="s">
        <v>61</v>
      </c>
      <c r="O49" s="20">
        <v>100</v>
      </c>
      <c r="P49" s="31" t="s">
        <v>330</v>
      </c>
      <c r="Q49" s="20" t="s">
        <v>46</v>
      </c>
      <c r="R49" s="32" t="s">
        <v>331</v>
      </c>
      <c r="U49" s="9" t="str">
        <f ca="1">IFERROR(__xludf.DUMMYFUNCTION("""COMPUTED_VALUE"""),"AI ,ML,IOT from springboard Infosys ")</f>
        <v xml:space="preserve">AI ,ML,IOT from springboard Infosys </v>
      </c>
    </row>
    <row r="50" spans="1:21" ht="22.5" hidden="1" customHeight="1" x14ac:dyDescent="0.2">
      <c r="A50" s="29">
        <v>45361.530999895833</v>
      </c>
      <c r="B50" s="20" t="s">
        <v>332</v>
      </c>
      <c r="C50" s="30">
        <v>160121729040</v>
      </c>
      <c r="D50" s="20" t="s">
        <v>333</v>
      </c>
      <c r="E50" s="20" t="s">
        <v>50</v>
      </c>
      <c r="F50" s="20" t="s">
        <v>10</v>
      </c>
      <c r="G50" s="20">
        <v>1</v>
      </c>
      <c r="H50" s="20">
        <v>2025</v>
      </c>
      <c r="I50" s="20" t="s">
        <v>332</v>
      </c>
      <c r="J50" s="20" t="s">
        <v>334</v>
      </c>
      <c r="K50" s="20">
        <v>9392665778</v>
      </c>
      <c r="L50" s="20" t="s">
        <v>329</v>
      </c>
      <c r="M50" s="20">
        <v>8790823202</v>
      </c>
      <c r="N50" s="20" t="s">
        <v>67</v>
      </c>
      <c r="O50" s="20" t="s">
        <v>335</v>
      </c>
      <c r="P50" s="31" t="s">
        <v>336</v>
      </c>
      <c r="Q50" s="20" t="s">
        <v>46</v>
      </c>
      <c r="R50" s="32" t="s">
        <v>337</v>
      </c>
      <c r="U50" s="9" t="str">
        <f ca="1">IFERROR(__xludf.DUMMYFUNCTION("""COMPUTED_VALUE"""),"Python Foundation Certification - ISB (Infosys Springboard) - 2h.18m, Artificial Intelligence Foundation Certification - ISB - 15h.11m, Machine Learning Foundation Certification - ISB - 18h.7m, Cyber Security Foundation Certification - ISB - 39h.11m")</f>
        <v>Python Foundation Certification - ISB (Infosys Springboard) - 2h.18m, Artificial Intelligence Foundation Certification - ISB - 15h.11m, Machine Learning Foundation Certification - ISB - 18h.7m, Cyber Security Foundation Certification - ISB - 39h.11m</v>
      </c>
    </row>
    <row r="51" spans="1:21" ht="22.5" hidden="1" customHeight="1" x14ac:dyDescent="0.2">
      <c r="A51" s="29">
        <v>45381.667354247686</v>
      </c>
      <c r="B51" s="20" t="s">
        <v>338</v>
      </c>
      <c r="C51" s="30">
        <v>160121729041</v>
      </c>
      <c r="D51" s="20" t="s">
        <v>339</v>
      </c>
      <c r="E51" s="20" t="s">
        <v>50</v>
      </c>
      <c r="F51" s="20" t="s">
        <v>10</v>
      </c>
      <c r="G51" s="20">
        <v>1</v>
      </c>
      <c r="H51" s="20">
        <v>2025</v>
      </c>
      <c r="I51" s="20" t="s">
        <v>340</v>
      </c>
      <c r="J51" s="20" t="s">
        <v>338</v>
      </c>
      <c r="K51" s="20">
        <v>8309923927</v>
      </c>
      <c r="L51" s="20" t="s">
        <v>246</v>
      </c>
      <c r="M51" s="20">
        <v>9985043910</v>
      </c>
      <c r="N51" s="20" t="s">
        <v>61</v>
      </c>
      <c r="O51" s="20">
        <v>100</v>
      </c>
      <c r="P51" s="31" t="s">
        <v>341</v>
      </c>
      <c r="Q51" s="20" t="s">
        <v>46</v>
      </c>
      <c r="R51" s="32" t="s">
        <v>112</v>
      </c>
      <c r="U51" s="9" t="str">
        <f ca="1">IFERROR(__xludf.DUMMYFUNCTION("""COMPUTED_VALUE"""),"Artificial Intelligence Foundation Certification - ISB - 15h.11m, Data Science Foundation Certification - ISB - 75h.52m, AI Foundations and AI advanced  - Li2 - 100h")</f>
        <v>Artificial Intelligence Foundation Certification - ISB - 15h.11m, Data Science Foundation Certification - ISB - 75h.52m, AI Foundations and AI advanced  - Li2 - 100h</v>
      </c>
    </row>
    <row r="52" spans="1:21" ht="22.5" hidden="1" customHeight="1" x14ac:dyDescent="0.2">
      <c r="A52" s="29">
        <v>45386.787742233792</v>
      </c>
      <c r="B52" s="20" t="s">
        <v>342</v>
      </c>
      <c r="C52" s="30">
        <v>160121729042</v>
      </c>
      <c r="D52" s="20" t="s">
        <v>343</v>
      </c>
      <c r="E52" s="20" t="s">
        <v>50</v>
      </c>
      <c r="F52" s="20" t="s">
        <v>10</v>
      </c>
      <c r="G52" s="20">
        <v>1</v>
      </c>
      <c r="H52" s="20">
        <v>2025</v>
      </c>
      <c r="I52" s="20" t="s">
        <v>344</v>
      </c>
      <c r="J52" s="20" t="s">
        <v>342</v>
      </c>
      <c r="K52" s="20">
        <v>6301855237</v>
      </c>
      <c r="L52" s="20" t="s">
        <v>240</v>
      </c>
      <c r="M52" s="20">
        <v>9985043910</v>
      </c>
      <c r="N52" s="20" t="s">
        <v>67</v>
      </c>
      <c r="O52" s="20">
        <v>75</v>
      </c>
      <c r="P52" s="31" t="s">
        <v>345</v>
      </c>
      <c r="Q52" s="20" t="s">
        <v>46</v>
      </c>
      <c r="R52" s="32" t="s">
        <v>158</v>
      </c>
      <c r="U52" s="9" t="str">
        <f ca="1">IFERROR(__xludf.DUMMYFUNCTION("""COMPUTED_VALUE"""),"Internet of Things Foundation Certification - ISB - 33h, AI Foundations and AI advanced  - Li2 - 100h")</f>
        <v>Internet of Things Foundation Certification - ISB - 33h, AI Foundations and AI advanced  - Li2 - 100h</v>
      </c>
    </row>
    <row r="53" spans="1:21" ht="22.5" hidden="1" customHeight="1" x14ac:dyDescent="0.2">
      <c r="A53" s="29">
        <v>45394.334040254631</v>
      </c>
      <c r="B53" s="20" t="s">
        <v>346</v>
      </c>
      <c r="C53" s="30">
        <v>160121729043</v>
      </c>
      <c r="D53" s="20" t="s">
        <v>347</v>
      </c>
      <c r="E53" s="20" t="s">
        <v>50</v>
      </c>
      <c r="F53" s="20" t="s">
        <v>10</v>
      </c>
      <c r="G53" s="20">
        <v>1</v>
      </c>
      <c r="H53" s="20">
        <v>2025</v>
      </c>
      <c r="I53" s="20" t="s">
        <v>348</v>
      </c>
      <c r="J53" s="20" t="s">
        <v>349</v>
      </c>
      <c r="K53" s="20">
        <v>7780786310</v>
      </c>
      <c r="L53" s="20" t="s">
        <v>350</v>
      </c>
      <c r="M53" s="20">
        <v>9985043910</v>
      </c>
      <c r="N53" s="20" t="s">
        <v>67</v>
      </c>
      <c r="O53" s="20">
        <v>75</v>
      </c>
      <c r="P53" s="31" t="s">
        <v>351</v>
      </c>
      <c r="Q53" s="20" t="s">
        <v>70</v>
      </c>
      <c r="R53" s="20" t="s">
        <v>112</v>
      </c>
      <c r="U53" s="9" t="str">
        <f ca="1">IFERROR(__xludf.DUMMYFUNCTION("""COMPUTED_VALUE"""),"DevOps Foundation Certification - ISB - 50h.19m, AI Foundations and AI advanced  - Li2 - 100h")</f>
        <v>DevOps Foundation Certification - ISB - 50h.19m, AI Foundations and AI advanced  - Li2 - 100h</v>
      </c>
    </row>
    <row r="54" spans="1:21" ht="22.5" hidden="1" customHeight="1" x14ac:dyDescent="0.2">
      <c r="A54" s="29">
        <v>45408.552250972221</v>
      </c>
      <c r="B54" s="20" t="s">
        <v>352</v>
      </c>
      <c r="C54" s="30">
        <v>160121729044</v>
      </c>
      <c r="D54" s="20" t="s">
        <v>353</v>
      </c>
      <c r="E54" s="20" t="s">
        <v>50</v>
      </c>
      <c r="F54" s="20" t="s">
        <v>10</v>
      </c>
      <c r="G54" s="20">
        <v>1</v>
      </c>
      <c r="H54" s="20">
        <v>2025</v>
      </c>
      <c r="I54" s="20" t="s">
        <v>354</v>
      </c>
      <c r="J54" s="20" t="s">
        <v>352</v>
      </c>
      <c r="K54" s="20">
        <v>6303253877</v>
      </c>
      <c r="L54" s="20" t="s">
        <v>355</v>
      </c>
      <c r="M54" s="20">
        <v>9666992628</v>
      </c>
      <c r="N54" s="20" t="s">
        <v>43</v>
      </c>
      <c r="O54" s="20" t="s">
        <v>356</v>
      </c>
      <c r="P54" s="31" t="s">
        <v>357</v>
      </c>
      <c r="Q54" s="20" t="s">
        <v>70</v>
      </c>
      <c r="R54" s="20" t="s">
        <v>358</v>
      </c>
      <c r="U54" s="9" t="str">
        <f ca="1">IFERROR(__xludf.DUMMYFUNCTION("""COMPUTED_VALUE"""),"Cyber Security Foundation Certification - ISB - 39h.11m, DevOps Foundation Certification - ISB - 50h.19m")</f>
        <v>Cyber Security Foundation Certification - ISB - 39h.11m, DevOps Foundation Certification - ISB - 50h.19m</v>
      </c>
    </row>
    <row r="55" spans="1:21" ht="22.5" hidden="1" customHeight="1" x14ac:dyDescent="0.2">
      <c r="A55" s="29">
        <v>45396.509706666664</v>
      </c>
      <c r="B55" s="20" t="s">
        <v>359</v>
      </c>
      <c r="C55" s="30">
        <v>160121729045</v>
      </c>
      <c r="D55" s="20" t="s">
        <v>360</v>
      </c>
      <c r="E55" s="20" t="s">
        <v>50</v>
      </c>
      <c r="F55" s="20" t="s">
        <v>10</v>
      </c>
      <c r="G55" s="20">
        <v>1</v>
      </c>
      <c r="H55" s="20">
        <v>2025</v>
      </c>
      <c r="I55" s="20" t="s">
        <v>361</v>
      </c>
      <c r="J55" s="20" t="s">
        <v>359</v>
      </c>
      <c r="K55" s="20">
        <v>9390483405</v>
      </c>
      <c r="L55" s="20" t="s">
        <v>240</v>
      </c>
      <c r="M55" s="20">
        <v>9985043910</v>
      </c>
      <c r="N55" s="20" t="s">
        <v>67</v>
      </c>
      <c r="O55" s="20">
        <v>75.319999999999993</v>
      </c>
      <c r="P55" s="31" t="s">
        <v>362</v>
      </c>
      <c r="Q55" s="20" t="s">
        <v>70</v>
      </c>
      <c r="R55" s="20" t="s">
        <v>363</v>
      </c>
      <c r="U55" s="9" t="str">
        <f ca="1">IFERROR(__xludf.DUMMYFUNCTION("""COMPUTED_VALUE"""),"Python Foundation Certification - ISB (Infosys Springboard) - 2h.18m, 18 Courses by CISCO (Any four related courses from 18 courses available) - Li2 - 60h")</f>
        <v>Python Foundation Certification - ISB (Infosys Springboard) - 2h.18m, 18 Courses by CISCO (Any four related courses from 18 courses available) - Li2 - 60h</v>
      </c>
    </row>
    <row r="56" spans="1:21" ht="22.5" hidden="1" customHeight="1" x14ac:dyDescent="0.2">
      <c r="A56" s="29">
        <v>45408.510202175923</v>
      </c>
      <c r="B56" s="20" t="s">
        <v>364</v>
      </c>
      <c r="C56" s="30">
        <v>160121729046</v>
      </c>
      <c r="D56" s="20" t="s">
        <v>365</v>
      </c>
      <c r="E56" s="20" t="s">
        <v>50</v>
      </c>
      <c r="F56" s="20" t="s">
        <v>10</v>
      </c>
      <c r="G56" s="20">
        <v>1</v>
      </c>
      <c r="H56" s="20">
        <v>2025</v>
      </c>
      <c r="I56" s="20" t="s">
        <v>366</v>
      </c>
      <c r="J56" s="20" t="s">
        <v>364</v>
      </c>
      <c r="K56" s="20">
        <v>8143619438</v>
      </c>
      <c r="L56" s="20" t="s">
        <v>367</v>
      </c>
      <c r="M56" s="20">
        <v>9985043910</v>
      </c>
      <c r="N56" s="20" t="s">
        <v>67</v>
      </c>
      <c r="O56" s="20" t="s">
        <v>110</v>
      </c>
      <c r="P56" s="31" t="s">
        <v>368</v>
      </c>
      <c r="Q56" s="20" t="s">
        <v>46</v>
      </c>
      <c r="R56" s="20" t="s">
        <v>369</v>
      </c>
      <c r="U56" s="9" t="str">
        <f ca="1">IFERROR(__xludf.DUMMYFUNCTION("""COMPUTED_VALUE"""),"MongoDB Python Developer Path - 15h")</f>
        <v>MongoDB Python Developer Path - 15h</v>
      </c>
    </row>
    <row r="57" spans="1:21" ht="22.5" hidden="1" customHeight="1" x14ac:dyDescent="0.2">
      <c r="A57" s="29">
        <v>45387.713487256944</v>
      </c>
      <c r="B57" s="20" t="s">
        <v>370</v>
      </c>
      <c r="C57" s="30">
        <v>160121729047</v>
      </c>
      <c r="D57" s="20" t="s">
        <v>371</v>
      </c>
      <c r="E57" s="20" t="s">
        <v>50</v>
      </c>
      <c r="F57" s="20" t="s">
        <v>10</v>
      </c>
      <c r="G57" s="20">
        <v>1</v>
      </c>
      <c r="H57" s="20">
        <v>2025</v>
      </c>
      <c r="I57" s="20" t="s">
        <v>372</v>
      </c>
      <c r="J57" s="20" t="s">
        <v>370</v>
      </c>
      <c r="K57" s="20">
        <v>8317538104</v>
      </c>
      <c r="L57" s="20" t="s">
        <v>246</v>
      </c>
      <c r="M57" s="20">
        <v>9985043910</v>
      </c>
      <c r="N57" s="20" t="s">
        <v>43</v>
      </c>
      <c r="O57" s="20">
        <v>114</v>
      </c>
      <c r="P57" s="31" t="s">
        <v>373</v>
      </c>
      <c r="Q57" s="20" t="s">
        <v>70</v>
      </c>
      <c r="R57" s="20" t="s">
        <v>112</v>
      </c>
      <c r="U57" s="9" t="str">
        <f ca="1">IFERROR(__xludf.DUMMYFUNCTION("""COMPUTED_VALUE"""),"Data Science Foundation Certification - ISB - 75h.52m, Internet of Things Foundation Certification - ISB - 33h")</f>
        <v>Data Science Foundation Certification - ISB - 75h.52m, Internet of Things Foundation Certification - ISB - 33h</v>
      </c>
    </row>
    <row r="58" spans="1:21" ht="22.5" hidden="1" customHeight="1" x14ac:dyDescent="0.2">
      <c r="A58" s="29">
        <v>45360.499546828709</v>
      </c>
      <c r="B58" s="20" t="s">
        <v>374</v>
      </c>
      <c r="C58" s="30">
        <v>160121729048</v>
      </c>
      <c r="D58" s="20" t="s">
        <v>375</v>
      </c>
      <c r="E58" s="20" t="s">
        <v>50</v>
      </c>
      <c r="F58" s="20" t="s">
        <v>10</v>
      </c>
      <c r="G58" s="20">
        <v>1</v>
      </c>
      <c r="H58" s="20">
        <v>2025</v>
      </c>
      <c r="I58" s="20" t="s">
        <v>376</v>
      </c>
      <c r="J58" s="20" t="s">
        <v>374</v>
      </c>
      <c r="K58" s="20">
        <v>8466928921</v>
      </c>
      <c r="L58" s="20" t="s">
        <v>256</v>
      </c>
      <c r="M58" s="20">
        <v>9985043910</v>
      </c>
      <c r="N58" s="20" t="s">
        <v>43</v>
      </c>
      <c r="O58" s="20" t="s">
        <v>377</v>
      </c>
      <c r="P58" s="31" t="s">
        <v>378</v>
      </c>
      <c r="Q58" s="20" t="s">
        <v>46</v>
      </c>
      <c r="R58" s="32" t="s">
        <v>112</v>
      </c>
      <c r="U58" s="9" t="str">
        <f ca="1">IFERROR(__xludf.DUMMYFUNCTION("""COMPUTED_VALUE"""),"Artificial Intelligence Foundation Certification - ISB - 15h.11m, Artificial Intelligence Primer Certification - ISB - 27h.31m, Cyber Security Foundation Certification - ISB - 39h.11m")</f>
        <v>Artificial Intelligence Foundation Certification - ISB - 15h.11m, Artificial Intelligence Primer Certification - ISB - 27h.31m, Cyber Security Foundation Certification - ISB - 39h.11m</v>
      </c>
    </row>
    <row r="59" spans="1:21" ht="22.5" hidden="1" customHeight="1" x14ac:dyDescent="0.2">
      <c r="A59" s="29">
        <v>45358.805460636577</v>
      </c>
      <c r="B59" s="20" t="s">
        <v>379</v>
      </c>
      <c r="C59" s="30">
        <v>160121729049</v>
      </c>
      <c r="D59" s="20" t="s">
        <v>380</v>
      </c>
      <c r="E59" s="20" t="s">
        <v>50</v>
      </c>
      <c r="F59" s="20" t="s">
        <v>10</v>
      </c>
      <c r="G59" s="20">
        <v>1</v>
      </c>
      <c r="H59" s="20">
        <v>2025</v>
      </c>
      <c r="I59" s="20" t="s">
        <v>381</v>
      </c>
      <c r="J59" s="20" t="s">
        <v>379</v>
      </c>
      <c r="K59" s="20">
        <v>9959647985</v>
      </c>
      <c r="L59" s="20" t="s">
        <v>382</v>
      </c>
      <c r="M59" s="20">
        <v>8790823202</v>
      </c>
      <c r="N59" s="20" t="s">
        <v>61</v>
      </c>
      <c r="O59" s="20">
        <v>100</v>
      </c>
      <c r="P59" s="31" t="s">
        <v>383</v>
      </c>
      <c r="Q59" s="20" t="s">
        <v>46</v>
      </c>
      <c r="R59" s="32" t="s">
        <v>384</v>
      </c>
      <c r="U59" s="9" t="str">
        <f ca="1">IFERROR(__xludf.DUMMYFUNCTION("""COMPUTED_VALUE"""),"DevOps Foundation Certification - ISB - 50h.19m, MongoDB PHP Developer Path - 18h")</f>
        <v>DevOps Foundation Certification - ISB - 50h.19m, MongoDB PHP Developer Path - 18h</v>
      </c>
    </row>
    <row r="60" spans="1:21" ht="22.5" hidden="1" customHeight="1" x14ac:dyDescent="0.2">
      <c r="A60" s="29">
        <v>45409.436614293983</v>
      </c>
      <c r="B60" s="20" t="s">
        <v>385</v>
      </c>
      <c r="C60" s="30">
        <v>160121729050</v>
      </c>
      <c r="D60" s="20" t="s">
        <v>386</v>
      </c>
      <c r="E60" s="20" t="s">
        <v>50</v>
      </c>
      <c r="F60" s="20" t="s">
        <v>10</v>
      </c>
      <c r="G60" s="20">
        <v>1</v>
      </c>
      <c r="H60" s="20">
        <v>2025</v>
      </c>
      <c r="I60" s="20" t="s">
        <v>385</v>
      </c>
      <c r="J60" s="20" t="s">
        <v>387</v>
      </c>
      <c r="K60" s="20">
        <v>8309339557</v>
      </c>
      <c r="L60" s="20" t="s">
        <v>388</v>
      </c>
      <c r="M60" s="20">
        <v>8099136324</v>
      </c>
      <c r="N60" s="20" t="s">
        <v>251</v>
      </c>
      <c r="O60" s="20">
        <v>63</v>
      </c>
      <c r="P60" s="31" t="s">
        <v>389</v>
      </c>
      <c r="Q60" s="20" t="s">
        <v>46</v>
      </c>
      <c r="R60" s="20" t="s">
        <v>390</v>
      </c>
      <c r="U60" s="9" t="str">
        <f ca="1">IFERROR(__xludf.DUMMYFUNCTION("""COMPUTED_VALUE"""),"Machine Learning Foundation Certification - ISB - 18h.7m, TechA Blockchain Developer Certification - ISB - 16h.15m, Internet of Things Foundation Certification - ISB - 33h")</f>
        <v>Machine Learning Foundation Certification - ISB - 18h.7m, TechA Blockchain Developer Certification - ISB - 16h.15m, Internet of Things Foundation Certification - ISB - 33h</v>
      </c>
    </row>
    <row r="61" spans="1:21" ht="22.5" hidden="1" customHeight="1" x14ac:dyDescent="0.2">
      <c r="A61" s="29">
        <v>45413.407262048611</v>
      </c>
      <c r="B61" s="20" t="s">
        <v>391</v>
      </c>
      <c r="C61" s="30">
        <v>160121729051</v>
      </c>
      <c r="D61" s="20" t="s">
        <v>392</v>
      </c>
      <c r="E61" s="20" t="s">
        <v>50</v>
      </c>
      <c r="F61" s="20" t="s">
        <v>10</v>
      </c>
      <c r="G61" s="20">
        <v>1</v>
      </c>
      <c r="H61" s="20">
        <v>2025</v>
      </c>
      <c r="I61" s="20" t="s">
        <v>393</v>
      </c>
      <c r="J61" s="20" t="s">
        <v>391</v>
      </c>
      <c r="K61" s="20">
        <v>6305063670</v>
      </c>
      <c r="L61" s="20" t="s">
        <v>394</v>
      </c>
      <c r="M61" s="20">
        <v>8790823202</v>
      </c>
      <c r="N61" s="20" t="s">
        <v>395</v>
      </c>
      <c r="O61" s="20">
        <v>180</v>
      </c>
      <c r="P61" s="20" t="s">
        <v>396</v>
      </c>
      <c r="Q61" s="20" t="s">
        <v>70</v>
      </c>
      <c r="R61" s="20" t="s">
        <v>56</v>
      </c>
      <c r="U61" s="9" t="str">
        <f ca="1">IFERROR(__xludf.DUMMYFUNCTION("""COMPUTED_VALUE"""),"Python Foundation Certification - ISB (Infosys Springboard) - 2h.18m, Cyber Security Foundation Certification - ISB - 39h.11m, Internet of Things Foundation Certification - ISB - 33h")</f>
        <v>Python Foundation Certification - ISB (Infosys Springboard) - 2h.18m, Cyber Security Foundation Certification - ISB - 39h.11m, Internet of Things Foundation Certification - ISB - 33h</v>
      </c>
    </row>
    <row r="62" spans="1:21" ht="22.5" hidden="1" customHeight="1" x14ac:dyDescent="0.2">
      <c r="A62" s="29">
        <v>45408.550188298614</v>
      </c>
      <c r="B62" s="20" t="s">
        <v>397</v>
      </c>
      <c r="C62" s="30">
        <v>160121729052</v>
      </c>
      <c r="D62" s="20" t="s">
        <v>398</v>
      </c>
      <c r="E62" s="20" t="s">
        <v>50</v>
      </c>
      <c r="F62" s="20" t="s">
        <v>10</v>
      </c>
      <c r="G62" s="20">
        <v>1</v>
      </c>
      <c r="H62" s="20">
        <v>2025</v>
      </c>
      <c r="I62" s="20" t="s">
        <v>399</v>
      </c>
      <c r="J62" s="20" t="s">
        <v>397</v>
      </c>
      <c r="K62" s="20">
        <v>7989173087</v>
      </c>
      <c r="L62" s="20" t="s">
        <v>400</v>
      </c>
      <c r="M62" s="20">
        <v>8099136324</v>
      </c>
      <c r="N62" s="20" t="s">
        <v>43</v>
      </c>
      <c r="O62" s="20">
        <v>114</v>
      </c>
      <c r="P62" s="31" t="s">
        <v>401</v>
      </c>
      <c r="Q62" s="20" t="s">
        <v>46</v>
      </c>
      <c r="R62" s="20" t="s">
        <v>402</v>
      </c>
      <c r="U62" s="9" t="str">
        <f ca="1">IFERROR(__xludf.DUMMYFUNCTION("""COMPUTED_VALUE"""),"Data Science Foundation Certification - ISB - 75h.52m, 18 Courses by CISCO (Any four related courses from 18 courses available) - Li2 - 60h")</f>
        <v>Data Science Foundation Certification - ISB - 75h.52m, 18 Courses by CISCO (Any four related courses from 18 courses available) - Li2 - 60h</v>
      </c>
    </row>
    <row r="63" spans="1:21" ht="22.5" hidden="1" customHeight="1" x14ac:dyDescent="0.2">
      <c r="A63" s="29">
        <v>45387.590711932869</v>
      </c>
      <c r="B63" s="20" t="s">
        <v>403</v>
      </c>
      <c r="C63" s="30">
        <v>160121729053</v>
      </c>
      <c r="D63" s="20" t="s">
        <v>404</v>
      </c>
      <c r="E63" s="20" t="s">
        <v>50</v>
      </c>
      <c r="F63" s="20" t="s">
        <v>10</v>
      </c>
      <c r="G63" s="20">
        <v>1</v>
      </c>
      <c r="H63" s="20">
        <v>2025</v>
      </c>
      <c r="I63" s="20" t="s">
        <v>405</v>
      </c>
      <c r="J63" s="20" t="s">
        <v>403</v>
      </c>
      <c r="K63" s="20">
        <v>9014809213</v>
      </c>
      <c r="L63" s="20" t="s">
        <v>406</v>
      </c>
      <c r="M63" s="20">
        <v>8790823202</v>
      </c>
      <c r="N63" s="20" t="s">
        <v>61</v>
      </c>
      <c r="O63" s="20" t="s">
        <v>134</v>
      </c>
      <c r="P63" s="20" t="s">
        <v>407</v>
      </c>
      <c r="Q63" s="20" t="s">
        <v>46</v>
      </c>
      <c r="R63" s="20" t="s">
        <v>408</v>
      </c>
      <c r="U63" s="9" t="str">
        <f ca="1">IFERROR(__xludf.DUMMYFUNCTION("""COMPUTED_VALUE"""),"Core Certification from ECE /  EEE / Civil / Biotech / Chemical / Mechanical - 70")</f>
        <v>Core Certification from ECE /  EEE / Civil / Biotech / Chemical / Mechanical - 70</v>
      </c>
    </row>
    <row r="64" spans="1:21" ht="22.5" hidden="1" customHeight="1" x14ac:dyDescent="0.2">
      <c r="A64" s="29">
        <v>45408.554452314813</v>
      </c>
      <c r="B64" s="20" t="s">
        <v>409</v>
      </c>
      <c r="C64" s="30">
        <v>160121729054</v>
      </c>
      <c r="D64" s="20" t="s">
        <v>410</v>
      </c>
      <c r="E64" s="20" t="s">
        <v>50</v>
      </c>
      <c r="F64" s="20" t="s">
        <v>10</v>
      </c>
      <c r="G64" s="20">
        <v>1</v>
      </c>
      <c r="H64" s="20">
        <v>2025</v>
      </c>
      <c r="I64" s="20" t="s">
        <v>411</v>
      </c>
      <c r="J64" s="20" t="s">
        <v>412</v>
      </c>
      <c r="K64" s="20">
        <v>9100168392</v>
      </c>
      <c r="L64" s="20" t="s">
        <v>413</v>
      </c>
      <c r="M64" s="20">
        <v>9666992628</v>
      </c>
      <c r="N64" s="20" t="s">
        <v>43</v>
      </c>
      <c r="O64" s="20">
        <v>114</v>
      </c>
      <c r="P64" s="31" t="s">
        <v>414</v>
      </c>
      <c r="Q64" s="20" t="s">
        <v>46</v>
      </c>
      <c r="R64" s="20" t="s">
        <v>415</v>
      </c>
      <c r="U64" s="9" t="str">
        <f ca="1">IFERROR(__xludf.DUMMYFUNCTION("""COMPUTED_VALUE"""),"Block chain in depth ")</f>
        <v xml:space="preserve">Block chain in depth </v>
      </c>
    </row>
    <row r="65" spans="1:21" ht="22.5" hidden="1" customHeight="1" x14ac:dyDescent="0.2">
      <c r="A65" s="29">
        <v>45407.841987534717</v>
      </c>
      <c r="B65" s="20" t="s">
        <v>416</v>
      </c>
      <c r="C65" s="30">
        <v>160121729055</v>
      </c>
      <c r="D65" s="20" t="s">
        <v>417</v>
      </c>
      <c r="E65" s="20" t="s">
        <v>50</v>
      </c>
      <c r="F65" s="20" t="s">
        <v>10</v>
      </c>
      <c r="G65" s="20">
        <v>1</v>
      </c>
      <c r="H65" s="20">
        <v>2025</v>
      </c>
      <c r="I65" s="20" t="s">
        <v>418</v>
      </c>
      <c r="J65" s="20" t="s">
        <v>416</v>
      </c>
      <c r="K65" s="20">
        <v>9014705948</v>
      </c>
      <c r="L65" s="20" t="s">
        <v>419</v>
      </c>
      <c r="M65" s="20">
        <v>8099136324</v>
      </c>
      <c r="N65" s="20" t="s">
        <v>43</v>
      </c>
      <c r="O65" s="20">
        <v>114</v>
      </c>
      <c r="P65" s="31" t="s">
        <v>420</v>
      </c>
      <c r="Q65" s="20" t="s">
        <v>46</v>
      </c>
      <c r="R65" s="20" t="s">
        <v>421</v>
      </c>
      <c r="U65" s="9" t="str">
        <f ca="1">IFERROR(__xludf.DUMMYFUNCTION("""COMPUTED_VALUE"""),"Pragmatic approach to cyber security")</f>
        <v>Pragmatic approach to cyber security</v>
      </c>
    </row>
    <row r="66" spans="1:21" ht="22.5" hidden="1" customHeight="1" x14ac:dyDescent="0.2">
      <c r="A66" s="29">
        <v>45387.694473402778</v>
      </c>
      <c r="B66" s="20" t="s">
        <v>422</v>
      </c>
      <c r="C66" s="30">
        <v>160121729056</v>
      </c>
      <c r="D66" s="20" t="s">
        <v>423</v>
      </c>
      <c r="E66" s="20" t="s">
        <v>50</v>
      </c>
      <c r="F66" s="20" t="s">
        <v>10</v>
      </c>
      <c r="G66" s="20">
        <v>1</v>
      </c>
      <c r="H66" s="20">
        <v>2025</v>
      </c>
      <c r="I66" s="20" t="s">
        <v>424</v>
      </c>
      <c r="J66" s="20" t="s">
        <v>422</v>
      </c>
      <c r="K66" s="20">
        <v>9848850782</v>
      </c>
      <c r="L66" s="20" t="s">
        <v>425</v>
      </c>
      <c r="M66" s="20">
        <v>8790823202</v>
      </c>
      <c r="N66" s="20" t="s">
        <v>251</v>
      </c>
      <c r="O66" s="20">
        <v>92</v>
      </c>
      <c r="P66" s="31" t="s">
        <v>426</v>
      </c>
      <c r="Q66" s="20" t="s">
        <v>46</v>
      </c>
      <c r="R66" s="20" t="s">
        <v>158</v>
      </c>
      <c r="U66" s="9" t="str">
        <f ca="1">IFERROR(__xludf.DUMMYFUNCTION("""COMPUTED_VALUE"""),"Mathworks - Matlab - Li2")</f>
        <v>Mathworks - Matlab - Li2</v>
      </c>
    </row>
    <row r="67" spans="1:21" ht="22.5" hidden="1" customHeight="1" x14ac:dyDescent="0.2">
      <c r="A67" s="29">
        <v>45368.401276412042</v>
      </c>
      <c r="B67" s="20" t="s">
        <v>427</v>
      </c>
      <c r="C67" s="30">
        <v>160121729057</v>
      </c>
      <c r="D67" s="20" t="s">
        <v>428</v>
      </c>
      <c r="E67" s="20" t="s">
        <v>50</v>
      </c>
      <c r="F67" s="20" t="s">
        <v>10</v>
      </c>
      <c r="G67" s="20">
        <v>1</v>
      </c>
      <c r="H67" s="20">
        <v>2025</v>
      </c>
      <c r="I67" s="20" t="s">
        <v>429</v>
      </c>
      <c r="J67" s="20" t="s">
        <v>427</v>
      </c>
      <c r="K67" s="20">
        <v>7207045892</v>
      </c>
      <c r="L67" s="20" t="s">
        <v>430</v>
      </c>
      <c r="M67" s="20">
        <v>9666992628</v>
      </c>
      <c r="N67" s="20" t="s">
        <v>43</v>
      </c>
      <c r="O67" s="20">
        <v>114</v>
      </c>
      <c r="P67" s="31" t="s">
        <v>431</v>
      </c>
      <c r="Q67" s="20" t="s">
        <v>46</v>
      </c>
      <c r="R67" s="32" t="s">
        <v>432</v>
      </c>
      <c r="U67" s="9" t="str">
        <f ca="1">IFERROR(__xludf.DUMMYFUNCTION("""COMPUTED_VALUE"""),"Python Foundation Certification - ISB (Infosys Springboard) - 2h.18m, Artificial Intelligence Foundation Certification - ISB - 15h.11m, Internet of Things Foundation Certification - ISB - 33h, TechA Cloud Computing using Microsoft Azure Certification - IS"&amp;"B - 95h.35m")</f>
        <v>Python Foundation Certification - ISB (Infosys Springboard) - 2h.18m, Artificial Intelligence Foundation Certification - ISB - 15h.11m, Internet of Things Foundation Certification - ISB - 33h, TechA Cloud Computing using Microsoft Azure Certification - ISB - 95h.35m</v>
      </c>
    </row>
    <row r="68" spans="1:21" ht="22.5" hidden="1" customHeight="1" x14ac:dyDescent="0.2">
      <c r="A68" s="29">
        <v>45408.551444583332</v>
      </c>
      <c r="B68" s="20" t="s">
        <v>433</v>
      </c>
      <c r="C68" s="30">
        <v>160121729059</v>
      </c>
      <c r="D68" s="20" t="s">
        <v>434</v>
      </c>
      <c r="E68" s="20" t="s">
        <v>50</v>
      </c>
      <c r="F68" s="20" t="s">
        <v>10</v>
      </c>
      <c r="G68" s="20">
        <v>1</v>
      </c>
      <c r="H68" s="20">
        <v>2025</v>
      </c>
      <c r="I68" s="20" t="s">
        <v>435</v>
      </c>
      <c r="J68" s="20" t="s">
        <v>433</v>
      </c>
      <c r="K68" s="20">
        <v>7013479797</v>
      </c>
      <c r="L68" s="20" t="s">
        <v>436</v>
      </c>
      <c r="M68" s="20">
        <v>9666992628</v>
      </c>
      <c r="N68" s="20" t="s">
        <v>43</v>
      </c>
      <c r="O68" s="20" t="s">
        <v>162</v>
      </c>
      <c r="P68" s="31" t="s">
        <v>437</v>
      </c>
      <c r="Q68" s="20" t="s">
        <v>70</v>
      </c>
      <c r="R68" s="32" t="s">
        <v>438</v>
      </c>
      <c r="U68" s="9" t="str">
        <f ca="1">IFERROR(__xludf.DUMMYFUNCTION("""COMPUTED_VALUE"""),"Java Foundation Certification - ISB - 114h.24m, MongoDB Node.js Developer Path - 15h")</f>
        <v>Java Foundation Certification - ISB - 114h.24m, MongoDB Node.js Developer Path - 15h</v>
      </c>
    </row>
    <row r="69" spans="1:21" ht="22.5" hidden="1" customHeight="1" x14ac:dyDescent="0.2">
      <c r="A69" s="29">
        <v>45387.587202939816</v>
      </c>
      <c r="B69" s="20" t="s">
        <v>439</v>
      </c>
      <c r="C69" s="30">
        <v>160121729060</v>
      </c>
      <c r="D69" s="20" t="s">
        <v>440</v>
      </c>
      <c r="E69" s="20" t="s">
        <v>50</v>
      </c>
      <c r="F69" s="20" t="s">
        <v>10</v>
      </c>
      <c r="G69" s="20">
        <v>1</v>
      </c>
      <c r="H69" s="20">
        <v>2025</v>
      </c>
      <c r="I69" s="20" t="s">
        <v>439</v>
      </c>
      <c r="J69" s="20" t="s">
        <v>439</v>
      </c>
      <c r="K69" s="20">
        <v>8309458074</v>
      </c>
      <c r="L69" s="20" t="s">
        <v>329</v>
      </c>
      <c r="M69" s="20">
        <v>8790823202</v>
      </c>
      <c r="N69" s="20" t="s">
        <v>43</v>
      </c>
      <c r="O69" s="20">
        <v>114</v>
      </c>
      <c r="P69" s="31" t="s">
        <v>441</v>
      </c>
      <c r="Q69" s="20" t="s">
        <v>46</v>
      </c>
      <c r="R69" s="32" t="s">
        <v>209</v>
      </c>
      <c r="U69" s="9" t="str">
        <f ca="1">IFERROR(__xludf.DUMMYFUNCTION("""COMPUTED_VALUE"""),"Data Science Foundation Certification - ISB - 75h.52m, Java Foundation Certification - ISB - 114h.24m")</f>
        <v>Data Science Foundation Certification - ISB - 75h.52m, Java Foundation Certification - ISB - 114h.24m</v>
      </c>
    </row>
    <row r="70" spans="1:21" ht="22.5" hidden="1" customHeight="1" x14ac:dyDescent="0.2">
      <c r="A70" s="29">
        <v>45382.875935914351</v>
      </c>
      <c r="B70" s="20" t="s">
        <v>442</v>
      </c>
      <c r="C70" s="30">
        <v>160121729061</v>
      </c>
      <c r="D70" s="20" t="s">
        <v>443</v>
      </c>
      <c r="E70" s="20" t="s">
        <v>50</v>
      </c>
      <c r="F70" s="20" t="s">
        <v>10</v>
      </c>
      <c r="G70" s="20">
        <v>1</v>
      </c>
      <c r="H70" s="20">
        <v>2025</v>
      </c>
      <c r="I70" s="20" t="s">
        <v>444</v>
      </c>
      <c r="J70" s="20" t="s">
        <v>442</v>
      </c>
      <c r="K70" s="20">
        <v>7670976726</v>
      </c>
      <c r="L70" s="20" t="s">
        <v>425</v>
      </c>
      <c r="M70" s="20">
        <v>8790823202</v>
      </c>
      <c r="N70" s="20" t="s">
        <v>67</v>
      </c>
      <c r="O70" s="20" t="s">
        <v>169</v>
      </c>
      <c r="P70" s="31" t="s">
        <v>445</v>
      </c>
      <c r="Q70" s="20" t="s">
        <v>70</v>
      </c>
      <c r="R70" s="32" t="s">
        <v>446</v>
      </c>
      <c r="U70" s="9" t="str">
        <f ca="1">IFERROR(__xludf.DUMMYFUNCTION("""COMPUTED_VALUE"""),"DBMS")</f>
        <v>DBMS</v>
      </c>
    </row>
    <row r="71" spans="1:21" ht="22.5" hidden="1" customHeight="1" x14ac:dyDescent="0.2">
      <c r="A71" s="29">
        <v>45408.550900856484</v>
      </c>
      <c r="B71" s="20" t="s">
        <v>447</v>
      </c>
      <c r="C71" s="30">
        <v>160121729062</v>
      </c>
      <c r="D71" s="20" t="s">
        <v>448</v>
      </c>
      <c r="E71" s="20" t="s">
        <v>50</v>
      </c>
      <c r="F71" s="20" t="s">
        <v>10</v>
      </c>
      <c r="G71" s="20">
        <v>1</v>
      </c>
      <c r="H71" s="20">
        <v>2025</v>
      </c>
      <c r="I71" s="20" t="s">
        <v>449</v>
      </c>
      <c r="J71" s="20" t="s">
        <v>447</v>
      </c>
      <c r="K71" s="20">
        <v>8978168481</v>
      </c>
      <c r="L71" s="20" t="s">
        <v>400</v>
      </c>
      <c r="M71" s="20">
        <v>9666992628</v>
      </c>
      <c r="N71" s="20" t="s">
        <v>43</v>
      </c>
      <c r="O71" s="20">
        <v>114</v>
      </c>
      <c r="P71" s="31" t="s">
        <v>450</v>
      </c>
      <c r="Q71" s="20" t="s">
        <v>46</v>
      </c>
      <c r="R71" s="20" t="s">
        <v>451</v>
      </c>
      <c r="U71" s="9" t="str">
        <f ca="1">IFERROR(__xludf.DUMMYFUNCTION("""COMPUTED_VALUE"""),"Core Certification from ECE /  EEE / Civil / Biotech / Chemical / Mechanical - 70, Python Foundation Certification - ISB (Infosys Springboard) - 2h.18m")</f>
        <v>Core Certification from ECE /  EEE / Civil / Biotech / Chemical / Mechanical - 70, Python Foundation Certification - ISB (Infosys Springboard) - 2h.18m</v>
      </c>
    </row>
    <row r="72" spans="1:21" ht="22.5" hidden="1" customHeight="1" x14ac:dyDescent="0.2">
      <c r="A72" s="29">
        <v>45411.415159583332</v>
      </c>
      <c r="B72" s="20" t="s">
        <v>452</v>
      </c>
      <c r="C72" s="30">
        <v>160121729064</v>
      </c>
      <c r="D72" s="20" t="s">
        <v>453</v>
      </c>
      <c r="E72" s="20" t="s">
        <v>50</v>
      </c>
      <c r="F72" s="20" t="s">
        <v>10</v>
      </c>
      <c r="G72" s="20">
        <v>1</v>
      </c>
      <c r="H72" s="20">
        <v>2025</v>
      </c>
      <c r="I72" s="20" t="s">
        <v>454</v>
      </c>
      <c r="J72" s="20" t="s">
        <v>452</v>
      </c>
      <c r="K72" s="20">
        <v>9391873187</v>
      </c>
      <c r="L72" s="20" t="s">
        <v>455</v>
      </c>
      <c r="M72" s="20">
        <v>8099136324</v>
      </c>
      <c r="N72" s="20" t="s">
        <v>43</v>
      </c>
      <c r="O72" s="20">
        <v>114</v>
      </c>
      <c r="P72" s="31" t="s">
        <v>456</v>
      </c>
      <c r="Q72" s="20" t="s">
        <v>46</v>
      </c>
      <c r="R72" s="20" t="s">
        <v>301</v>
      </c>
      <c r="U72" s="9" t="str">
        <f ca="1">IFERROR(__xludf.DUMMYFUNCTION("""COMPUTED_VALUE"""),"AWS machine learning specalty")</f>
        <v>AWS machine learning specalty</v>
      </c>
    </row>
    <row r="73" spans="1:21" ht="22.5" hidden="1" customHeight="1" x14ac:dyDescent="0.2">
      <c r="A73" s="29">
        <v>45397.867267118054</v>
      </c>
      <c r="B73" s="20" t="s">
        <v>457</v>
      </c>
      <c r="C73" s="30">
        <v>160121729066</v>
      </c>
      <c r="D73" s="20" t="s">
        <v>458</v>
      </c>
      <c r="E73" s="20" t="s">
        <v>50</v>
      </c>
      <c r="F73" s="20" t="s">
        <v>10</v>
      </c>
      <c r="G73" s="20">
        <v>1</v>
      </c>
      <c r="H73" s="20">
        <v>2025</v>
      </c>
      <c r="I73" s="20" t="s">
        <v>459</v>
      </c>
      <c r="J73" s="20" t="s">
        <v>457</v>
      </c>
      <c r="K73" s="20">
        <v>9032343355</v>
      </c>
      <c r="L73" s="20" t="s">
        <v>406</v>
      </c>
      <c r="M73" s="20">
        <v>8790823202</v>
      </c>
      <c r="N73" s="20" t="s">
        <v>61</v>
      </c>
      <c r="O73" s="20" t="s">
        <v>460</v>
      </c>
      <c r="P73" s="20" t="s">
        <v>461</v>
      </c>
      <c r="Q73" s="20" t="s">
        <v>70</v>
      </c>
      <c r="R73" s="32" t="s">
        <v>462</v>
      </c>
      <c r="U73" s="9" t="str">
        <f ca="1">IFERROR(__xludf.DUMMYFUNCTION("""COMPUTED_VALUE"""),"Python Foundation Certification - ISB (Infosys Springboard) - 2h.18m, Machine Learning Foundation Certification - ISB - 18h.7m, Java Foundation Certification - ISB - 114h.24m, Internet of Things Foundation Certification - ISB - 33h, 18 Courses by CISCO (A"&amp;"ny four related courses from 18 courses available) - Li2 - 60h")</f>
        <v>Python Foundation Certification - ISB (Infosys Springboard) - 2h.18m, Machine Learning Foundation Certification - ISB - 18h.7m, Java Foundation Certification - ISB - 114h.24m, Internet of Things Foundation Certification - ISB - 33h, 18 Courses by CISCO (Any four related courses from 18 courses available) - Li2 - 60h</v>
      </c>
    </row>
    <row r="74" spans="1:21" ht="22.5" hidden="1" customHeight="1" x14ac:dyDescent="0.2">
      <c r="A74" s="29">
        <v>45397.877296701394</v>
      </c>
      <c r="B74" s="20" t="s">
        <v>457</v>
      </c>
      <c r="C74" s="30">
        <v>160121729066</v>
      </c>
      <c r="D74" s="20" t="s">
        <v>463</v>
      </c>
      <c r="E74" s="20" t="s">
        <v>50</v>
      </c>
      <c r="F74" s="20" t="s">
        <v>10</v>
      </c>
      <c r="G74" s="20">
        <v>1</v>
      </c>
      <c r="H74" s="20">
        <v>2025</v>
      </c>
      <c r="I74" s="20" t="s">
        <v>464</v>
      </c>
      <c r="J74" s="20" t="s">
        <v>457</v>
      </c>
      <c r="K74" s="20">
        <v>9032343355</v>
      </c>
      <c r="L74" s="20" t="s">
        <v>465</v>
      </c>
      <c r="M74" s="20">
        <v>8099136324</v>
      </c>
      <c r="N74" s="20" t="s">
        <v>61</v>
      </c>
      <c r="O74" s="20">
        <v>100</v>
      </c>
      <c r="P74" s="20" t="s">
        <v>466</v>
      </c>
      <c r="Q74" s="20" t="s">
        <v>70</v>
      </c>
      <c r="R74" s="20" t="s">
        <v>467</v>
      </c>
      <c r="U74" s="9" t="str">
        <f ca="1">IFERROR(__xludf.DUMMYFUNCTION("""COMPUTED_VALUE"""),"Java Foundation Certification - ISB - 114h.24m, Associate Cloud Engineer - Google free course - 40h")</f>
        <v>Java Foundation Certification - ISB - 114h.24m, Associate Cloud Engineer - Google free course - 40h</v>
      </c>
    </row>
    <row r="75" spans="1:21" ht="22.5" hidden="1" customHeight="1" x14ac:dyDescent="0.2">
      <c r="A75" s="29">
        <v>45359.452349872685</v>
      </c>
      <c r="B75" s="20" t="s">
        <v>468</v>
      </c>
      <c r="C75" s="30">
        <v>160121729301</v>
      </c>
      <c r="D75" s="20" t="s">
        <v>469</v>
      </c>
      <c r="E75" s="20" t="s">
        <v>50</v>
      </c>
      <c r="F75" s="20" t="s">
        <v>10</v>
      </c>
      <c r="G75" s="20">
        <v>1</v>
      </c>
      <c r="H75" s="20">
        <v>2025</v>
      </c>
      <c r="I75" s="20" t="s">
        <v>470</v>
      </c>
      <c r="J75" s="20" t="s">
        <v>468</v>
      </c>
      <c r="K75" s="20">
        <v>9381425911</v>
      </c>
      <c r="L75" s="20" t="s">
        <v>471</v>
      </c>
      <c r="M75" s="20">
        <v>8790823202</v>
      </c>
      <c r="N75" s="20" t="s">
        <v>67</v>
      </c>
      <c r="O75" s="20" t="s">
        <v>472</v>
      </c>
      <c r="P75" s="31" t="s">
        <v>473</v>
      </c>
      <c r="Q75" s="20" t="s">
        <v>70</v>
      </c>
      <c r="R75" s="32" t="s">
        <v>474</v>
      </c>
      <c r="U75" s="9" t="str">
        <f ca="1">IFERROR(__xludf.DUMMYFUNCTION("""COMPUTED_VALUE"""),"Core Certification from ECE /  EEE / Civil / Biotech / Chemical / Mechanical - 70, Data Science Foundation Certification - ISB - 75h.52m")</f>
        <v>Core Certification from ECE /  EEE / Civil / Biotech / Chemical / Mechanical - 70, Data Science Foundation Certification - ISB - 75h.52m</v>
      </c>
    </row>
    <row r="76" spans="1:21" ht="22.5" hidden="1" customHeight="1" x14ac:dyDescent="0.2">
      <c r="A76" s="29">
        <v>45387.611651840278</v>
      </c>
      <c r="B76" s="20" t="s">
        <v>475</v>
      </c>
      <c r="C76" s="30">
        <v>160121729302</v>
      </c>
      <c r="D76" s="20" t="s">
        <v>476</v>
      </c>
      <c r="E76" s="20" t="s">
        <v>50</v>
      </c>
      <c r="F76" s="20" t="s">
        <v>10</v>
      </c>
      <c r="G76" s="20">
        <v>1</v>
      </c>
      <c r="H76" s="20">
        <v>2025</v>
      </c>
      <c r="I76" s="20" t="s">
        <v>477</v>
      </c>
      <c r="J76" s="20" t="s">
        <v>475</v>
      </c>
      <c r="K76" s="20">
        <v>8688644137</v>
      </c>
      <c r="L76" s="20" t="s">
        <v>478</v>
      </c>
      <c r="M76" s="20">
        <v>8790823202</v>
      </c>
      <c r="N76" s="20" t="s">
        <v>251</v>
      </c>
      <c r="O76" s="20" t="s">
        <v>479</v>
      </c>
      <c r="P76" s="31" t="s">
        <v>480</v>
      </c>
      <c r="Q76" s="20" t="s">
        <v>70</v>
      </c>
      <c r="R76" s="20" t="s">
        <v>481</v>
      </c>
      <c r="U76" s="9" t="str">
        <f ca="1">IFERROR(__xludf.DUMMYFUNCTION("""COMPUTED_VALUE"""),"TechA Blockchain Developer Certification - ISB - 16h.15m, Java Foundation Certification - ISB - 114h.24m")</f>
        <v>TechA Blockchain Developer Certification - ISB - 16h.15m, Java Foundation Certification - ISB - 114h.24m</v>
      </c>
    </row>
    <row r="77" spans="1:21" ht="22.5" hidden="1" customHeight="1" x14ac:dyDescent="0.2">
      <c r="A77" s="29">
        <v>45380.446630972219</v>
      </c>
      <c r="B77" s="20" t="s">
        <v>482</v>
      </c>
      <c r="C77" s="30">
        <v>160121729303</v>
      </c>
      <c r="D77" s="20" t="s">
        <v>483</v>
      </c>
      <c r="E77" s="20" t="s">
        <v>40</v>
      </c>
      <c r="F77" s="20" t="s">
        <v>10</v>
      </c>
      <c r="G77" s="20">
        <v>1</v>
      </c>
      <c r="H77" s="20">
        <v>2025</v>
      </c>
      <c r="I77" s="20" t="s">
        <v>484</v>
      </c>
      <c r="J77" s="20" t="s">
        <v>482</v>
      </c>
      <c r="K77" s="20">
        <v>7330749374</v>
      </c>
      <c r="L77" s="20" t="s">
        <v>406</v>
      </c>
      <c r="M77" s="20">
        <v>8790823202</v>
      </c>
      <c r="N77" s="20" t="s">
        <v>485</v>
      </c>
      <c r="O77" s="20" t="s">
        <v>486</v>
      </c>
      <c r="P77" s="20" t="s">
        <v>487</v>
      </c>
      <c r="Q77" s="20" t="s">
        <v>46</v>
      </c>
      <c r="R77" s="32" t="s">
        <v>488</v>
      </c>
      <c r="U77" s="9" t="str">
        <f ca="1">IFERROR(__xludf.DUMMYFUNCTION("""COMPUTED_VALUE"""),"Java Foundation Certification - ISB - 114h.24m, 18 Courses by CISCO (Any four related courses from 18 courses available) - Li2 - 60h, MongoDB Node.js Developer Path - 15h")</f>
        <v>Java Foundation Certification - ISB - 114h.24m, 18 Courses by CISCO (Any four related courses from 18 courses available) - Li2 - 60h, MongoDB Node.js Developer Path - 15h</v>
      </c>
    </row>
    <row r="78" spans="1:21" ht="22.5" hidden="1" customHeight="1" x14ac:dyDescent="0.2">
      <c r="A78" s="29">
        <v>45378.436643171299</v>
      </c>
      <c r="B78" s="20" t="s">
        <v>489</v>
      </c>
      <c r="C78" s="30">
        <v>160121729304</v>
      </c>
      <c r="D78" s="20" t="s">
        <v>490</v>
      </c>
      <c r="E78" s="20" t="s">
        <v>50</v>
      </c>
      <c r="F78" s="20" t="s">
        <v>10</v>
      </c>
      <c r="G78" s="20">
        <v>1</v>
      </c>
      <c r="H78" s="20">
        <v>2025</v>
      </c>
      <c r="I78" s="20" t="s">
        <v>489</v>
      </c>
      <c r="J78" s="20" t="s">
        <v>491</v>
      </c>
      <c r="K78" s="20">
        <v>9491329147</v>
      </c>
      <c r="L78" s="20" t="s">
        <v>406</v>
      </c>
      <c r="M78" s="20">
        <v>8790823202</v>
      </c>
      <c r="N78" s="20" t="s">
        <v>67</v>
      </c>
      <c r="O78" s="20" t="s">
        <v>492</v>
      </c>
      <c r="P78" s="31" t="s">
        <v>493</v>
      </c>
      <c r="Q78" s="20" t="s">
        <v>46</v>
      </c>
      <c r="R78" s="32" t="s">
        <v>494</v>
      </c>
      <c r="U78" s="9" t="str">
        <f ca="1">IFERROR(__xludf.DUMMYFUNCTION("""COMPUTED_VALUE"""),"Artificial Intelligence Foundation Certification - ISB - 15h.11m, 18 Courses by CISCO (Any four related courses from 18 courses available) - Li2 - 60h")</f>
        <v>Artificial Intelligence Foundation Certification - ISB - 15h.11m, 18 Courses by CISCO (Any four related courses from 18 courses available) - Li2 - 60h</v>
      </c>
    </row>
    <row r="79" spans="1:21" ht="22.5" hidden="1" customHeight="1" x14ac:dyDescent="0.2">
      <c r="A79" s="29">
        <v>45387.703839791662</v>
      </c>
      <c r="B79" s="20" t="s">
        <v>495</v>
      </c>
      <c r="C79" s="30">
        <v>160121729305</v>
      </c>
      <c r="D79" s="20" t="s">
        <v>496</v>
      </c>
      <c r="E79" s="20" t="s">
        <v>40</v>
      </c>
      <c r="F79" s="20" t="s">
        <v>10</v>
      </c>
      <c r="G79" s="20">
        <v>1</v>
      </c>
      <c r="H79" s="20">
        <v>2025</v>
      </c>
      <c r="I79" s="20" t="s">
        <v>497</v>
      </c>
      <c r="J79" s="20" t="s">
        <v>495</v>
      </c>
      <c r="K79" s="20">
        <v>9381913678</v>
      </c>
      <c r="L79" s="20" t="s">
        <v>329</v>
      </c>
      <c r="M79" s="20">
        <v>8790823202</v>
      </c>
      <c r="N79" s="20" t="s">
        <v>67</v>
      </c>
      <c r="O79" s="20">
        <v>70</v>
      </c>
      <c r="P79" s="31" t="s">
        <v>498</v>
      </c>
      <c r="Q79" s="20" t="s">
        <v>46</v>
      </c>
      <c r="R79" s="20" t="s">
        <v>499</v>
      </c>
      <c r="U79" s="9" t="str">
        <f ca="1">IFERROR(__xludf.DUMMYFUNCTION("""COMPUTED_VALUE"""),"Associate Cloud Engineer - Google free course - 40h, 18 Courses by CISCO (Any four related courses from 18 courses available) - Li2 - 60h, MongoDB Node.js Developer Path - 15h")</f>
        <v>Associate Cloud Engineer - Google free course - 40h, 18 Courses by CISCO (Any four related courses from 18 courses available) - Li2 - 60h, MongoDB Node.js Developer Path - 15h</v>
      </c>
    </row>
    <row r="80" spans="1:21" ht="22.5" hidden="1" customHeight="1" x14ac:dyDescent="0.2">
      <c r="A80" s="29">
        <v>45379.663139444441</v>
      </c>
      <c r="B80" s="20" t="s">
        <v>500</v>
      </c>
      <c r="C80" s="30">
        <v>160121729306</v>
      </c>
      <c r="D80" s="20" t="s">
        <v>501</v>
      </c>
      <c r="E80" s="20" t="s">
        <v>40</v>
      </c>
      <c r="F80" s="20" t="s">
        <v>10</v>
      </c>
      <c r="G80" s="20">
        <v>1</v>
      </c>
      <c r="H80" s="20">
        <v>2025</v>
      </c>
      <c r="I80" s="20" t="s">
        <v>502</v>
      </c>
      <c r="J80" s="20" t="s">
        <v>500</v>
      </c>
      <c r="K80" s="20">
        <v>9347475535</v>
      </c>
      <c r="L80" s="20" t="s">
        <v>425</v>
      </c>
      <c r="M80" s="20">
        <v>8790823202</v>
      </c>
      <c r="N80" s="20" t="s">
        <v>67</v>
      </c>
      <c r="O80" s="20" t="s">
        <v>169</v>
      </c>
      <c r="P80" s="31" t="s">
        <v>503</v>
      </c>
      <c r="Q80" s="20" t="s">
        <v>70</v>
      </c>
      <c r="R80" s="32" t="s">
        <v>504</v>
      </c>
      <c r="U80" s="9" t="str">
        <f ca="1">IFERROR(__xludf.DUMMYFUNCTION("""COMPUTED_VALUE"""),"Artificial Intelligence Foundation Certification - ISB - 15h.11m")</f>
        <v>Artificial Intelligence Foundation Certification - ISB - 15h.11m</v>
      </c>
    </row>
    <row r="81" spans="1:21" ht="22.5" hidden="1" customHeight="1" x14ac:dyDescent="0.2">
      <c r="A81" s="29">
        <v>45380.770529976857</v>
      </c>
      <c r="B81" s="20" t="s">
        <v>505</v>
      </c>
      <c r="C81" s="30">
        <v>160121729307</v>
      </c>
      <c r="D81" s="20" t="s">
        <v>506</v>
      </c>
      <c r="E81" s="20" t="s">
        <v>40</v>
      </c>
      <c r="F81" s="20" t="s">
        <v>10</v>
      </c>
      <c r="G81" s="20">
        <v>1</v>
      </c>
      <c r="H81" s="20">
        <v>2025</v>
      </c>
      <c r="I81" s="20" t="s">
        <v>507</v>
      </c>
      <c r="J81" s="20" t="s">
        <v>505</v>
      </c>
      <c r="K81" s="20">
        <v>8008427211</v>
      </c>
      <c r="L81" s="20" t="s">
        <v>394</v>
      </c>
      <c r="M81" s="20">
        <v>8790823202</v>
      </c>
      <c r="N81" s="20" t="s">
        <v>43</v>
      </c>
      <c r="O81" s="20" t="s">
        <v>44</v>
      </c>
      <c r="P81" s="31" t="s">
        <v>508</v>
      </c>
      <c r="Q81" s="20" t="s">
        <v>46</v>
      </c>
      <c r="R81" s="32" t="s">
        <v>171</v>
      </c>
      <c r="U81" s="9" t="str">
        <f ca="1">IFERROR(__xludf.DUMMYFUNCTION("""COMPUTED_VALUE"""),"Artificial Intelligence Primer Certification - ISB - 27h.31m, Internet of Things Foundation Certification - ISB - 33h, 18 Courses by CISCO (Any four related courses from 18 courses available) - Li2 - 60h")</f>
        <v>Artificial Intelligence Primer Certification - ISB - 27h.31m, Internet of Things Foundation Certification - ISB - 33h, 18 Courses by CISCO (Any four related courses from 18 courses available) - Li2 - 60h</v>
      </c>
    </row>
    <row r="82" spans="1:21" ht="22.5" hidden="1" customHeight="1" x14ac:dyDescent="0.2">
      <c r="A82" s="29">
        <v>45380.510138935184</v>
      </c>
      <c r="B82" s="20" t="s">
        <v>509</v>
      </c>
      <c r="C82" s="30">
        <v>160121732001</v>
      </c>
      <c r="D82" s="20" t="s">
        <v>510</v>
      </c>
      <c r="E82" s="20" t="s">
        <v>40</v>
      </c>
      <c r="F82" s="20" t="s">
        <v>18</v>
      </c>
      <c r="G82" s="20">
        <v>1</v>
      </c>
      <c r="H82" s="20">
        <v>2025</v>
      </c>
      <c r="I82" s="20" t="s">
        <v>511</v>
      </c>
      <c r="J82" s="20" t="s">
        <v>509</v>
      </c>
      <c r="K82" s="20">
        <v>9966802008</v>
      </c>
      <c r="L82" s="20" t="s">
        <v>512</v>
      </c>
      <c r="M82" s="20">
        <v>9949590990</v>
      </c>
      <c r="N82" s="20" t="s">
        <v>67</v>
      </c>
      <c r="O82" s="20" t="s">
        <v>169</v>
      </c>
      <c r="P82" s="31" t="s">
        <v>513</v>
      </c>
      <c r="Q82" s="20" t="s">
        <v>46</v>
      </c>
      <c r="R82" s="33" t="s">
        <v>514</v>
      </c>
      <c r="U82" s="9" t="str">
        <f ca="1">IFERROR(__xludf.DUMMYFUNCTION("""COMPUTED_VALUE"""),"Java Foundation Certification - ISB - 114h.24m, Internet of Things Foundation Certification - ISB - 33h")</f>
        <v>Java Foundation Certification - ISB - 114h.24m, Internet of Things Foundation Certification - ISB - 33h</v>
      </c>
    </row>
    <row r="83" spans="1:21" ht="22.5" hidden="1" customHeight="1" x14ac:dyDescent="0.2">
      <c r="A83" s="29">
        <v>45383.713976192128</v>
      </c>
      <c r="B83" s="20" t="s">
        <v>515</v>
      </c>
      <c r="C83" s="30">
        <v>160121732001</v>
      </c>
      <c r="D83" s="20" t="s">
        <v>516</v>
      </c>
      <c r="E83" s="20" t="s">
        <v>50</v>
      </c>
      <c r="F83" s="20" t="s">
        <v>18</v>
      </c>
      <c r="G83" s="20">
        <v>1</v>
      </c>
      <c r="H83" s="20">
        <v>2025</v>
      </c>
      <c r="I83" s="20" t="s">
        <v>517</v>
      </c>
      <c r="J83" s="20" t="s">
        <v>515</v>
      </c>
      <c r="K83" s="20">
        <v>7095660609</v>
      </c>
      <c r="L83" s="20" t="s">
        <v>518</v>
      </c>
      <c r="M83" s="20">
        <v>7679609321</v>
      </c>
      <c r="N83" s="20" t="s">
        <v>67</v>
      </c>
      <c r="O83" s="20" t="s">
        <v>169</v>
      </c>
      <c r="P83" s="31" t="s">
        <v>519</v>
      </c>
      <c r="Q83" s="20" t="s">
        <v>46</v>
      </c>
      <c r="R83" s="32" t="s">
        <v>520</v>
      </c>
      <c r="U83" s="9" t="str">
        <f ca="1">IFERROR(__xludf.DUMMYFUNCTION("""COMPUTED_VALUE"""),"Internet of Things Foundation Certification - ISB - 33h, Mathworks - Matlab - Li2, Explore Machine learning using python ")</f>
        <v xml:space="preserve">Internet of Things Foundation Certification - ISB - 33h, Mathworks - Matlab - Li2, Explore Machine learning using python </v>
      </c>
    </row>
    <row r="84" spans="1:21" ht="22.5" hidden="1" customHeight="1" x14ac:dyDescent="0.2">
      <c r="A84" s="29">
        <v>45382.819232106485</v>
      </c>
      <c r="B84" s="20" t="s">
        <v>521</v>
      </c>
      <c r="C84" s="30">
        <v>160121732002</v>
      </c>
      <c r="D84" s="20" t="s">
        <v>522</v>
      </c>
      <c r="E84" s="20" t="s">
        <v>40</v>
      </c>
      <c r="F84" s="20" t="s">
        <v>18</v>
      </c>
      <c r="G84" s="20">
        <v>1</v>
      </c>
      <c r="H84" s="20">
        <v>2025</v>
      </c>
      <c r="I84" s="20" t="s">
        <v>523</v>
      </c>
      <c r="J84" s="20" t="s">
        <v>521</v>
      </c>
      <c r="K84" s="20">
        <v>9398428354</v>
      </c>
      <c r="L84" s="20" t="s">
        <v>524</v>
      </c>
      <c r="M84" s="20">
        <v>9949590990</v>
      </c>
      <c r="N84" s="20" t="s">
        <v>525</v>
      </c>
      <c r="O84" s="20" t="s">
        <v>269</v>
      </c>
      <c r="P84" s="31" t="s">
        <v>526</v>
      </c>
      <c r="Q84" s="20" t="s">
        <v>70</v>
      </c>
      <c r="R84" s="32" t="s">
        <v>451</v>
      </c>
      <c r="U84" s="9" t="str">
        <f ca="1">IFERROR(__xludf.DUMMYFUNCTION("""COMPUTED_VALUE"""),"Java Foundation Certification - ISB - 114h.24m, 18 Courses by CISCO (Any four related courses from 18 courses available) - Li2 - 60h")</f>
        <v>Java Foundation Certification - ISB - 114h.24m, 18 Courses by CISCO (Any four related courses from 18 courses available) - Li2 - 60h</v>
      </c>
    </row>
    <row r="85" spans="1:21" ht="22.5" hidden="1" customHeight="1" x14ac:dyDescent="0.2">
      <c r="A85" s="29">
        <v>45381.464103495367</v>
      </c>
      <c r="B85" s="20" t="s">
        <v>527</v>
      </c>
      <c r="C85" s="30">
        <v>160121732003</v>
      </c>
      <c r="D85" s="20" t="s">
        <v>528</v>
      </c>
      <c r="E85" s="20" t="s">
        <v>40</v>
      </c>
      <c r="F85" s="20" t="s">
        <v>18</v>
      </c>
      <c r="G85" s="20">
        <v>1</v>
      </c>
      <c r="H85" s="20">
        <v>2025</v>
      </c>
      <c r="I85" s="20" t="s">
        <v>529</v>
      </c>
      <c r="J85" s="20" t="s">
        <v>527</v>
      </c>
      <c r="K85" s="20">
        <v>7036216741</v>
      </c>
      <c r="L85" s="20" t="s">
        <v>524</v>
      </c>
      <c r="M85" s="20">
        <v>9949590990</v>
      </c>
      <c r="N85" s="20" t="s">
        <v>61</v>
      </c>
      <c r="O85" s="20" t="s">
        <v>269</v>
      </c>
      <c r="P85" s="20" t="s">
        <v>530</v>
      </c>
      <c r="Q85" s="20" t="s">
        <v>46</v>
      </c>
      <c r="R85" s="32" t="s">
        <v>531</v>
      </c>
      <c r="U85" s="9" t="str">
        <f ca="1">IFERROR(__xludf.DUMMYFUNCTION("""COMPUTED_VALUE"""),"Python Foundation Certification - ISB (Infosys Springboard) - 2h.18m, Cyber Security Foundation Certification - ISB - 39h.11m, AI Foundations and AI advanced  - Li2 - 100h")</f>
        <v>Python Foundation Certification - ISB (Infosys Springboard) - 2h.18m, Cyber Security Foundation Certification - ISB - 39h.11m, AI Foundations and AI advanced  - Li2 - 100h</v>
      </c>
    </row>
    <row r="86" spans="1:21" ht="22.5" hidden="1" customHeight="1" x14ac:dyDescent="0.2">
      <c r="A86" s="29">
        <v>45401.664755717589</v>
      </c>
      <c r="B86" s="20" t="s">
        <v>527</v>
      </c>
      <c r="C86" s="30">
        <v>160121732003</v>
      </c>
      <c r="D86" s="20" t="s">
        <v>528</v>
      </c>
      <c r="E86" s="20" t="s">
        <v>40</v>
      </c>
      <c r="F86" s="20" t="s">
        <v>18</v>
      </c>
      <c r="G86" s="20">
        <v>1</v>
      </c>
      <c r="H86" s="20">
        <v>2025</v>
      </c>
      <c r="I86" s="20" t="s">
        <v>529</v>
      </c>
      <c r="J86" s="20" t="s">
        <v>527</v>
      </c>
      <c r="K86" s="20">
        <v>7036216741</v>
      </c>
      <c r="L86" s="20" t="s">
        <v>524</v>
      </c>
      <c r="M86" s="20">
        <v>9949590990</v>
      </c>
      <c r="N86" s="20" t="s">
        <v>67</v>
      </c>
      <c r="O86" s="20" t="s">
        <v>532</v>
      </c>
      <c r="P86" s="31" t="s">
        <v>533</v>
      </c>
      <c r="Q86" s="20" t="s">
        <v>70</v>
      </c>
      <c r="R86" s="20" t="s">
        <v>534</v>
      </c>
      <c r="U86" s="9" t="str">
        <f ca="1">IFERROR(__xludf.DUMMYFUNCTION("""COMPUTED_VALUE"""),"Core Certification from ECE /  EEE / Civil / Biotech / Chemical / Mechanical - 70, Python Foundation Certification - ISB (Infosys Springboard) - 2h.18m, Cyber Security Foundation Certification - ISB - 39h.11m")</f>
        <v>Core Certification from ECE /  EEE / Civil / Biotech / Chemical / Mechanical - 70, Python Foundation Certification - ISB (Infosys Springboard) - 2h.18m, Cyber Security Foundation Certification - ISB - 39h.11m</v>
      </c>
    </row>
    <row r="87" spans="1:21" ht="22.5" hidden="1" customHeight="1" x14ac:dyDescent="0.2">
      <c r="A87" s="29">
        <v>45408.641731990741</v>
      </c>
      <c r="B87" s="20" t="s">
        <v>535</v>
      </c>
      <c r="C87" s="30">
        <v>160121732005</v>
      </c>
      <c r="D87" s="20" t="s">
        <v>536</v>
      </c>
      <c r="E87" s="20" t="s">
        <v>40</v>
      </c>
      <c r="F87" s="20" t="s">
        <v>18</v>
      </c>
      <c r="G87" s="20">
        <v>1</v>
      </c>
      <c r="H87" s="20">
        <v>2025</v>
      </c>
      <c r="I87" s="20" t="s">
        <v>537</v>
      </c>
      <c r="J87" s="20" t="s">
        <v>535</v>
      </c>
      <c r="K87" s="20">
        <v>9390674655</v>
      </c>
      <c r="L87" s="20" t="s">
        <v>538</v>
      </c>
      <c r="M87" s="20">
        <v>9949590990</v>
      </c>
      <c r="N87" s="20" t="s">
        <v>67</v>
      </c>
      <c r="O87" s="20" t="s">
        <v>539</v>
      </c>
      <c r="P87" s="31" t="s">
        <v>540</v>
      </c>
      <c r="Q87" s="20" t="s">
        <v>46</v>
      </c>
      <c r="R87" s="20" t="s">
        <v>541</v>
      </c>
      <c r="U87" s="9" t="str">
        <f ca="1">IFERROR(__xludf.DUMMYFUNCTION("""COMPUTED_VALUE"""),"Data Science Foundation Certification - ISB - 75h.52m, DevOps Foundation Certification - ISB - 50h.19m, MongoDB Node.js Developer Path - 15h")</f>
        <v>Data Science Foundation Certification - ISB - 75h.52m, DevOps Foundation Certification - ISB - 50h.19m, MongoDB Node.js Developer Path - 15h</v>
      </c>
    </row>
    <row r="88" spans="1:21" ht="22.5" hidden="1" customHeight="1" x14ac:dyDescent="0.2">
      <c r="A88" s="29">
        <v>45380.477799965272</v>
      </c>
      <c r="B88" s="20" t="s">
        <v>542</v>
      </c>
      <c r="C88" s="30">
        <v>160121732006</v>
      </c>
      <c r="D88" s="20" t="s">
        <v>543</v>
      </c>
      <c r="E88" s="20" t="s">
        <v>40</v>
      </c>
      <c r="F88" s="20" t="s">
        <v>18</v>
      </c>
      <c r="G88" s="20">
        <v>1</v>
      </c>
      <c r="H88" s="20">
        <v>2025</v>
      </c>
      <c r="I88" s="20" t="s">
        <v>544</v>
      </c>
      <c r="J88" s="20" t="s">
        <v>545</v>
      </c>
      <c r="K88" s="20">
        <v>6303388129</v>
      </c>
      <c r="L88" s="20" t="s">
        <v>546</v>
      </c>
      <c r="M88" s="20">
        <v>9949590990</v>
      </c>
      <c r="N88" s="20" t="s">
        <v>61</v>
      </c>
      <c r="O88" s="20" t="s">
        <v>547</v>
      </c>
      <c r="P88" s="20" t="s">
        <v>548</v>
      </c>
      <c r="Q88" s="20" t="s">
        <v>46</v>
      </c>
      <c r="R88" s="32" t="s">
        <v>549</v>
      </c>
      <c r="U88" s="9" t="str">
        <f ca="1">IFERROR(__xludf.DUMMYFUNCTION("""COMPUTED_VALUE"""),"Data Science Foundation Certification - ISB - 75h.52m, DevOps Foundation Certification - ISB - 50h.19m")</f>
        <v>Data Science Foundation Certification - ISB - 75h.52m, DevOps Foundation Certification - ISB - 50h.19m</v>
      </c>
    </row>
    <row r="89" spans="1:21" ht="22.5" hidden="1" customHeight="1" x14ac:dyDescent="0.2">
      <c r="A89" s="29">
        <v>45380.47838828704</v>
      </c>
      <c r="B89" s="20" t="s">
        <v>550</v>
      </c>
      <c r="C89" s="30">
        <v>160121732007</v>
      </c>
      <c r="D89" s="20" t="s">
        <v>551</v>
      </c>
      <c r="E89" s="20" t="s">
        <v>40</v>
      </c>
      <c r="F89" s="20" t="s">
        <v>18</v>
      </c>
      <c r="G89" s="20">
        <v>1</v>
      </c>
      <c r="H89" s="20">
        <v>2025</v>
      </c>
      <c r="I89" s="20" t="s">
        <v>552</v>
      </c>
      <c r="J89" s="20" t="s">
        <v>550</v>
      </c>
      <c r="K89" s="20">
        <v>8019989965</v>
      </c>
      <c r="L89" s="20" t="s">
        <v>553</v>
      </c>
      <c r="M89" s="20">
        <v>9949590990</v>
      </c>
      <c r="N89" s="20" t="s">
        <v>67</v>
      </c>
      <c r="O89" s="20" t="s">
        <v>169</v>
      </c>
      <c r="P89" s="31" t="s">
        <v>554</v>
      </c>
      <c r="Q89" s="20" t="s">
        <v>70</v>
      </c>
      <c r="R89" s="32" t="s">
        <v>555</v>
      </c>
      <c r="U89" s="9" t="str">
        <f ca="1">IFERROR(__xludf.DUMMYFUNCTION("""COMPUTED_VALUE"""),"Artificial Intelligence Foundation Certification - ISB - 15h.11m, Cyber Security Foundation Certification - ISB - 39h.11m")</f>
        <v>Artificial Intelligence Foundation Certification - ISB - 15h.11m, Cyber Security Foundation Certification - ISB - 39h.11m</v>
      </c>
    </row>
    <row r="90" spans="1:21" ht="22.5" hidden="1" customHeight="1" x14ac:dyDescent="0.2">
      <c r="A90" s="29">
        <v>45380.424214085651</v>
      </c>
      <c r="B90" s="20" t="s">
        <v>556</v>
      </c>
      <c r="C90" s="30">
        <v>160121732008</v>
      </c>
      <c r="D90" s="20" t="s">
        <v>557</v>
      </c>
      <c r="E90" s="20" t="s">
        <v>40</v>
      </c>
      <c r="F90" s="20" t="s">
        <v>18</v>
      </c>
      <c r="G90" s="20">
        <v>1</v>
      </c>
      <c r="H90" s="20">
        <v>2025</v>
      </c>
      <c r="I90" s="20" t="s">
        <v>558</v>
      </c>
      <c r="J90" s="20" t="s">
        <v>559</v>
      </c>
      <c r="K90" s="20">
        <v>9963137159</v>
      </c>
      <c r="L90" s="20" t="s">
        <v>560</v>
      </c>
      <c r="M90" s="20">
        <v>9949590990</v>
      </c>
      <c r="N90" s="20" t="s">
        <v>67</v>
      </c>
      <c r="O90" s="20" t="s">
        <v>561</v>
      </c>
      <c r="P90" s="31" t="s">
        <v>562</v>
      </c>
      <c r="Q90" s="20" t="s">
        <v>70</v>
      </c>
      <c r="R90" s="32" t="s">
        <v>563</v>
      </c>
      <c r="U90" s="9" t="str">
        <f ca="1">IFERROR(__xludf.DUMMYFUNCTION("""COMPUTED_VALUE"""),"Internship in pumps and motors manufacturing Industry")</f>
        <v>Internship in pumps and motors manufacturing Industry</v>
      </c>
    </row>
    <row r="91" spans="1:21" ht="22.5" hidden="1" customHeight="1" x14ac:dyDescent="0.2">
      <c r="A91" s="29">
        <v>45377.938894027779</v>
      </c>
      <c r="B91" s="20" t="s">
        <v>564</v>
      </c>
      <c r="C91" s="30">
        <v>160121732009</v>
      </c>
      <c r="D91" s="20" t="s">
        <v>565</v>
      </c>
      <c r="E91" s="20" t="s">
        <v>40</v>
      </c>
      <c r="F91" s="20" t="s">
        <v>18</v>
      </c>
      <c r="G91" s="20">
        <v>1</v>
      </c>
      <c r="H91" s="20">
        <v>2025</v>
      </c>
      <c r="I91" s="20" t="s">
        <v>566</v>
      </c>
      <c r="J91" s="20" t="s">
        <v>564</v>
      </c>
      <c r="K91" s="20">
        <v>9030540751</v>
      </c>
      <c r="L91" s="20" t="s">
        <v>512</v>
      </c>
      <c r="M91" s="20">
        <v>9949590990</v>
      </c>
      <c r="N91" s="20" t="s">
        <v>67</v>
      </c>
      <c r="O91" s="20">
        <v>75</v>
      </c>
      <c r="P91" s="31" t="s">
        <v>567</v>
      </c>
      <c r="Q91" s="20" t="s">
        <v>46</v>
      </c>
      <c r="R91" s="33" t="s">
        <v>568</v>
      </c>
      <c r="U91" s="9" t="str">
        <f ca="1">IFERROR(__xludf.DUMMYFUNCTION("""COMPUTED_VALUE"""),"Cyber Security Foundation Certification - ISB - 39h.11m")</f>
        <v>Cyber Security Foundation Certification - ISB - 39h.11m</v>
      </c>
    </row>
    <row r="92" spans="1:21" ht="22.5" hidden="1" customHeight="1" x14ac:dyDescent="0.2">
      <c r="A92" s="29">
        <v>45380.79681049769</v>
      </c>
      <c r="B92" s="20" t="s">
        <v>569</v>
      </c>
      <c r="C92" s="30">
        <v>160121732010</v>
      </c>
      <c r="D92" s="20" t="s">
        <v>570</v>
      </c>
      <c r="E92" s="20" t="s">
        <v>40</v>
      </c>
      <c r="F92" s="20" t="s">
        <v>18</v>
      </c>
      <c r="G92" s="20">
        <v>1</v>
      </c>
      <c r="H92" s="20">
        <v>2025</v>
      </c>
      <c r="I92" s="20" t="s">
        <v>571</v>
      </c>
      <c r="J92" s="20" t="s">
        <v>569</v>
      </c>
      <c r="K92" s="20">
        <v>7207562115</v>
      </c>
      <c r="L92" s="20" t="s">
        <v>572</v>
      </c>
      <c r="M92" s="20">
        <v>9949590990</v>
      </c>
      <c r="N92" s="20" t="s">
        <v>67</v>
      </c>
      <c r="O92" s="20" t="s">
        <v>573</v>
      </c>
      <c r="P92" s="31" t="s">
        <v>574</v>
      </c>
      <c r="Q92" s="20" t="s">
        <v>70</v>
      </c>
      <c r="R92" s="32" t="s">
        <v>575</v>
      </c>
      <c r="U92" s="9" t="str">
        <f ca="1">IFERROR(__xludf.DUMMYFUNCTION("""COMPUTED_VALUE"""),"Programming using java")</f>
        <v>Programming using java</v>
      </c>
    </row>
    <row r="93" spans="1:21" ht="22.5" hidden="1" customHeight="1" x14ac:dyDescent="0.2">
      <c r="A93" s="29">
        <v>45383.690102222223</v>
      </c>
      <c r="B93" s="20" t="s">
        <v>576</v>
      </c>
      <c r="C93" s="30">
        <v>160121732011</v>
      </c>
      <c r="D93" s="20" t="s">
        <v>577</v>
      </c>
      <c r="E93" s="20" t="s">
        <v>40</v>
      </c>
      <c r="F93" s="20" t="s">
        <v>18</v>
      </c>
      <c r="G93" s="20">
        <v>1</v>
      </c>
      <c r="H93" s="20">
        <v>2025</v>
      </c>
      <c r="I93" s="20" t="s">
        <v>578</v>
      </c>
      <c r="J93" s="20" t="s">
        <v>576</v>
      </c>
      <c r="K93" s="20">
        <v>9502533456</v>
      </c>
      <c r="L93" s="20" t="s">
        <v>512</v>
      </c>
      <c r="M93" s="20">
        <v>9949590990</v>
      </c>
      <c r="N93" s="20" t="s">
        <v>67</v>
      </c>
      <c r="O93" s="20" t="s">
        <v>169</v>
      </c>
      <c r="P93" s="31" t="s">
        <v>579</v>
      </c>
      <c r="Q93" s="20" t="s">
        <v>46</v>
      </c>
      <c r="R93" s="32" t="s">
        <v>209</v>
      </c>
      <c r="U93" s="9" t="str">
        <f ca="1">IFERROR(__xludf.DUMMYFUNCTION("""COMPUTED_VALUE"""),"Python Foundation Certification - ISB (Infosys Springboard) - 2h.18m, Machine Learning Foundation Certification - ISB - 18h.7m, Cyber Security Foundation Certification - ISB - 39h.11m, Principles of Generative AI Certification - ISB - 50m")</f>
        <v>Python Foundation Certification - ISB (Infosys Springboard) - 2h.18m, Machine Learning Foundation Certification - ISB - 18h.7m, Cyber Security Foundation Certification - ISB - 39h.11m, Principles of Generative AI Certification - ISB - 50m</v>
      </c>
    </row>
    <row r="94" spans="1:21" ht="22.5" hidden="1" customHeight="1" x14ac:dyDescent="0.2">
      <c r="A94" s="29">
        <v>45371.570191782404</v>
      </c>
      <c r="B94" s="20" t="s">
        <v>580</v>
      </c>
      <c r="C94" s="30">
        <v>160121732012</v>
      </c>
      <c r="D94" s="20" t="s">
        <v>581</v>
      </c>
      <c r="E94" s="20" t="s">
        <v>40</v>
      </c>
      <c r="F94" s="20" t="s">
        <v>18</v>
      </c>
      <c r="G94" s="20">
        <v>1</v>
      </c>
      <c r="H94" s="20">
        <v>2025</v>
      </c>
      <c r="I94" s="20" t="s">
        <v>582</v>
      </c>
      <c r="J94" s="20" t="s">
        <v>580</v>
      </c>
      <c r="K94" s="20">
        <v>9398229522</v>
      </c>
      <c r="L94" s="20" t="s">
        <v>583</v>
      </c>
      <c r="M94" s="20">
        <v>9949590990</v>
      </c>
      <c r="N94" s="20" t="s">
        <v>67</v>
      </c>
      <c r="O94" s="20" t="s">
        <v>68</v>
      </c>
      <c r="P94" s="31" t="s">
        <v>584</v>
      </c>
      <c r="Q94" s="20" t="s">
        <v>70</v>
      </c>
      <c r="R94" s="33" t="s">
        <v>585</v>
      </c>
      <c r="U94" s="9" t="str">
        <f ca="1">IFERROR(__xludf.DUMMYFUNCTION("""COMPUTED_VALUE"""),"Machine Learning Foundation Certification - ISB - 18h.7m, MongoDB Node.js Developer Path - 15h")</f>
        <v>Machine Learning Foundation Certification - ISB - 18h.7m, MongoDB Node.js Developer Path - 15h</v>
      </c>
    </row>
    <row r="95" spans="1:21" ht="22.5" hidden="1" customHeight="1" x14ac:dyDescent="0.2">
      <c r="A95" s="29">
        <v>45381.455924131944</v>
      </c>
      <c r="B95" s="20" t="s">
        <v>586</v>
      </c>
      <c r="C95" s="30">
        <v>160121732013</v>
      </c>
      <c r="D95" s="20" t="s">
        <v>587</v>
      </c>
      <c r="E95" s="20" t="s">
        <v>40</v>
      </c>
      <c r="F95" s="20" t="s">
        <v>18</v>
      </c>
      <c r="G95" s="20">
        <v>1</v>
      </c>
      <c r="H95" s="20">
        <v>2025</v>
      </c>
      <c r="I95" s="20" t="s">
        <v>588</v>
      </c>
      <c r="J95" s="20" t="s">
        <v>586</v>
      </c>
      <c r="K95" s="20">
        <v>9392989935</v>
      </c>
      <c r="L95" s="20" t="s">
        <v>512</v>
      </c>
      <c r="M95" s="20">
        <v>9949590990</v>
      </c>
      <c r="N95" s="20" t="s">
        <v>67</v>
      </c>
      <c r="O95" s="20">
        <v>75</v>
      </c>
      <c r="P95" s="31" t="s">
        <v>589</v>
      </c>
      <c r="Q95" s="20" t="s">
        <v>46</v>
      </c>
      <c r="R95" s="32" t="s">
        <v>531</v>
      </c>
      <c r="U95" s="9" t="str">
        <f ca="1">IFERROR(__xludf.DUMMYFUNCTION("""COMPUTED_VALUE"""),"Artificial Intelligence Foundation Certification - ISB - 15h.11m, Machine Learning Foundation Certification - ISB - 18h.7m, Data Science Foundation Certification - ISB - 75h.52m, Java Foundation Certification - ISB - 114h.24m")</f>
        <v>Artificial Intelligence Foundation Certification - ISB - 15h.11m, Machine Learning Foundation Certification - ISB - 18h.7m, Data Science Foundation Certification - ISB - 75h.52m, Java Foundation Certification - ISB - 114h.24m</v>
      </c>
    </row>
    <row r="96" spans="1:21" ht="22.5" hidden="1" customHeight="1" x14ac:dyDescent="0.2">
      <c r="A96" s="29">
        <v>45359.681231134258</v>
      </c>
      <c r="B96" s="20" t="s">
        <v>590</v>
      </c>
      <c r="C96" s="30">
        <v>160121732014</v>
      </c>
      <c r="D96" s="20" t="s">
        <v>591</v>
      </c>
      <c r="E96" s="20" t="s">
        <v>40</v>
      </c>
      <c r="F96" s="20" t="s">
        <v>18</v>
      </c>
      <c r="G96" s="20">
        <v>1</v>
      </c>
      <c r="H96" s="20">
        <v>2025</v>
      </c>
      <c r="I96" s="20" t="s">
        <v>592</v>
      </c>
      <c r="J96" s="20" t="s">
        <v>590</v>
      </c>
      <c r="K96" s="20">
        <v>7993542593</v>
      </c>
      <c r="L96" s="20" t="s">
        <v>593</v>
      </c>
      <c r="M96" s="20">
        <v>9032809270</v>
      </c>
      <c r="N96" s="20" t="s">
        <v>594</v>
      </c>
      <c r="O96" s="20" t="s">
        <v>595</v>
      </c>
      <c r="P96" s="31" t="s">
        <v>596</v>
      </c>
      <c r="Q96" s="20" t="s">
        <v>70</v>
      </c>
      <c r="R96" s="32" t="s">
        <v>112</v>
      </c>
      <c r="U96" s="9" t="str">
        <f ca="1">IFERROR(__xludf.DUMMYFUNCTION("""COMPUTED_VALUE"""),"Artificial Intelligence Primer Certification - ISB - 27h.31m, Data Science Foundation Certification - ISB - 75h.52m")</f>
        <v>Artificial Intelligence Primer Certification - ISB - 27h.31m, Data Science Foundation Certification - ISB - 75h.52m</v>
      </c>
    </row>
    <row r="97" spans="1:21" ht="22.5" hidden="1" customHeight="1" x14ac:dyDescent="0.2">
      <c r="A97" s="29">
        <v>45358.509341006946</v>
      </c>
      <c r="B97" s="20" t="s">
        <v>597</v>
      </c>
      <c r="C97" s="30">
        <v>160121732015</v>
      </c>
      <c r="D97" s="20" t="s">
        <v>598</v>
      </c>
      <c r="E97" s="20" t="s">
        <v>40</v>
      </c>
      <c r="F97" s="20" t="s">
        <v>18</v>
      </c>
      <c r="G97" s="20">
        <v>1</v>
      </c>
      <c r="H97" s="20">
        <v>2025</v>
      </c>
      <c r="I97" s="20" t="s">
        <v>599</v>
      </c>
      <c r="J97" s="20" t="s">
        <v>597</v>
      </c>
      <c r="K97" s="20">
        <v>8977944382</v>
      </c>
      <c r="L97" s="20" t="s">
        <v>512</v>
      </c>
      <c r="M97" s="20">
        <v>9949590990</v>
      </c>
      <c r="N97" s="20" t="s">
        <v>600</v>
      </c>
      <c r="O97" s="20" t="s">
        <v>601</v>
      </c>
      <c r="P97" s="20" t="s">
        <v>602</v>
      </c>
      <c r="Q97" s="20" t="s">
        <v>46</v>
      </c>
      <c r="R97" s="32" t="s">
        <v>603</v>
      </c>
      <c r="U97" s="9" t="str">
        <f ca="1">IFERROR(__xludf.DUMMYFUNCTION("""COMPUTED_VALUE"""),"TechA Blockchain Developer Certification - ISB - 16h.15m, DevOps Foundation Certification - ISB - 50h.19m")</f>
        <v>TechA Blockchain Developer Certification - ISB - 16h.15m, DevOps Foundation Certification - ISB - 50h.19m</v>
      </c>
    </row>
    <row r="98" spans="1:21" ht="22.5" hidden="1" customHeight="1" x14ac:dyDescent="0.2">
      <c r="A98" s="29">
        <v>45380.480426493057</v>
      </c>
      <c r="B98" s="20" t="s">
        <v>604</v>
      </c>
      <c r="C98" s="30">
        <v>160121732016</v>
      </c>
      <c r="D98" s="20" t="s">
        <v>605</v>
      </c>
      <c r="E98" s="20" t="s">
        <v>40</v>
      </c>
      <c r="F98" s="20" t="s">
        <v>18</v>
      </c>
      <c r="G98" s="20">
        <v>1</v>
      </c>
      <c r="H98" s="20">
        <v>2025</v>
      </c>
      <c r="I98" s="20" t="s">
        <v>606</v>
      </c>
      <c r="J98" s="20" t="s">
        <v>604</v>
      </c>
      <c r="K98" s="20">
        <v>9640491518</v>
      </c>
      <c r="L98" s="20" t="s">
        <v>607</v>
      </c>
      <c r="M98" s="20">
        <v>9949590990</v>
      </c>
      <c r="N98" s="20" t="s">
        <v>61</v>
      </c>
      <c r="O98" s="20" t="s">
        <v>608</v>
      </c>
      <c r="P98" s="20" t="s">
        <v>609</v>
      </c>
      <c r="Q98" s="20" t="s">
        <v>70</v>
      </c>
      <c r="R98" s="32" t="s">
        <v>575</v>
      </c>
      <c r="U98" s="9" t="str">
        <f ca="1">IFERROR(__xludf.DUMMYFUNCTION("""COMPUTED_VALUE"""),"Python Foundation Certification - ISB (Infosys Springboard) - 2h.18m, Machine Learning Foundation Certification - ISB - 18h.7m, Cyber Security Foundation Certification - ISB - 39h.11m")</f>
        <v>Python Foundation Certification - ISB (Infosys Springboard) - 2h.18m, Machine Learning Foundation Certification - ISB - 18h.7m, Cyber Security Foundation Certification - ISB - 39h.11m</v>
      </c>
    </row>
    <row r="99" spans="1:21" ht="22.5" hidden="1" customHeight="1" x14ac:dyDescent="0.2">
      <c r="A99" s="29">
        <v>45380.851310891201</v>
      </c>
      <c r="B99" s="20" t="s">
        <v>610</v>
      </c>
      <c r="C99" s="30">
        <v>160121732017</v>
      </c>
      <c r="D99" s="20" t="s">
        <v>611</v>
      </c>
      <c r="E99" s="20" t="s">
        <v>40</v>
      </c>
      <c r="F99" s="20" t="s">
        <v>18</v>
      </c>
      <c r="G99" s="20">
        <v>1</v>
      </c>
      <c r="H99" s="20">
        <v>2025</v>
      </c>
      <c r="I99" s="20" t="s">
        <v>612</v>
      </c>
      <c r="J99" s="20" t="s">
        <v>610</v>
      </c>
      <c r="K99" s="20">
        <v>6281653350</v>
      </c>
      <c r="L99" s="20" t="s">
        <v>560</v>
      </c>
      <c r="M99" s="20">
        <v>9949590990</v>
      </c>
      <c r="N99" s="20" t="s">
        <v>67</v>
      </c>
      <c r="O99" s="20" t="s">
        <v>613</v>
      </c>
      <c r="P99" s="31" t="s">
        <v>614</v>
      </c>
      <c r="Q99" s="20" t="s">
        <v>46</v>
      </c>
      <c r="R99" s="32" t="s">
        <v>142</v>
      </c>
      <c r="U99" s="9" t="str">
        <f ca="1">IFERROR(__xludf.DUMMYFUNCTION("""COMPUTED_VALUE"""),"DevOps Foundation Certification - ISB - 50h.19m, 18 Courses by CISCO (Any four related courses from 18 courses available) - Li2 - 60h")</f>
        <v>DevOps Foundation Certification - ISB - 50h.19m, 18 Courses by CISCO (Any four related courses from 18 courses available) - Li2 - 60h</v>
      </c>
    </row>
    <row r="100" spans="1:21" ht="22.5" hidden="1" customHeight="1" x14ac:dyDescent="0.2">
      <c r="A100" s="29">
        <v>45413.706359189819</v>
      </c>
      <c r="B100" s="20" t="s">
        <v>615</v>
      </c>
      <c r="C100" s="20">
        <v>160121732018</v>
      </c>
      <c r="D100" s="20" t="s">
        <v>616</v>
      </c>
      <c r="E100" s="20" t="s">
        <v>40</v>
      </c>
      <c r="F100" s="20" t="s">
        <v>18</v>
      </c>
      <c r="G100" s="20">
        <v>1</v>
      </c>
      <c r="H100" s="20">
        <v>2025</v>
      </c>
      <c r="I100" s="20" t="s">
        <v>617</v>
      </c>
      <c r="J100" s="20" t="s">
        <v>615</v>
      </c>
      <c r="K100" s="20">
        <v>7989958377</v>
      </c>
      <c r="L100" s="20" t="s">
        <v>618</v>
      </c>
      <c r="M100" s="20">
        <v>9949590990</v>
      </c>
      <c r="N100" s="20" t="s">
        <v>600</v>
      </c>
      <c r="O100" s="20" t="s">
        <v>619</v>
      </c>
      <c r="P100" s="20" t="s">
        <v>620</v>
      </c>
      <c r="Q100" s="20" t="s">
        <v>70</v>
      </c>
      <c r="R100" s="20" t="s">
        <v>209</v>
      </c>
      <c r="U100" s="9" t="str">
        <f ca="1">IFERROR(__xludf.DUMMYFUNCTION("""COMPUTED_VALUE"""),"Artificial Intelligence Foundation Certification - ISB - 15h.11m, Machine Learning Foundation Certification - ISB - 18h.7m, Cyber Security Foundation Certification - ISB - 39h.11m, Internet of Things Foundation Certification - ISB - 33h")</f>
        <v>Artificial Intelligence Foundation Certification - ISB - 15h.11m, Machine Learning Foundation Certification - ISB - 18h.7m, Cyber Security Foundation Certification - ISB - 39h.11m, Internet of Things Foundation Certification - ISB - 33h</v>
      </c>
    </row>
    <row r="101" spans="1:21" ht="22.5" hidden="1" customHeight="1" x14ac:dyDescent="0.2">
      <c r="A101" s="29">
        <v>45380.548248449079</v>
      </c>
      <c r="B101" s="20" t="s">
        <v>621</v>
      </c>
      <c r="C101" s="30">
        <v>160121732019</v>
      </c>
      <c r="D101" s="20" t="s">
        <v>622</v>
      </c>
      <c r="E101" s="20" t="s">
        <v>40</v>
      </c>
      <c r="F101" s="20" t="s">
        <v>18</v>
      </c>
      <c r="G101" s="20">
        <v>1</v>
      </c>
      <c r="H101" s="20">
        <v>2025</v>
      </c>
      <c r="I101" s="20" t="s">
        <v>623</v>
      </c>
      <c r="J101" s="20" t="s">
        <v>621</v>
      </c>
      <c r="K101" s="20">
        <v>9908440206</v>
      </c>
      <c r="L101" s="20" t="s">
        <v>624</v>
      </c>
      <c r="M101" s="20">
        <v>9949590990</v>
      </c>
      <c r="N101" s="20" t="s">
        <v>67</v>
      </c>
      <c r="O101" s="20" t="s">
        <v>625</v>
      </c>
      <c r="P101" s="31" t="s">
        <v>626</v>
      </c>
      <c r="Q101" s="20" t="s">
        <v>46</v>
      </c>
      <c r="R101" s="32" t="s">
        <v>627</v>
      </c>
      <c r="U101" s="9" t="str">
        <f ca="1">IFERROR(__xludf.DUMMYFUNCTION("""COMPUTED_VALUE"""),"Python Foundation Certification - ISB (Infosys Springboard) - 2h.18m, Java Foundation Certification - ISB - 114h.24m")</f>
        <v>Python Foundation Certification - ISB (Infosys Springboard) - 2h.18m, Java Foundation Certification - ISB - 114h.24m</v>
      </c>
    </row>
    <row r="102" spans="1:21" ht="22.5" hidden="1" customHeight="1" x14ac:dyDescent="0.2">
      <c r="A102" s="29">
        <v>45380.931224039348</v>
      </c>
      <c r="B102" s="20" t="s">
        <v>628</v>
      </c>
      <c r="C102" s="30">
        <v>160121732020</v>
      </c>
      <c r="D102" s="20" t="s">
        <v>629</v>
      </c>
      <c r="E102" s="20" t="s">
        <v>50</v>
      </c>
      <c r="F102" s="20" t="s">
        <v>18</v>
      </c>
      <c r="G102" s="20">
        <v>1</v>
      </c>
      <c r="H102" s="20">
        <v>2025</v>
      </c>
      <c r="I102" s="20" t="s">
        <v>630</v>
      </c>
      <c r="J102" s="20" t="s">
        <v>628</v>
      </c>
      <c r="K102" s="20">
        <v>8639280212</v>
      </c>
      <c r="L102" s="20" t="s">
        <v>560</v>
      </c>
      <c r="M102" s="20">
        <v>9949590990</v>
      </c>
      <c r="N102" s="20" t="s">
        <v>67</v>
      </c>
      <c r="O102" s="20" t="s">
        <v>169</v>
      </c>
      <c r="P102" s="31" t="s">
        <v>631</v>
      </c>
      <c r="Q102" s="20" t="s">
        <v>46</v>
      </c>
      <c r="R102" s="32" t="s">
        <v>632</v>
      </c>
      <c r="U102" s="9" t="str">
        <f ca="1">IFERROR(__xludf.DUMMYFUNCTION("""COMPUTED_VALUE"""),"DevOps Foundation Certification - ISB - 50h.19m, Principles of Generative AI Certification - ISB - 50m, TechA Cloud Computing using Microsoft Azure Certification - ISB - 95h.35m")</f>
        <v>DevOps Foundation Certification - ISB - 50h.19m, Principles of Generative AI Certification - ISB - 50m, TechA Cloud Computing using Microsoft Azure Certification - ISB - 95h.35m</v>
      </c>
    </row>
    <row r="103" spans="1:21" ht="22.5" hidden="1" customHeight="1" x14ac:dyDescent="0.2">
      <c r="A103" s="29">
        <v>45381.413077523146</v>
      </c>
      <c r="B103" s="20" t="s">
        <v>633</v>
      </c>
      <c r="C103" s="30">
        <v>160121732021</v>
      </c>
      <c r="D103" s="20" t="s">
        <v>634</v>
      </c>
      <c r="E103" s="20" t="s">
        <v>50</v>
      </c>
      <c r="F103" s="20" t="s">
        <v>18</v>
      </c>
      <c r="G103" s="20">
        <v>1</v>
      </c>
      <c r="H103" s="20">
        <v>2025</v>
      </c>
      <c r="I103" s="20" t="s">
        <v>635</v>
      </c>
      <c r="J103" s="20" t="s">
        <v>636</v>
      </c>
      <c r="K103" s="20">
        <v>7093309841</v>
      </c>
      <c r="L103" s="20" t="s">
        <v>637</v>
      </c>
      <c r="M103" s="20">
        <v>9949590990</v>
      </c>
      <c r="N103" s="20" t="s">
        <v>600</v>
      </c>
      <c r="O103" s="20" t="s">
        <v>638</v>
      </c>
      <c r="P103" s="20" t="s">
        <v>639</v>
      </c>
      <c r="Q103" s="20" t="s">
        <v>46</v>
      </c>
      <c r="R103" s="32" t="s">
        <v>301</v>
      </c>
      <c r="U103" s="9" t="str">
        <f ca="1">IFERROR(__xludf.DUMMYFUNCTION("""COMPUTED_VALUE"""),"DevOps Foundation Certification - ISB - 50h.19m, MongoDB Java Developer Path - 15h")</f>
        <v>DevOps Foundation Certification - ISB - 50h.19m, MongoDB Java Developer Path - 15h</v>
      </c>
    </row>
    <row r="104" spans="1:21" ht="22.5" hidden="1" customHeight="1" x14ac:dyDescent="0.2">
      <c r="A104" s="29">
        <v>45361.947445324069</v>
      </c>
      <c r="B104" s="20" t="s">
        <v>640</v>
      </c>
      <c r="C104" s="30">
        <v>160121732022</v>
      </c>
      <c r="D104" s="20" t="s">
        <v>641</v>
      </c>
      <c r="E104" s="20" t="s">
        <v>50</v>
      </c>
      <c r="F104" s="20" t="s">
        <v>18</v>
      </c>
      <c r="G104" s="20">
        <v>1</v>
      </c>
      <c r="H104" s="20">
        <v>2025</v>
      </c>
      <c r="I104" s="20" t="s">
        <v>642</v>
      </c>
      <c r="J104" s="20" t="s">
        <v>640</v>
      </c>
      <c r="K104" s="20">
        <v>9014265213</v>
      </c>
      <c r="L104" s="20" t="s">
        <v>572</v>
      </c>
      <c r="M104" s="20">
        <v>9949590990</v>
      </c>
      <c r="N104" s="20" t="s">
        <v>600</v>
      </c>
      <c r="O104" s="20" t="s">
        <v>643</v>
      </c>
      <c r="P104" s="20" t="s">
        <v>644</v>
      </c>
      <c r="Q104" s="20" t="s">
        <v>46</v>
      </c>
      <c r="R104" s="32" t="s">
        <v>645</v>
      </c>
      <c r="U104" s="9" t="str">
        <f ca="1">IFERROR(__xludf.DUMMYFUNCTION("""COMPUTED_VALUE"""),"Java Foundation Certification - ISB - 114h.24m, MongoDB Java Developer Path - 15h")</f>
        <v>Java Foundation Certification - ISB - 114h.24m, MongoDB Java Developer Path - 15h</v>
      </c>
    </row>
    <row r="105" spans="1:21" ht="22.5" hidden="1" customHeight="1" x14ac:dyDescent="0.2">
      <c r="A105" s="29">
        <v>45385.675793090282</v>
      </c>
      <c r="B105" s="20" t="s">
        <v>646</v>
      </c>
      <c r="C105" s="30">
        <v>160121732023</v>
      </c>
      <c r="D105" s="20" t="s">
        <v>647</v>
      </c>
      <c r="E105" s="20" t="s">
        <v>50</v>
      </c>
      <c r="F105" s="20" t="s">
        <v>18</v>
      </c>
      <c r="G105" s="20">
        <v>1</v>
      </c>
      <c r="H105" s="20">
        <v>2025</v>
      </c>
      <c r="I105" s="20" t="s">
        <v>648</v>
      </c>
      <c r="J105" s="20" t="s">
        <v>646</v>
      </c>
      <c r="K105" s="20">
        <v>7661003322</v>
      </c>
      <c r="L105" s="20" t="s">
        <v>465</v>
      </c>
      <c r="M105" s="20">
        <v>9949590990</v>
      </c>
      <c r="N105" s="20" t="s">
        <v>600</v>
      </c>
      <c r="O105" s="20" t="s">
        <v>649</v>
      </c>
      <c r="P105" s="31" t="s">
        <v>650</v>
      </c>
      <c r="Q105" s="20" t="s">
        <v>70</v>
      </c>
      <c r="R105" s="32" t="s">
        <v>651</v>
      </c>
      <c r="U105" s="9" t="str">
        <f ca="1">IFERROR(__xludf.DUMMYFUNCTION("""COMPUTED_VALUE"""),"Cyber Security Foundation Certification - ISB - 39h.11m, MongoDB Python Developer Path - 15h, MongoDB Java Developer Path - 15h")</f>
        <v>Cyber Security Foundation Certification - ISB - 39h.11m, MongoDB Python Developer Path - 15h, MongoDB Java Developer Path - 15h</v>
      </c>
    </row>
    <row r="106" spans="1:21" ht="33" hidden="1" customHeight="1" x14ac:dyDescent="0.2">
      <c r="A106" s="29">
        <v>45413.386932465277</v>
      </c>
      <c r="B106" s="20" t="s">
        <v>652</v>
      </c>
      <c r="C106" s="30">
        <v>160121732024</v>
      </c>
      <c r="D106" s="20" t="s">
        <v>653</v>
      </c>
      <c r="E106" s="20" t="s">
        <v>50</v>
      </c>
      <c r="F106" s="20" t="s">
        <v>18</v>
      </c>
      <c r="G106" s="20">
        <v>1</v>
      </c>
      <c r="H106" s="20">
        <v>2025</v>
      </c>
      <c r="I106" s="20" t="s">
        <v>654</v>
      </c>
      <c r="J106" s="20" t="s">
        <v>652</v>
      </c>
      <c r="K106" s="20">
        <v>9392506113</v>
      </c>
      <c r="L106" s="20" t="s">
        <v>655</v>
      </c>
      <c r="M106" s="20">
        <v>7679609321</v>
      </c>
      <c r="N106" s="20" t="s">
        <v>600</v>
      </c>
      <c r="O106" s="20" t="s">
        <v>656</v>
      </c>
      <c r="P106" s="20" t="s">
        <v>657</v>
      </c>
      <c r="Q106" s="20" t="s">
        <v>46</v>
      </c>
      <c r="R106" s="32" t="s">
        <v>658</v>
      </c>
      <c r="U106" s="9" t="str">
        <f ca="1">IFERROR(__xludf.DUMMYFUNCTION("""COMPUTED_VALUE"""),"Cyber Security Foundation Certification - ISB - 39h.11m, TechA Cloud Computing using Microsoft Azure Certification - ISB - 95h.35m")</f>
        <v>Cyber Security Foundation Certification - ISB - 39h.11m, TechA Cloud Computing using Microsoft Azure Certification - ISB - 95h.35m</v>
      </c>
    </row>
    <row r="107" spans="1:21" ht="22.5" hidden="1" customHeight="1" x14ac:dyDescent="0.2">
      <c r="A107" s="29">
        <v>45413.435129398145</v>
      </c>
      <c r="B107" s="20" t="s">
        <v>659</v>
      </c>
      <c r="C107" s="30">
        <v>160121732026</v>
      </c>
      <c r="D107" s="20" t="s">
        <v>660</v>
      </c>
      <c r="E107" s="20" t="s">
        <v>50</v>
      </c>
      <c r="F107" s="20" t="s">
        <v>18</v>
      </c>
      <c r="G107" s="20">
        <v>1</v>
      </c>
      <c r="H107" s="20">
        <v>2025</v>
      </c>
      <c r="I107" s="20" t="s">
        <v>661</v>
      </c>
      <c r="J107" s="20" t="s">
        <v>659</v>
      </c>
      <c r="K107" s="20">
        <v>9908632803</v>
      </c>
      <c r="L107" s="20" t="s">
        <v>662</v>
      </c>
      <c r="M107" s="20">
        <v>7679609321</v>
      </c>
      <c r="N107" s="20" t="s">
        <v>600</v>
      </c>
      <c r="O107" s="20" t="s">
        <v>663</v>
      </c>
      <c r="P107" s="20" t="s">
        <v>664</v>
      </c>
      <c r="Q107" s="20" t="s">
        <v>70</v>
      </c>
      <c r="R107" s="32" t="s">
        <v>499</v>
      </c>
      <c r="U107" s="9" t="str">
        <f ca="1">IFERROR(__xludf.DUMMYFUNCTION("""COMPUTED_VALUE"""),"Data Science Foundation Certification - ISB - 75h.52m, Associate Cloud Engineer - Google free course - 40h")</f>
        <v>Data Science Foundation Certification - ISB - 75h.52m, Associate Cloud Engineer - Google free course - 40h</v>
      </c>
    </row>
    <row r="108" spans="1:21" ht="22.5" hidden="1" customHeight="1" x14ac:dyDescent="0.2">
      <c r="A108" s="29">
        <v>45413.413472534725</v>
      </c>
      <c r="B108" s="20" t="s">
        <v>665</v>
      </c>
      <c r="C108" s="30">
        <v>160121732027</v>
      </c>
      <c r="D108" s="20" t="s">
        <v>666</v>
      </c>
      <c r="E108" s="20" t="s">
        <v>50</v>
      </c>
      <c r="F108" s="20" t="s">
        <v>18</v>
      </c>
      <c r="G108" s="20">
        <v>1</v>
      </c>
      <c r="H108" s="20">
        <v>2025</v>
      </c>
      <c r="I108" s="20" t="s">
        <v>665</v>
      </c>
      <c r="J108" s="20" t="s">
        <v>665</v>
      </c>
      <c r="K108" s="20">
        <v>7386683094</v>
      </c>
      <c r="L108" s="20" t="s">
        <v>518</v>
      </c>
      <c r="M108" s="20" t="s">
        <v>667</v>
      </c>
      <c r="N108" s="20" t="s">
        <v>600</v>
      </c>
      <c r="O108" s="20" t="s">
        <v>70</v>
      </c>
      <c r="P108" s="20" t="s">
        <v>668</v>
      </c>
      <c r="Q108" s="20" t="s">
        <v>46</v>
      </c>
      <c r="R108" s="32" t="s">
        <v>301</v>
      </c>
      <c r="U108" s="9" t="str">
        <f ca="1">IFERROR(__xludf.DUMMYFUNCTION("""COMPUTED_VALUE"""),"AI Foundations and AI advanced  - Li2 - 100h, IBM Applies AI")</f>
        <v>AI Foundations and AI advanced  - Li2 - 100h, IBM Applies AI</v>
      </c>
    </row>
    <row r="109" spans="1:21" ht="29.25" hidden="1" customHeight="1" x14ac:dyDescent="0.2">
      <c r="A109" s="29">
        <v>45361.819680092594</v>
      </c>
      <c r="B109" s="20" t="s">
        <v>669</v>
      </c>
      <c r="C109" s="30">
        <v>160121732028</v>
      </c>
      <c r="D109" s="20" t="s">
        <v>670</v>
      </c>
      <c r="E109" s="20" t="s">
        <v>50</v>
      </c>
      <c r="F109" s="20" t="s">
        <v>18</v>
      </c>
      <c r="G109" s="20">
        <v>1</v>
      </c>
      <c r="H109" s="20">
        <v>2025</v>
      </c>
      <c r="I109" s="20" t="s">
        <v>671</v>
      </c>
      <c r="J109" s="20" t="s">
        <v>672</v>
      </c>
      <c r="K109" s="20">
        <v>9849027299</v>
      </c>
      <c r="L109" s="20" t="s">
        <v>673</v>
      </c>
      <c r="M109" s="20">
        <v>7679609321</v>
      </c>
      <c r="N109" s="20" t="s">
        <v>600</v>
      </c>
      <c r="O109" s="20" t="s">
        <v>674</v>
      </c>
      <c r="P109" s="20" t="s">
        <v>675</v>
      </c>
      <c r="Q109" s="20" t="s">
        <v>70</v>
      </c>
      <c r="R109" s="32" t="s">
        <v>676</v>
      </c>
      <c r="U109" s="9" t="str">
        <f ca="1">IFERROR(__xludf.DUMMYFUNCTION("""COMPUTED_VALUE"""),"Artificial Intelligence Foundation Certification - ISB - 15h.11m, Artificial Intelligence Primer Certification - ISB - 27h.31m, Machine Learning Foundation Certification - ISB - 18h.7m, MongoDB Node.js Developer Path - 15h")</f>
        <v>Artificial Intelligence Foundation Certification - ISB - 15h.11m, Artificial Intelligence Primer Certification - ISB - 27h.31m, Machine Learning Foundation Certification - ISB - 18h.7m, MongoDB Node.js Developer Path - 15h</v>
      </c>
    </row>
    <row r="110" spans="1:21" ht="22.5" hidden="1" customHeight="1" x14ac:dyDescent="0.2">
      <c r="A110" s="29">
        <v>45380.917654375</v>
      </c>
      <c r="B110" s="20" t="s">
        <v>677</v>
      </c>
      <c r="C110" s="30">
        <v>160121732029</v>
      </c>
      <c r="D110" s="20" t="s">
        <v>678</v>
      </c>
      <c r="E110" s="20" t="s">
        <v>50</v>
      </c>
      <c r="F110" s="20" t="s">
        <v>18</v>
      </c>
      <c r="G110" s="20">
        <v>1</v>
      </c>
      <c r="H110" s="20">
        <v>2025</v>
      </c>
      <c r="I110" s="20" t="s">
        <v>677</v>
      </c>
      <c r="J110" s="20" t="s">
        <v>677</v>
      </c>
      <c r="K110" s="20">
        <v>7036073713</v>
      </c>
      <c r="L110" s="20" t="s">
        <v>679</v>
      </c>
      <c r="M110" s="20">
        <v>7679609321</v>
      </c>
      <c r="N110" s="20" t="s">
        <v>600</v>
      </c>
      <c r="O110" s="20" t="s">
        <v>680</v>
      </c>
      <c r="P110" s="20" t="s">
        <v>681</v>
      </c>
      <c r="Q110" s="20" t="s">
        <v>46</v>
      </c>
      <c r="R110" s="32" t="s">
        <v>682</v>
      </c>
      <c r="U110" s="9" t="str">
        <f ca="1">IFERROR(__xludf.DUMMYFUNCTION("""COMPUTED_VALUE"""),"TechA Blockchain Developer Certification - ISB - 16h.15m, Cyber Security Foundation Certification - ISB - 39h.11m, MongoDB Node.js Developer Path - 15h")</f>
        <v>TechA Blockchain Developer Certification - ISB - 16h.15m, Cyber Security Foundation Certification - ISB - 39h.11m, MongoDB Node.js Developer Path - 15h</v>
      </c>
    </row>
    <row r="111" spans="1:21" ht="22.5" hidden="1" customHeight="1" x14ac:dyDescent="0.2">
      <c r="A111" s="29">
        <v>45380.577346874998</v>
      </c>
      <c r="B111" s="20" t="s">
        <v>683</v>
      </c>
      <c r="C111" s="30">
        <v>160121732030</v>
      </c>
      <c r="D111" s="20" t="s">
        <v>684</v>
      </c>
      <c r="E111" s="20" t="s">
        <v>50</v>
      </c>
      <c r="F111" s="20" t="s">
        <v>18</v>
      </c>
      <c r="G111" s="20">
        <v>1</v>
      </c>
      <c r="H111" s="20">
        <v>2025</v>
      </c>
      <c r="I111" s="20" t="s">
        <v>685</v>
      </c>
      <c r="J111" s="20" t="s">
        <v>683</v>
      </c>
      <c r="K111" s="20">
        <v>7842821749</v>
      </c>
      <c r="L111" s="20" t="s">
        <v>686</v>
      </c>
      <c r="M111" s="20">
        <v>7679609321</v>
      </c>
      <c r="N111" s="20" t="s">
        <v>53</v>
      </c>
      <c r="O111" s="20" t="s">
        <v>687</v>
      </c>
      <c r="P111" s="20" t="s">
        <v>688</v>
      </c>
      <c r="Q111" s="20" t="s">
        <v>70</v>
      </c>
      <c r="R111" s="32" t="s">
        <v>689</v>
      </c>
      <c r="U111" s="9" t="str">
        <f ca="1">IFERROR(__xludf.DUMMYFUNCTION("""COMPUTED_VALUE"""),"Artificial Intelligence Foundation Certification - ISB - 15h.11m, Machine Learning Foundation Certification - ISB - 18h.7m, Data Science Foundation Certification - ISB - 75h.52m")</f>
        <v>Artificial Intelligence Foundation Certification - ISB - 15h.11m, Machine Learning Foundation Certification - ISB - 18h.7m, Data Science Foundation Certification - ISB - 75h.52m</v>
      </c>
    </row>
    <row r="112" spans="1:21" ht="22.5" hidden="1" customHeight="1" x14ac:dyDescent="0.2">
      <c r="A112" s="29">
        <v>45380.425065405092</v>
      </c>
      <c r="B112" s="20" t="s">
        <v>690</v>
      </c>
      <c r="C112" s="30">
        <v>160121732031</v>
      </c>
      <c r="D112" s="20" t="s">
        <v>691</v>
      </c>
      <c r="E112" s="20" t="s">
        <v>50</v>
      </c>
      <c r="F112" s="20" t="s">
        <v>18</v>
      </c>
      <c r="G112" s="20">
        <v>1</v>
      </c>
      <c r="H112" s="20">
        <v>2025</v>
      </c>
      <c r="I112" s="20" t="s">
        <v>690</v>
      </c>
      <c r="J112" s="20" t="s">
        <v>690</v>
      </c>
      <c r="K112" s="20">
        <v>7702639429</v>
      </c>
      <c r="L112" s="20" t="s">
        <v>692</v>
      </c>
      <c r="M112" s="20">
        <v>7679609231</v>
      </c>
      <c r="N112" s="20" t="s">
        <v>67</v>
      </c>
      <c r="O112" s="20" t="s">
        <v>693</v>
      </c>
      <c r="P112" s="31" t="s">
        <v>694</v>
      </c>
      <c r="Q112" s="20" t="s">
        <v>46</v>
      </c>
      <c r="R112" s="32" t="s">
        <v>85</v>
      </c>
      <c r="U112" s="9" t="str">
        <f ca="1">IFERROR(__xludf.DUMMYFUNCTION("""COMPUTED_VALUE"""),"Artificial Intelligence Foundation Certification - ISB - 15h.11m, Cyber Security Foundation Certification - ISB - 39h.11m, MongoDB Python Developer Path - 15h")</f>
        <v>Artificial Intelligence Foundation Certification - ISB - 15h.11m, Cyber Security Foundation Certification - ISB - 39h.11m, MongoDB Python Developer Path - 15h</v>
      </c>
    </row>
    <row r="113" spans="1:21" ht="22.5" hidden="1" customHeight="1" x14ac:dyDescent="0.2">
      <c r="A113" s="29">
        <v>45381.098901793986</v>
      </c>
      <c r="B113" s="20" t="s">
        <v>695</v>
      </c>
      <c r="C113" s="30">
        <v>160121732032</v>
      </c>
      <c r="D113" s="20" t="s">
        <v>696</v>
      </c>
      <c r="E113" s="20" t="s">
        <v>50</v>
      </c>
      <c r="F113" s="20" t="s">
        <v>18</v>
      </c>
      <c r="G113" s="20">
        <v>1</v>
      </c>
      <c r="H113" s="20">
        <v>2025</v>
      </c>
      <c r="I113" s="20" t="s">
        <v>697</v>
      </c>
      <c r="J113" s="20" t="s">
        <v>695</v>
      </c>
      <c r="K113" s="20">
        <v>8332921800</v>
      </c>
      <c r="L113" s="20" t="s">
        <v>698</v>
      </c>
      <c r="M113" s="20">
        <v>7679609321</v>
      </c>
      <c r="N113" s="20" t="s">
        <v>699</v>
      </c>
      <c r="O113" s="20" t="s">
        <v>700</v>
      </c>
      <c r="P113" s="20" t="s">
        <v>701</v>
      </c>
      <c r="Q113" s="20" t="s">
        <v>70</v>
      </c>
      <c r="R113" s="32" t="s">
        <v>702</v>
      </c>
      <c r="U113" s="9" t="str">
        <f ca="1">IFERROR(__xludf.DUMMYFUNCTION("""COMPUTED_VALUE"""),"Artificial Intelligence Foundation Certification - ISB - 15h.11m, MongoDB Python Developer Path - 15h, MongoDB Node.js Developer Path - 15h, MongoDB PHP Developer Path - 18h")</f>
        <v>Artificial Intelligence Foundation Certification - ISB - 15h.11m, MongoDB Python Developer Path - 15h, MongoDB Node.js Developer Path - 15h, MongoDB PHP Developer Path - 18h</v>
      </c>
    </row>
    <row r="114" spans="1:21" ht="22.5" hidden="1" customHeight="1" x14ac:dyDescent="0.2">
      <c r="A114" s="29">
        <v>45380.914765486115</v>
      </c>
      <c r="B114" s="20" t="s">
        <v>703</v>
      </c>
      <c r="C114" s="30">
        <v>160121732033</v>
      </c>
      <c r="D114" s="20" t="s">
        <v>704</v>
      </c>
      <c r="E114" s="20" t="s">
        <v>50</v>
      </c>
      <c r="F114" s="20" t="s">
        <v>18</v>
      </c>
      <c r="G114" s="20">
        <v>1</v>
      </c>
      <c r="H114" s="20">
        <v>2025</v>
      </c>
      <c r="I114" s="20" t="s">
        <v>705</v>
      </c>
      <c r="J114" s="20" t="s">
        <v>706</v>
      </c>
      <c r="K114" s="20">
        <v>9177657429</v>
      </c>
      <c r="L114" s="20" t="s">
        <v>707</v>
      </c>
      <c r="M114" s="20">
        <v>7679609321</v>
      </c>
      <c r="N114" s="20" t="s">
        <v>600</v>
      </c>
      <c r="O114" s="20" t="s">
        <v>708</v>
      </c>
      <c r="P114" s="20" t="s">
        <v>709</v>
      </c>
      <c r="Q114" s="20" t="s">
        <v>70</v>
      </c>
      <c r="R114" s="32" t="s">
        <v>575</v>
      </c>
      <c r="U114" s="9" t="str">
        <f ca="1">IFERROR(__xludf.DUMMYFUNCTION("""COMPUTED_VALUE"""),"18 Courses by CISCO (Any four related courses from 18 courses available) - Li2 - 60h, MongoDB Python Developer Path - 15h")</f>
        <v>18 Courses by CISCO (Any four related courses from 18 courses available) - Li2 - 60h, MongoDB Python Developer Path - 15h</v>
      </c>
    </row>
    <row r="115" spans="1:21" ht="22.5" hidden="1" customHeight="1" x14ac:dyDescent="0.2">
      <c r="A115" s="29">
        <v>45380.419572615741</v>
      </c>
      <c r="B115" s="20" t="s">
        <v>710</v>
      </c>
      <c r="C115" s="30">
        <v>160121732034</v>
      </c>
      <c r="D115" s="20" t="s">
        <v>711</v>
      </c>
      <c r="E115" s="20" t="s">
        <v>50</v>
      </c>
      <c r="F115" s="20" t="s">
        <v>18</v>
      </c>
      <c r="G115" s="20">
        <v>1</v>
      </c>
      <c r="H115" s="20">
        <v>2025</v>
      </c>
      <c r="I115" s="20" t="s">
        <v>712</v>
      </c>
      <c r="J115" s="20" t="s">
        <v>710</v>
      </c>
      <c r="K115" s="20">
        <v>9949087812</v>
      </c>
      <c r="L115" s="20" t="s">
        <v>713</v>
      </c>
      <c r="M115" s="20" t="s">
        <v>667</v>
      </c>
      <c r="N115" s="20" t="s">
        <v>714</v>
      </c>
      <c r="O115" s="20" t="s">
        <v>715</v>
      </c>
      <c r="P115" s="31" t="s">
        <v>716</v>
      </c>
      <c r="Q115" s="20" t="s">
        <v>70</v>
      </c>
      <c r="R115" s="32" t="s">
        <v>717</v>
      </c>
      <c r="U115" s="9" t="str">
        <f ca="1">IFERROR(__xludf.DUMMYFUNCTION("""COMPUTED_VALUE"""),"Artificial Intelligence Foundation Certification - ISB - 15h.11m, TechA Blockchain Developer Certification - ISB - 16h.15m, Cyber Security Foundation Certification - ISB - 39h.11m")</f>
        <v>Artificial Intelligence Foundation Certification - ISB - 15h.11m, TechA Blockchain Developer Certification - ISB - 16h.15m, Cyber Security Foundation Certification - ISB - 39h.11m</v>
      </c>
    </row>
    <row r="116" spans="1:21" ht="22.5" hidden="1" customHeight="1" x14ac:dyDescent="0.2">
      <c r="A116" s="29">
        <v>45380.886061585647</v>
      </c>
      <c r="B116" s="20" t="s">
        <v>718</v>
      </c>
      <c r="C116" s="30">
        <v>160121732035</v>
      </c>
      <c r="D116" s="20" t="s">
        <v>719</v>
      </c>
      <c r="E116" s="20" t="s">
        <v>50</v>
      </c>
      <c r="F116" s="20" t="s">
        <v>18</v>
      </c>
      <c r="G116" s="20">
        <v>1</v>
      </c>
      <c r="H116" s="20">
        <v>2025</v>
      </c>
      <c r="I116" s="20" t="s">
        <v>718</v>
      </c>
      <c r="J116" s="20" t="s">
        <v>718</v>
      </c>
      <c r="K116" s="20">
        <v>9010723666</v>
      </c>
      <c r="L116" s="20" t="s">
        <v>720</v>
      </c>
      <c r="M116" s="20">
        <v>7679609321</v>
      </c>
      <c r="N116" s="20" t="s">
        <v>600</v>
      </c>
      <c r="O116" s="20" t="s">
        <v>721</v>
      </c>
      <c r="P116" s="31" t="s">
        <v>722</v>
      </c>
      <c r="Q116" s="20" t="s">
        <v>70</v>
      </c>
      <c r="R116" s="32" t="s">
        <v>112</v>
      </c>
      <c r="U116" s="9" t="str">
        <f ca="1">IFERROR(__xludf.DUMMYFUNCTION("""COMPUTED_VALUE"""),"Cyber Security Foundation Certification - ISB - 39h.11m, MongoDB Python Developer Path - 15h, MongoDB Node.js Developer Path - 15h")</f>
        <v>Cyber Security Foundation Certification - ISB - 39h.11m, MongoDB Python Developer Path - 15h, MongoDB Node.js Developer Path - 15h</v>
      </c>
    </row>
    <row r="117" spans="1:21" ht="22.5" hidden="1" customHeight="1" x14ac:dyDescent="0.2">
      <c r="A117" s="29">
        <v>45360.913599432868</v>
      </c>
      <c r="B117" s="20" t="s">
        <v>723</v>
      </c>
      <c r="C117" s="30">
        <v>160121732036</v>
      </c>
      <c r="D117" s="20" t="s">
        <v>724</v>
      </c>
      <c r="E117" s="20" t="s">
        <v>50</v>
      </c>
      <c r="F117" s="20" t="s">
        <v>18</v>
      </c>
      <c r="G117" s="20">
        <v>1</v>
      </c>
      <c r="H117" s="20">
        <v>2025</v>
      </c>
      <c r="I117" s="20" t="s">
        <v>725</v>
      </c>
      <c r="J117" s="20" t="s">
        <v>723</v>
      </c>
      <c r="K117" s="20">
        <v>8409987381</v>
      </c>
      <c r="L117" s="20" t="s">
        <v>726</v>
      </c>
      <c r="M117" s="20">
        <v>7679609321</v>
      </c>
      <c r="N117" s="20" t="s">
        <v>600</v>
      </c>
      <c r="O117" s="20" t="s">
        <v>601</v>
      </c>
      <c r="P117" s="20" t="s">
        <v>727</v>
      </c>
      <c r="Q117" s="20" t="s">
        <v>46</v>
      </c>
      <c r="R117" s="32" t="s">
        <v>603</v>
      </c>
      <c r="U117" s="9" t="str">
        <f ca="1">IFERROR(__xludf.DUMMYFUNCTION("""COMPUTED_VALUE"""),"Artificial Intelligence Foundation Certification - ISB - 15h.11m, Artificial Intelligence Primer Certification - ISB - 27h.31m, Machine Learning Foundation Certification - ISB - 18h.7m, Internet of Things Foundation Certification - ISB - 33h")</f>
        <v>Artificial Intelligence Foundation Certification - ISB - 15h.11m, Artificial Intelligence Primer Certification - ISB - 27h.31m, Machine Learning Foundation Certification - ISB - 18h.7m, Internet of Things Foundation Certification - ISB - 33h</v>
      </c>
    </row>
    <row r="118" spans="1:21" ht="22.5" hidden="1" customHeight="1" x14ac:dyDescent="0.2">
      <c r="A118" s="29">
        <v>45358.582133668984</v>
      </c>
      <c r="B118" s="20" t="s">
        <v>728</v>
      </c>
      <c r="C118" s="30">
        <v>160121732037</v>
      </c>
      <c r="D118" s="20" t="s">
        <v>729</v>
      </c>
      <c r="E118" s="20" t="s">
        <v>50</v>
      </c>
      <c r="F118" s="20" t="s">
        <v>18</v>
      </c>
      <c r="G118" s="20">
        <v>1</v>
      </c>
      <c r="H118" s="20">
        <v>2025</v>
      </c>
      <c r="I118" s="20" t="s">
        <v>730</v>
      </c>
      <c r="J118" s="20" t="s">
        <v>728</v>
      </c>
      <c r="K118" s="20">
        <v>6282494215</v>
      </c>
      <c r="L118" s="20" t="s">
        <v>731</v>
      </c>
      <c r="M118" s="20">
        <v>7679609321</v>
      </c>
      <c r="N118" s="20" t="s">
        <v>714</v>
      </c>
      <c r="O118" s="20" t="s">
        <v>732</v>
      </c>
      <c r="P118" s="20" t="s">
        <v>733</v>
      </c>
      <c r="Q118" s="20" t="s">
        <v>70</v>
      </c>
      <c r="R118" s="32" t="s">
        <v>734</v>
      </c>
      <c r="U118" s="9" t="str">
        <f ca="1">IFERROR(__xludf.DUMMYFUNCTION("""COMPUTED_VALUE"""),"Artificial Intelligence Foundation Certification - ISB - 15h.11m, Machine Learning Foundation Certification - ISB - 18h.7m, DevOps Foundation Certification - ISB - 50h.19m")</f>
        <v>Artificial Intelligence Foundation Certification - ISB - 15h.11m, Machine Learning Foundation Certification - ISB - 18h.7m, DevOps Foundation Certification - ISB - 50h.19m</v>
      </c>
    </row>
    <row r="119" spans="1:21" ht="22.5" hidden="1" customHeight="1" x14ac:dyDescent="0.2">
      <c r="A119" s="29">
        <v>45380.72225460648</v>
      </c>
      <c r="B119" s="20" t="s">
        <v>735</v>
      </c>
      <c r="C119" s="30">
        <v>160121732038</v>
      </c>
      <c r="D119" s="20" t="s">
        <v>736</v>
      </c>
      <c r="E119" s="20" t="s">
        <v>50</v>
      </c>
      <c r="F119" s="20" t="s">
        <v>18</v>
      </c>
      <c r="G119" s="20">
        <v>1</v>
      </c>
      <c r="H119" s="20">
        <v>2025</v>
      </c>
      <c r="I119" s="20" t="s">
        <v>737</v>
      </c>
      <c r="J119" s="20" t="s">
        <v>738</v>
      </c>
      <c r="K119" s="20">
        <v>9949736235</v>
      </c>
      <c r="L119" s="20" t="s">
        <v>739</v>
      </c>
      <c r="M119" s="20">
        <v>7679609321</v>
      </c>
      <c r="N119" s="20" t="s">
        <v>600</v>
      </c>
      <c r="O119" s="20" t="s">
        <v>740</v>
      </c>
      <c r="P119" s="20" t="s">
        <v>741</v>
      </c>
      <c r="Q119" s="20" t="s">
        <v>46</v>
      </c>
      <c r="R119" s="32" t="s">
        <v>742</v>
      </c>
      <c r="U119" s="9" t="str">
        <f ca="1">IFERROR(__xludf.DUMMYFUNCTION("""COMPUTED_VALUE"""),"Cyber Security Foundation Certification - ISB - 39h.11m, MongoDB Python Developer Path - 15h, MongoDB PHP Developer Path - 18h")</f>
        <v>Cyber Security Foundation Certification - ISB - 39h.11m, MongoDB Python Developer Path - 15h, MongoDB PHP Developer Path - 18h</v>
      </c>
    </row>
    <row r="120" spans="1:21" ht="22.5" hidden="1" customHeight="1" x14ac:dyDescent="0.2">
      <c r="A120" s="29">
        <v>45361.956435601853</v>
      </c>
      <c r="B120" s="20" t="s">
        <v>743</v>
      </c>
      <c r="C120" s="30">
        <v>160121732039</v>
      </c>
      <c r="D120" s="20" t="s">
        <v>744</v>
      </c>
      <c r="E120" s="20" t="s">
        <v>50</v>
      </c>
      <c r="F120" s="20" t="s">
        <v>18</v>
      </c>
      <c r="G120" s="20">
        <v>1</v>
      </c>
      <c r="H120" s="20">
        <v>2025</v>
      </c>
      <c r="I120" s="20" t="s">
        <v>743</v>
      </c>
      <c r="J120" s="20" t="s">
        <v>745</v>
      </c>
      <c r="K120" s="20">
        <v>9603289849</v>
      </c>
      <c r="L120" s="20" t="s">
        <v>746</v>
      </c>
      <c r="M120" s="20">
        <v>7679609321</v>
      </c>
      <c r="N120" s="20" t="s">
        <v>714</v>
      </c>
      <c r="O120" s="20" t="s">
        <v>747</v>
      </c>
      <c r="P120" s="31" t="s">
        <v>748</v>
      </c>
      <c r="Q120" s="20" t="s">
        <v>46</v>
      </c>
      <c r="R120" s="33" t="s">
        <v>749</v>
      </c>
      <c r="U120" s="9" t="str">
        <f ca="1">IFERROR(__xludf.DUMMYFUNCTION("""COMPUTED_VALUE"""),"Artificial Intelligence Foundation Certification - ISB - 15h.11m, Artificial Intelligence Primer Certification - ISB - 27h.31m, Internet of Things Foundation Certification - ISB - 33h")</f>
        <v>Artificial Intelligence Foundation Certification - ISB - 15h.11m, Artificial Intelligence Primer Certification - ISB - 27h.31m, Internet of Things Foundation Certification - ISB - 33h</v>
      </c>
    </row>
    <row r="121" spans="1:21" ht="22.5" hidden="1" customHeight="1" x14ac:dyDescent="0.2">
      <c r="A121" s="29">
        <v>45383.404866168981</v>
      </c>
      <c r="B121" s="20" t="s">
        <v>750</v>
      </c>
      <c r="C121" s="30">
        <v>160121732040</v>
      </c>
      <c r="D121" s="20" t="s">
        <v>751</v>
      </c>
      <c r="E121" s="20" t="s">
        <v>50</v>
      </c>
      <c r="F121" s="20" t="s">
        <v>18</v>
      </c>
      <c r="G121" s="20">
        <v>1</v>
      </c>
      <c r="H121" s="20">
        <v>2025</v>
      </c>
      <c r="I121" s="31" t="s">
        <v>752</v>
      </c>
      <c r="J121" s="20" t="s">
        <v>750</v>
      </c>
      <c r="K121" s="20">
        <v>9014502246</v>
      </c>
      <c r="L121" s="20" t="s">
        <v>753</v>
      </c>
      <c r="M121" s="20" t="s">
        <v>667</v>
      </c>
      <c r="N121" s="20" t="s">
        <v>600</v>
      </c>
      <c r="O121" s="20" t="s">
        <v>721</v>
      </c>
      <c r="P121" s="20" t="s">
        <v>754</v>
      </c>
      <c r="Q121" s="20" t="s">
        <v>70</v>
      </c>
      <c r="R121" s="32" t="s">
        <v>755</v>
      </c>
      <c r="U121" s="9" t="str">
        <f ca="1">IFERROR(__xludf.DUMMYFUNCTION("""COMPUTED_VALUE"""),"DevOps Foundation Certification - ISB - 50h.19m, MongoDB Python Developer Path - 15h, MongoDB Node.js Developer Path - 15h")</f>
        <v>DevOps Foundation Certification - ISB - 50h.19m, MongoDB Python Developer Path - 15h, MongoDB Node.js Developer Path - 15h</v>
      </c>
    </row>
    <row r="122" spans="1:21" ht="22.5" hidden="1" customHeight="1" x14ac:dyDescent="0.2">
      <c r="A122" s="29">
        <v>45381.505539259262</v>
      </c>
      <c r="B122" s="20" t="s">
        <v>756</v>
      </c>
      <c r="C122" s="30">
        <v>160121732041</v>
      </c>
      <c r="D122" s="20" t="s">
        <v>757</v>
      </c>
      <c r="E122" s="20" t="s">
        <v>50</v>
      </c>
      <c r="F122" s="20" t="s">
        <v>18</v>
      </c>
      <c r="G122" s="20">
        <v>1</v>
      </c>
      <c r="H122" s="20">
        <v>2025</v>
      </c>
      <c r="I122" s="20" t="s">
        <v>758</v>
      </c>
      <c r="J122" s="20" t="s">
        <v>756</v>
      </c>
      <c r="K122" s="20">
        <v>8688843946</v>
      </c>
      <c r="L122" s="20" t="s">
        <v>707</v>
      </c>
      <c r="M122" s="20">
        <v>7679609321</v>
      </c>
      <c r="N122" s="20" t="s">
        <v>759</v>
      </c>
      <c r="O122" s="20" t="s">
        <v>760</v>
      </c>
      <c r="P122" s="20" t="s">
        <v>761</v>
      </c>
      <c r="Q122" s="20" t="s">
        <v>46</v>
      </c>
      <c r="R122" s="32" t="s">
        <v>762</v>
      </c>
      <c r="U122" s="9" t="str">
        <f ca="1">IFERROR(__xludf.DUMMYFUNCTION("""COMPUTED_VALUE"""),"Cyber Security Foundation Certification - ISB - 39h.11m, TechA Cloud Computing using Microsoft Azure Certification - ISB - 95h.35m, MongoDB PHP Developer Path - 18h")</f>
        <v>Cyber Security Foundation Certification - ISB - 39h.11m, TechA Cloud Computing using Microsoft Azure Certification - ISB - 95h.35m, MongoDB PHP Developer Path - 18h</v>
      </c>
    </row>
    <row r="123" spans="1:21" ht="22.5" hidden="1" customHeight="1" x14ac:dyDescent="0.2">
      <c r="A123" s="29">
        <v>45383.44548263889</v>
      </c>
      <c r="B123" s="20" t="s">
        <v>756</v>
      </c>
      <c r="C123" s="30">
        <v>160121732041</v>
      </c>
      <c r="D123" s="20" t="s">
        <v>763</v>
      </c>
      <c r="E123" s="20" t="s">
        <v>50</v>
      </c>
      <c r="F123" s="20" t="s">
        <v>18</v>
      </c>
      <c r="G123" s="20">
        <v>1</v>
      </c>
      <c r="H123" s="20">
        <v>2025</v>
      </c>
      <c r="I123" s="20" t="s">
        <v>758</v>
      </c>
      <c r="J123" s="20" t="s">
        <v>756</v>
      </c>
      <c r="K123" s="20">
        <v>8688843946</v>
      </c>
      <c r="L123" s="20" t="s">
        <v>707</v>
      </c>
      <c r="M123" s="20">
        <v>7679609321</v>
      </c>
      <c r="N123" s="20" t="s">
        <v>759</v>
      </c>
      <c r="O123" s="20" t="s">
        <v>764</v>
      </c>
      <c r="P123" s="20" t="s">
        <v>765</v>
      </c>
      <c r="Q123" s="20" t="s">
        <v>70</v>
      </c>
      <c r="R123" s="32" t="s">
        <v>766</v>
      </c>
      <c r="U123" s="9" t="str">
        <f ca="1">IFERROR(__xludf.DUMMYFUNCTION("""COMPUTED_VALUE"""),"Data Science Foundation Certification - ISB - 75h.52m, TechA Cloud Computing using Microsoft Azure Certification - ISB - 95h.35m, MongoDB Python Developer Path - 15h")</f>
        <v>Data Science Foundation Certification - ISB - 75h.52m, TechA Cloud Computing using Microsoft Azure Certification - ISB - 95h.35m, MongoDB Python Developer Path - 15h</v>
      </c>
    </row>
    <row r="124" spans="1:21" ht="22.5" hidden="1" customHeight="1" x14ac:dyDescent="0.2">
      <c r="A124" s="29">
        <v>45381.347271469909</v>
      </c>
      <c r="B124" s="20" t="s">
        <v>767</v>
      </c>
      <c r="C124" s="30">
        <v>160121732043</v>
      </c>
      <c r="D124" s="20" t="s">
        <v>768</v>
      </c>
      <c r="E124" s="20" t="s">
        <v>50</v>
      </c>
      <c r="F124" s="20" t="s">
        <v>18</v>
      </c>
      <c r="G124" s="20">
        <v>1</v>
      </c>
      <c r="H124" s="20">
        <v>2025</v>
      </c>
      <c r="I124" s="20" t="s">
        <v>769</v>
      </c>
      <c r="J124" s="20" t="s">
        <v>767</v>
      </c>
      <c r="K124" s="20">
        <v>6300909214</v>
      </c>
      <c r="L124" s="20" t="s">
        <v>686</v>
      </c>
      <c r="M124" s="20">
        <v>7679609321</v>
      </c>
      <c r="N124" s="20" t="s">
        <v>600</v>
      </c>
      <c r="O124" s="20" t="s">
        <v>770</v>
      </c>
      <c r="P124" s="31" t="s">
        <v>771</v>
      </c>
      <c r="Q124" s="20" t="s">
        <v>70</v>
      </c>
      <c r="R124" s="32" t="s">
        <v>772</v>
      </c>
      <c r="U124" s="9" t="str">
        <f ca="1">IFERROR(__xludf.DUMMYFUNCTION("""COMPUTED_VALUE"""),"Artificial Intelligence Foundation Certification - ISB - 15h.11m, Artificial Intelligence Primer Certification - ISB - 27h.31m, TechA Blockchain Developer Certification - ISB - 16h.15m, TechA Cloud Computing using Microsoft Azure Certification - ISB - 95h"&amp;".35m")</f>
        <v>Artificial Intelligence Foundation Certification - ISB - 15h.11m, Artificial Intelligence Primer Certification - ISB - 27h.31m, TechA Blockchain Developer Certification - ISB - 16h.15m, TechA Cloud Computing using Microsoft Azure Certification - ISB - 95h.35m</v>
      </c>
    </row>
    <row r="125" spans="1:21" ht="22.5" hidden="1" customHeight="1" x14ac:dyDescent="0.2">
      <c r="A125" s="29">
        <v>45381.142549965276</v>
      </c>
      <c r="B125" s="20" t="s">
        <v>773</v>
      </c>
      <c r="C125" s="30">
        <v>160121732044</v>
      </c>
      <c r="D125" s="20" t="s">
        <v>774</v>
      </c>
      <c r="E125" s="20" t="s">
        <v>50</v>
      </c>
      <c r="F125" s="20" t="s">
        <v>18</v>
      </c>
      <c r="G125" s="20">
        <v>1</v>
      </c>
      <c r="H125" s="20">
        <v>2025</v>
      </c>
      <c r="I125" s="20" t="s">
        <v>775</v>
      </c>
      <c r="J125" s="20" t="s">
        <v>773</v>
      </c>
      <c r="K125" s="20">
        <v>6303361663</v>
      </c>
      <c r="L125" s="20" t="s">
        <v>776</v>
      </c>
      <c r="M125" s="20">
        <v>7679609321</v>
      </c>
      <c r="N125" s="20" t="s">
        <v>67</v>
      </c>
      <c r="O125" s="20">
        <v>75</v>
      </c>
      <c r="P125" s="31" t="s">
        <v>777</v>
      </c>
      <c r="Q125" s="20" t="s">
        <v>70</v>
      </c>
      <c r="R125" s="32" t="s">
        <v>149</v>
      </c>
      <c r="U125" s="9" t="str">
        <f ca="1">IFERROR(__xludf.DUMMYFUNCTION("""COMPUTED_VALUE"""),"TechA Cloud Computing using Microsoft Azure Certification - ISB - 95h.35m")</f>
        <v>TechA Cloud Computing using Microsoft Azure Certification - ISB - 95h.35m</v>
      </c>
    </row>
    <row r="126" spans="1:21" ht="22.5" hidden="1" customHeight="1" x14ac:dyDescent="0.2">
      <c r="A126" s="29">
        <v>45383.714944236111</v>
      </c>
      <c r="B126" s="20" t="s">
        <v>515</v>
      </c>
      <c r="C126" s="30">
        <v>160121732046</v>
      </c>
      <c r="D126" s="20" t="s">
        <v>778</v>
      </c>
      <c r="E126" s="20" t="s">
        <v>50</v>
      </c>
      <c r="F126" s="20" t="s">
        <v>18</v>
      </c>
      <c r="G126" s="20">
        <v>1</v>
      </c>
      <c r="H126" s="20">
        <v>2025</v>
      </c>
      <c r="I126" s="20" t="s">
        <v>517</v>
      </c>
      <c r="J126" s="20" t="s">
        <v>515</v>
      </c>
      <c r="K126" s="20">
        <v>7095660609</v>
      </c>
      <c r="L126" s="20" t="s">
        <v>779</v>
      </c>
      <c r="M126" s="20">
        <v>7679609321</v>
      </c>
      <c r="N126" s="20" t="s">
        <v>67</v>
      </c>
      <c r="O126" s="20" t="s">
        <v>780</v>
      </c>
      <c r="P126" s="31" t="s">
        <v>781</v>
      </c>
      <c r="Q126" s="20" t="s">
        <v>70</v>
      </c>
      <c r="R126" s="32" t="s">
        <v>782</v>
      </c>
      <c r="U126" s="9" t="str">
        <f ca="1">IFERROR(__xludf.DUMMYFUNCTION("""COMPUTED_VALUE"""),"DevOps Foundation Certification - ISB - 50h.19m, TechA Cloud Computing using Microsoft Azure Certification - ISB - 95h.35m")</f>
        <v>DevOps Foundation Certification - ISB - 50h.19m, TechA Cloud Computing using Microsoft Azure Certification - ISB - 95h.35m</v>
      </c>
    </row>
    <row r="127" spans="1:21" ht="22.5" hidden="1" customHeight="1" x14ac:dyDescent="0.2">
      <c r="A127" s="29">
        <v>45413.498063356485</v>
      </c>
      <c r="B127" s="20" t="s">
        <v>783</v>
      </c>
      <c r="C127" s="30">
        <v>160121732047</v>
      </c>
      <c r="D127" s="20" t="s">
        <v>784</v>
      </c>
      <c r="E127" s="20" t="s">
        <v>50</v>
      </c>
      <c r="F127" s="20" t="s">
        <v>18</v>
      </c>
      <c r="G127" s="20">
        <v>1</v>
      </c>
      <c r="H127" s="20">
        <v>2025</v>
      </c>
      <c r="I127" s="20" t="s">
        <v>785</v>
      </c>
      <c r="J127" s="20" t="s">
        <v>783</v>
      </c>
      <c r="K127" s="20">
        <v>7330909779</v>
      </c>
      <c r="L127" s="20" t="s">
        <v>786</v>
      </c>
      <c r="M127" s="20">
        <v>7679609321</v>
      </c>
      <c r="N127" s="20" t="s">
        <v>600</v>
      </c>
      <c r="O127" s="20" t="s">
        <v>787</v>
      </c>
      <c r="P127" s="20" t="s">
        <v>788</v>
      </c>
      <c r="Q127" s="20" t="s">
        <v>70</v>
      </c>
      <c r="R127" s="32" t="s">
        <v>358</v>
      </c>
      <c r="U127" s="9" t="str">
        <f ca="1">IFERROR(__xludf.DUMMYFUNCTION("""COMPUTED_VALUE"""),"Data Science Foundation Certification - ISB - 75h.52m, Cyber Security Foundation Certification - ISB - 39h.11m, TechA Cloud Computing using Microsoft Azure Certification - ISB - 95h.35m, MongoDB Python Developer Path - 15h")</f>
        <v>Data Science Foundation Certification - ISB - 75h.52m, Cyber Security Foundation Certification - ISB - 39h.11m, TechA Cloud Computing using Microsoft Azure Certification - ISB - 95h.35m, MongoDB Python Developer Path - 15h</v>
      </c>
    </row>
    <row r="128" spans="1:21" ht="22.5" hidden="1" customHeight="1" x14ac:dyDescent="0.2">
      <c r="A128" s="29">
        <v>45380.678185694444</v>
      </c>
      <c r="B128" s="20" t="s">
        <v>789</v>
      </c>
      <c r="C128" s="30">
        <v>160121732048</v>
      </c>
      <c r="D128" s="20" t="s">
        <v>790</v>
      </c>
      <c r="E128" s="20" t="s">
        <v>50</v>
      </c>
      <c r="F128" s="20" t="s">
        <v>18</v>
      </c>
      <c r="G128" s="20">
        <v>1</v>
      </c>
      <c r="H128" s="20">
        <v>2025</v>
      </c>
      <c r="I128" s="20" t="s">
        <v>791</v>
      </c>
      <c r="J128" s="20" t="s">
        <v>789</v>
      </c>
      <c r="K128" s="20">
        <v>8688166757</v>
      </c>
      <c r="L128" s="20" t="s">
        <v>792</v>
      </c>
      <c r="M128" s="20">
        <v>9949006361</v>
      </c>
      <c r="N128" s="20" t="s">
        <v>600</v>
      </c>
      <c r="O128" s="20">
        <v>72</v>
      </c>
      <c r="P128" s="20" t="s">
        <v>793</v>
      </c>
      <c r="Q128" s="20" t="s">
        <v>70</v>
      </c>
      <c r="R128" s="32" t="s">
        <v>301</v>
      </c>
      <c r="U128" s="9" t="str">
        <f ca="1">IFERROR(__xludf.DUMMYFUNCTION("""COMPUTED_VALUE"""),"Data Science Foundation Certification - ISB - 75h.52m, DevOps Foundation Certification - ISB - 50h.19m, TechA Cloud Computing using Microsoft Azure Certification - ISB - 95h.35m")</f>
        <v>Data Science Foundation Certification - ISB - 75h.52m, DevOps Foundation Certification - ISB - 50h.19m, TechA Cloud Computing using Microsoft Azure Certification - ISB - 95h.35m</v>
      </c>
    </row>
    <row r="129" spans="1:21" ht="22.5" hidden="1" customHeight="1" x14ac:dyDescent="0.2">
      <c r="A129" s="29">
        <v>45408.660747002315</v>
      </c>
      <c r="B129" s="20" t="s">
        <v>794</v>
      </c>
      <c r="C129" s="30">
        <v>160121732049</v>
      </c>
      <c r="D129" s="20" t="s">
        <v>795</v>
      </c>
      <c r="E129" s="20" t="s">
        <v>50</v>
      </c>
      <c r="F129" s="20" t="s">
        <v>18</v>
      </c>
      <c r="G129" s="20">
        <v>1</v>
      </c>
      <c r="H129" s="20">
        <v>2025</v>
      </c>
      <c r="I129" s="20" t="s">
        <v>796</v>
      </c>
      <c r="J129" s="20" t="s">
        <v>794</v>
      </c>
      <c r="K129" s="20">
        <v>8519972579</v>
      </c>
      <c r="L129" s="20" t="s">
        <v>797</v>
      </c>
      <c r="M129" s="20">
        <v>9949006361</v>
      </c>
      <c r="N129" s="20" t="s">
        <v>67</v>
      </c>
      <c r="O129" s="20" t="s">
        <v>798</v>
      </c>
      <c r="P129" s="31" t="s">
        <v>799</v>
      </c>
      <c r="Q129" s="20" t="s">
        <v>70</v>
      </c>
      <c r="R129" s="20" t="s">
        <v>800</v>
      </c>
      <c r="U129" s="9" t="str">
        <f ca="1">IFERROR(__xludf.DUMMYFUNCTION("""COMPUTED_VALUE"""),"DevOps Foundation Certification - ISB - 50h.19m, Associate Cloud Engineer - Google free course - 40h")</f>
        <v>DevOps Foundation Certification - ISB - 50h.19m, Associate Cloud Engineer - Google free course - 40h</v>
      </c>
    </row>
    <row r="130" spans="1:21" ht="22.5" hidden="1" customHeight="1" x14ac:dyDescent="0.2">
      <c r="A130" s="29">
        <v>45413.746021145838</v>
      </c>
      <c r="B130" s="20" t="s">
        <v>801</v>
      </c>
      <c r="C130" s="30">
        <v>160121732050</v>
      </c>
      <c r="D130" s="20" t="s">
        <v>802</v>
      </c>
      <c r="E130" s="20" t="s">
        <v>50</v>
      </c>
      <c r="F130" s="20" t="s">
        <v>18</v>
      </c>
      <c r="G130" s="20">
        <v>1</v>
      </c>
      <c r="H130" s="20">
        <v>2025</v>
      </c>
      <c r="I130" s="20" t="s">
        <v>803</v>
      </c>
      <c r="J130" s="20" t="s">
        <v>801</v>
      </c>
      <c r="K130" s="20">
        <v>9059848869</v>
      </c>
      <c r="L130" s="20" t="s">
        <v>804</v>
      </c>
      <c r="M130" s="20">
        <v>9949006361</v>
      </c>
      <c r="N130" s="20" t="s">
        <v>600</v>
      </c>
      <c r="O130" s="20" t="s">
        <v>805</v>
      </c>
      <c r="P130" s="20" t="s">
        <v>806</v>
      </c>
      <c r="Q130" s="20" t="s">
        <v>46</v>
      </c>
      <c r="R130" s="32" t="s">
        <v>242</v>
      </c>
      <c r="U130" s="9" t="str">
        <f ca="1">IFERROR(__xludf.DUMMYFUNCTION("""COMPUTED_VALUE"""),"TechA Blockchain Developer Certification - ISB - 16h.15m, Cyber Security Foundation Certification - ISB - 39h.11m, TechA Cloud Computing using Microsoft Azure Certification - ISB - 95h.35m")</f>
        <v>TechA Blockchain Developer Certification - ISB - 16h.15m, Cyber Security Foundation Certification - ISB - 39h.11m, TechA Cloud Computing using Microsoft Azure Certification - ISB - 95h.35m</v>
      </c>
    </row>
    <row r="131" spans="1:21" ht="22.5" hidden="1" customHeight="1" x14ac:dyDescent="0.2">
      <c r="A131" s="29">
        <v>45380.814439074078</v>
      </c>
      <c r="B131" s="20" t="s">
        <v>807</v>
      </c>
      <c r="C131" s="30">
        <v>160121732051</v>
      </c>
      <c r="D131" s="20" t="s">
        <v>808</v>
      </c>
      <c r="E131" s="20" t="s">
        <v>50</v>
      </c>
      <c r="F131" s="20" t="s">
        <v>18</v>
      </c>
      <c r="G131" s="20">
        <v>1</v>
      </c>
      <c r="H131" s="20">
        <v>2025</v>
      </c>
      <c r="I131" s="20" t="s">
        <v>807</v>
      </c>
      <c r="J131" s="20" t="s">
        <v>807</v>
      </c>
      <c r="K131" s="20">
        <v>6301489706</v>
      </c>
      <c r="L131" s="20" t="s">
        <v>809</v>
      </c>
      <c r="M131" s="20">
        <v>9949006361</v>
      </c>
      <c r="N131" s="20" t="s">
        <v>600</v>
      </c>
      <c r="O131" s="20" t="s">
        <v>810</v>
      </c>
      <c r="P131" s="20" t="s">
        <v>811</v>
      </c>
      <c r="Q131" s="20" t="s">
        <v>70</v>
      </c>
      <c r="R131" s="32" t="s">
        <v>812</v>
      </c>
      <c r="U131" s="9" t="str">
        <f ca="1">IFERROR(__xludf.DUMMYFUNCTION("""COMPUTED_VALUE"""),"Artificial Intelligence Primer Certification - ISB - 27h.31m, Data Science Foundation Certification - ISB - 75h.52m, Associate Cloud Engineer - Google free course - 40h")</f>
        <v>Artificial Intelligence Primer Certification - ISB - 27h.31m, Data Science Foundation Certification - ISB - 75h.52m, Associate Cloud Engineer - Google free course - 40h</v>
      </c>
    </row>
    <row r="132" spans="1:21" ht="22.5" hidden="1" customHeight="1" x14ac:dyDescent="0.2">
      <c r="A132" s="29">
        <v>45407.710110763888</v>
      </c>
      <c r="B132" s="20" t="s">
        <v>813</v>
      </c>
      <c r="C132" s="30">
        <v>160121732052</v>
      </c>
      <c r="D132" s="20" t="s">
        <v>814</v>
      </c>
      <c r="E132" s="20" t="s">
        <v>50</v>
      </c>
      <c r="F132" s="20" t="s">
        <v>18</v>
      </c>
      <c r="G132" s="20">
        <v>1</v>
      </c>
      <c r="H132" s="20">
        <v>2025</v>
      </c>
      <c r="I132" s="20" t="s">
        <v>815</v>
      </c>
      <c r="J132" s="20" t="s">
        <v>813</v>
      </c>
      <c r="K132" s="20">
        <v>9849241717</v>
      </c>
      <c r="L132" s="20" t="s">
        <v>816</v>
      </c>
      <c r="M132" s="20">
        <v>919949006361</v>
      </c>
      <c r="N132" s="20" t="s">
        <v>600</v>
      </c>
      <c r="O132" s="20">
        <v>72</v>
      </c>
      <c r="P132" s="20" t="s">
        <v>817</v>
      </c>
      <c r="Q132" s="20" t="s">
        <v>70</v>
      </c>
      <c r="R132" s="20" t="s">
        <v>818</v>
      </c>
      <c r="U132" s="9" t="str">
        <f ca="1">IFERROR(__xludf.DUMMYFUNCTION("""COMPUTED_VALUE"""),"Data Science Foundation Certification - ISB - 75h.52m, TechA Cloud Computing using Microsoft Azure Certification - ISB - 95h.35m")</f>
        <v>Data Science Foundation Certification - ISB - 75h.52m, TechA Cloud Computing using Microsoft Azure Certification - ISB - 95h.35m</v>
      </c>
    </row>
    <row r="133" spans="1:21" ht="22.5" hidden="1" customHeight="1" x14ac:dyDescent="0.2">
      <c r="A133" s="29">
        <v>45380.776904849539</v>
      </c>
      <c r="B133" s="20" t="s">
        <v>819</v>
      </c>
      <c r="C133" s="30">
        <v>160121732054</v>
      </c>
      <c r="D133" s="20" t="s">
        <v>820</v>
      </c>
      <c r="E133" s="20" t="s">
        <v>50</v>
      </c>
      <c r="F133" s="20" t="s">
        <v>18</v>
      </c>
      <c r="G133" s="20">
        <v>1</v>
      </c>
      <c r="H133" s="20">
        <v>2025</v>
      </c>
      <c r="I133" s="20" t="s">
        <v>819</v>
      </c>
      <c r="J133" s="20" t="s">
        <v>819</v>
      </c>
      <c r="K133" s="20">
        <v>9346238860</v>
      </c>
      <c r="L133" s="20" t="s">
        <v>821</v>
      </c>
      <c r="M133" s="20">
        <v>9949006361</v>
      </c>
      <c r="N133" s="20" t="s">
        <v>600</v>
      </c>
      <c r="O133" s="20" t="s">
        <v>680</v>
      </c>
      <c r="P133" s="20" t="s">
        <v>822</v>
      </c>
      <c r="Q133" s="20" t="s">
        <v>70</v>
      </c>
      <c r="R133" s="32" t="s">
        <v>682</v>
      </c>
      <c r="U133" s="9" t="str">
        <f ca="1">IFERROR(__xludf.DUMMYFUNCTION("""COMPUTED_VALUE"""),"TechA Blockchain Developer Certification - ISB - 16h.15m, Associate Cloud Engineer - Google free course - 40h, MongoDB Python Developer Path - 15h")</f>
        <v>TechA Blockchain Developer Certification - ISB - 16h.15m, Associate Cloud Engineer - Google free course - 40h, MongoDB Python Developer Path - 15h</v>
      </c>
    </row>
    <row r="134" spans="1:21" ht="22.5" hidden="1" customHeight="1" x14ac:dyDescent="0.2">
      <c r="A134" s="29">
        <v>45361.856494571759</v>
      </c>
      <c r="B134" s="20" t="s">
        <v>823</v>
      </c>
      <c r="C134" s="30">
        <v>160121732055</v>
      </c>
      <c r="D134" s="20" t="s">
        <v>824</v>
      </c>
      <c r="E134" s="20" t="s">
        <v>50</v>
      </c>
      <c r="F134" s="20" t="s">
        <v>18</v>
      </c>
      <c r="G134" s="20">
        <v>1</v>
      </c>
      <c r="H134" s="20">
        <v>2025</v>
      </c>
      <c r="I134" s="20" t="s">
        <v>825</v>
      </c>
      <c r="J134" s="20" t="s">
        <v>823</v>
      </c>
      <c r="K134" s="20">
        <v>9637523456</v>
      </c>
      <c r="L134" s="20" t="s">
        <v>826</v>
      </c>
      <c r="M134" s="20">
        <v>9949006361</v>
      </c>
      <c r="N134" s="20" t="s">
        <v>600</v>
      </c>
      <c r="O134" s="20" t="s">
        <v>827</v>
      </c>
      <c r="P134" s="20" t="s">
        <v>828</v>
      </c>
      <c r="Q134" s="20" t="s">
        <v>70</v>
      </c>
      <c r="R134" s="32" t="s">
        <v>829</v>
      </c>
      <c r="U134" s="9" t="str">
        <f ca="1">IFERROR(__xludf.DUMMYFUNCTION("""COMPUTED_VALUE"""),"DevOps Foundation Certification - ISB - 50h.19m, Applied Generative AI Certification - ISB - 50m, TechA Cloud Computing using Microsoft Azure Certification - ISB - 95h.35m")</f>
        <v>DevOps Foundation Certification - ISB - 50h.19m, Applied Generative AI Certification - ISB - 50m, TechA Cloud Computing using Microsoft Azure Certification - ISB - 95h.35m</v>
      </c>
    </row>
    <row r="135" spans="1:21" ht="22.5" hidden="1" customHeight="1" x14ac:dyDescent="0.2">
      <c r="A135" s="29">
        <v>45407.82109459491</v>
      </c>
      <c r="B135" s="20" t="s">
        <v>830</v>
      </c>
      <c r="C135" s="30">
        <v>160121732056</v>
      </c>
      <c r="D135" s="20" t="s">
        <v>831</v>
      </c>
      <c r="E135" s="20" t="s">
        <v>50</v>
      </c>
      <c r="F135" s="20" t="s">
        <v>18</v>
      </c>
      <c r="G135" s="20">
        <v>1</v>
      </c>
      <c r="H135" s="20">
        <v>2025</v>
      </c>
      <c r="I135" s="20" t="s">
        <v>830</v>
      </c>
      <c r="J135" s="20" t="s">
        <v>832</v>
      </c>
      <c r="K135" s="20">
        <v>7993709896</v>
      </c>
      <c r="L135" s="20" t="s">
        <v>821</v>
      </c>
      <c r="M135" s="20">
        <v>9949006361</v>
      </c>
      <c r="N135" s="20" t="s">
        <v>833</v>
      </c>
      <c r="O135" s="20">
        <v>78</v>
      </c>
      <c r="P135" s="31" t="s">
        <v>834</v>
      </c>
      <c r="Q135" s="20" t="s">
        <v>70</v>
      </c>
      <c r="R135" s="20" t="s">
        <v>835</v>
      </c>
      <c r="U135" s="9" t="str">
        <f ca="1">IFERROR(__xludf.DUMMYFUNCTION("""COMPUTED_VALUE"""),"TechA Blockchain Developer Certification - ISB - 16h.15m, Data Science Foundation Certification - ISB - 75h.52m, TechA Cloud Computing using Microsoft Azure Certification - ISB - 95h.35m")</f>
        <v>TechA Blockchain Developer Certification - ISB - 16h.15m, Data Science Foundation Certification - ISB - 75h.52m, TechA Cloud Computing using Microsoft Azure Certification - ISB - 95h.35m</v>
      </c>
    </row>
    <row r="136" spans="1:21" ht="22.5" hidden="1" customHeight="1" x14ac:dyDescent="0.2">
      <c r="A136" s="29">
        <v>45361.798535405091</v>
      </c>
      <c r="B136" s="20" t="s">
        <v>836</v>
      </c>
      <c r="C136" s="30">
        <v>160121732057</v>
      </c>
      <c r="D136" s="20" t="s">
        <v>837</v>
      </c>
      <c r="E136" s="20" t="s">
        <v>50</v>
      </c>
      <c r="F136" s="20" t="s">
        <v>18</v>
      </c>
      <c r="G136" s="20">
        <v>1</v>
      </c>
      <c r="H136" s="20">
        <v>2025</v>
      </c>
      <c r="I136" s="20" t="s">
        <v>838</v>
      </c>
      <c r="J136" s="20" t="s">
        <v>836</v>
      </c>
      <c r="K136" s="20">
        <v>9347616503</v>
      </c>
      <c r="L136" s="20" t="s">
        <v>821</v>
      </c>
      <c r="M136" s="20">
        <v>9949006361</v>
      </c>
      <c r="N136" s="20" t="s">
        <v>600</v>
      </c>
      <c r="O136" s="20" t="s">
        <v>839</v>
      </c>
      <c r="P136" s="20" t="s">
        <v>840</v>
      </c>
      <c r="Q136" s="20" t="s">
        <v>70</v>
      </c>
      <c r="R136" s="32" t="s">
        <v>841</v>
      </c>
      <c r="U136" s="9" t="str">
        <f ca="1">IFERROR(__xludf.DUMMYFUNCTION("""COMPUTED_VALUE"""),"Core Certification from ECE /  EEE / Civil / Biotech / Chemical / Mechanical - 70, Mathworks - Matlab - Li2")</f>
        <v>Core Certification from ECE /  EEE / Civil / Biotech / Chemical / Mechanical - 70, Mathworks - Matlab - Li2</v>
      </c>
    </row>
    <row r="137" spans="1:21" ht="22.5" hidden="1" customHeight="1" x14ac:dyDescent="0.2">
      <c r="A137" s="29">
        <v>45412.66148574074</v>
      </c>
      <c r="B137" s="20" t="s">
        <v>842</v>
      </c>
      <c r="C137" s="30">
        <v>160121732058</v>
      </c>
      <c r="D137" s="20" t="s">
        <v>843</v>
      </c>
      <c r="E137" s="20" t="s">
        <v>50</v>
      </c>
      <c r="F137" s="20" t="s">
        <v>18</v>
      </c>
      <c r="G137" s="20">
        <v>1</v>
      </c>
      <c r="H137" s="20">
        <v>2025</v>
      </c>
      <c r="I137" s="20" t="s">
        <v>842</v>
      </c>
      <c r="J137" s="20" t="s">
        <v>844</v>
      </c>
      <c r="K137" s="20">
        <v>9705145631</v>
      </c>
      <c r="L137" s="20" t="s">
        <v>845</v>
      </c>
      <c r="M137" s="20">
        <v>9949006361</v>
      </c>
      <c r="N137" s="20" t="s">
        <v>600</v>
      </c>
      <c r="O137" s="20" t="s">
        <v>770</v>
      </c>
      <c r="P137" s="20" t="s">
        <v>846</v>
      </c>
      <c r="Q137" s="20" t="s">
        <v>70</v>
      </c>
      <c r="R137" s="32" t="s">
        <v>847</v>
      </c>
      <c r="U137" s="9" t="str">
        <f ca="1">IFERROR(__xludf.DUMMYFUNCTION("""COMPUTED_VALUE"""),"Data Science Foundation Certification - ISB - 75h.52m, ")</f>
        <v xml:space="preserve">Data Science Foundation Certification - ISB - 75h.52m, </v>
      </c>
    </row>
    <row r="138" spans="1:21" ht="22.5" hidden="1" customHeight="1" x14ac:dyDescent="0.2">
      <c r="A138" s="29">
        <v>45361.88787958333</v>
      </c>
      <c r="B138" s="20" t="s">
        <v>848</v>
      </c>
      <c r="C138" s="30">
        <v>160121732060</v>
      </c>
      <c r="D138" s="20" t="s">
        <v>849</v>
      </c>
      <c r="E138" s="20" t="s">
        <v>50</v>
      </c>
      <c r="F138" s="20" t="s">
        <v>18</v>
      </c>
      <c r="G138" s="20">
        <v>1</v>
      </c>
      <c r="H138" s="20">
        <v>2025</v>
      </c>
      <c r="I138" s="20" t="s">
        <v>850</v>
      </c>
      <c r="J138" s="20" t="s">
        <v>848</v>
      </c>
      <c r="K138" s="20">
        <v>6302586969</v>
      </c>
      <c r="L138" s="20" t="s">
        <v>851</v>
      </c>
      <c r="M138" s="20">
        <v>9949006361</v>
      </c>
      <c r="N138" s="20" t="s">
        <v>600</v>
      </c>
      <c r="O138" s="20" t="s">
        <v>852</v>
      </c>
      <c r="P138" s="20" t="s">
        <v>853</v>
      </c>
      <c r="Q138" s="20" t="s">
        <v>70</v>
      </c>
      <c r="R138" s="32" t="s">
        <v>854</v>
      </c>
      <c r="U138" s="9" t="str">
        <f ca="1">IFERROR(__xludf.DUMMYFUNCTION("""COMPUTED_VALUE"""),"Infosys springboard data science foundation")</f>
        <v>Infosys springboard data science foundation</v>
      </c>
    </row>
    <row r="139" spans="1:21" ht="22.5" hidden="1" customHeight="1" x14ac:dyDescent="0.2">
      <c r="A139" s="29">
        <v>45361.946048495374</v>
      </c>
      <c r="B139" s="20" t="s">
        <v>855</v>
      </c>
      <c r="C139" s="30">
        <v>160121732061</v>
      </c>
      <c r="D139" s="20" t="s">
        <v>856</v>
      </c>
      <c r="E139" s="20" t="s">
        <v>50</v>
      </c>
      <c r="F139" s="20" t="s">
        <v>18</v>
      </c>
      <c r="G139" s="20">
        <v>1</v>
      </c>
      <c r="H139" s="20">
        <v>2025</v>
      </c>
      <c r="I139" s="20" t="s">
        <v>857</v>
      </c>
      <c r="J139" s="20" t="s">
        <v>855</v>
      </c>
      <c r="K139" s="20">
        <v>9392239499</v>
      </c>
      <c r="L139" s="20" t="s">
        <v>858</v>
      </c>
      <c r="M139" s="20">
        <v>9949006361</v>
      </c>
      <c r="N139" s="20" t="s">
        <v>600</v>
      </c>
      <c r="O139" s="20" t="s">
        <v>859</v>
      </c>
      <c r="P139" s="20" t="s">
        <v>860</v>
      </c>
      <c r="Q139" s="20" t="s">
        <v>46</v>
      </c>
      <c r="R139" s="32" t="s">
        <v>563</v>
      </c>
      <c r="U139" s="9" t="str">
        <f ca="1">IFERROR(__xludf.DUMMYFUNCTION("""COMPUTED_VALUE"""),"Python Foundation Certification - ISB (Infosys Springboard) - 2h.18m, Machine Learning Foundation Certification - ISB - 18h.7m")</f>
        <v>Python Foundation Certification - ISB (Infosys Springboard) - 2h.18m, Machine Learning Foundation Certification - ISB - 18h.7m</v>
      </c>
    </row>
    <row r="140" spans="1:21" ht="22.5" hidden="1" customHeight="1" x14ac:dyDescent="0.2">
      <c r="A140" s="29">
        <v>45361.680914282406</v>
      </c>
      <c r="B140" s="20" t="s">
        <v>861</v>
      </c>
      <c r="C140" s="30">
        <v>160121732062</v>
      </c>
      <c r="D140" s="20" t="s">
        <v>862</v>
      </c>
      <c r="E140" s="20" t="s">
        <v>50</v>
      </c>
      <c r="F140" s="20" t="s">
        <v>18</v>
      </c>
      <c r="G140" s="20">
        <v>1</v>
      </c>
      <c r="H140" s="20">
        <v>2025</v>
      </c>
      <c r="I140" s="20" t="s">
        <v>863</v>
      </c>
      <c r="J140" s="20" t="s">
        <v>861</v>
      </c>
      <c r="K140" s="20">
        <v>6281184559</v>
      </c>
      <c r="L140" s="20" t="s">
        <v>864</v>
      </c>
      <c r="M140" s="20">
        <v>9949006361</v>
      </c>
      <c r="N140" s="20" t="s">
        <v>600</v>
      </c>
      <c r="O140" s="20" t="s">
        <v>865</v>
      </c>
      <c r="P140" s="20" t="s">
        <v>866</v>
      </c>
      <c r="Q140" s="20" t="s">
        <v>46</v>
      </c>
      <c r="R140" s="32" t="s">
        <v>867</v>
      </c>
      <c r="U140" s="9" t="str">
        <f ca="1">IFERROR(__xludf.DUMMYFUNCTION("""COMPUTED_VALUE"""),"Artificial Intelligence Primer Certification - ISB - 27h.31m, AI Foundations and AI advanced  - Li2 - 100h")</f>
        <v>Artificial Intelligence Primer Certification - ISB - 27h.31m, AI Foundations and AI advanced  - Li2 - 100h</v>
      </c>
    </row>
    <row r="141" spans="1:21" ht="22.5" hidden="1" customHeight="1" x14ac:dyDescent="0.2">
      <c r="A141" s="29">
        <v>45380.725721875002</v>
      </c>
      <c r="B141" s="20" t="s">
        <v>861</v>
      </c>
      <c r="C141" s="30">
        <v>160121732062</v>
      </c>
      <c r="D141" s="20" t="s">
        <v>868</v>
      </c>
      <c r="E141" s="20" t="s">
        <v>50</v>
      </c>
      <c r="F141" s="20" t="s">
        <v>18</v>
      </c>
      <c r="G141" s="20">
        <v>1</v>
      </c>
      <c r="H141" s="20">
        <v>2025</v>
      </c>
      <c r="I141" s="20" t="s">
        <v>863</v>
      </c>
      <c r="J141" s="20" t="s">
        <v>861</v>
      </c>
      <c r="K141" s="20">
        <v>6281184559</v>
      </c>
      <c r="L141" s="20" t="s">
        <v>826</v>
      </c>
      <c r="M141" s="20">
        <v>9949006361</v>
      </c>
      <c r="N141" s="20" t="s">
        <v>600</v>
      </c>
      <c r="O141" s="20" t="s">
        <v>827</v>
      </c>
      <c r="P141" s="20" t="s">
        <v>869</v>
      </c>
      <c r="Q141" s="20" t="s">
        <v>70</v>
      </c>
      <c r="R141" s="32" t="s">
        <v>242</v>
      </c>
      <c r="U141" s="9" t="str">
        <f ca="1">IFERROR(__xludf.DUMMYFUNCTION("""COMPUTED_VALUE"""),"Artificial Intelligence Primer Certification - ISB - 27h.31m, Machine Learning Foundation Certification - ISB - 18h.7m, MongoDB Python Developer Path - 15h")</f>
        <v>Artificial Intelligence Primer Certification - ISB - 27h.31m, Machine Learning Foundation Certification - ISB - 18h.7m, MongoDB Python Developer Path - 15h</v>
      </c>
    </row>
    <row r="142" spans="1:21" ht="22.5" hidden="1" customHeight="1" x14ac:dyDescent="0.2">
      <c r="A142" s="29">
        <v>45361.804980694447</v>
      </c>
      <c r="B142" s="20" t="s">
        <v>870</v>
      </c>
      <c r="C142" s="30">
        <v>160121732063</v>
      </c>
      <c r="D142" s="20" t="s">
        <v>871</v>
      </c>
      <c r="E142" s="20" t="s">
        <v>50</v>
      </c>
      <c r="F142" s="20" t="s">
        <v>18</v>
      </c>
      <c r="G142" s="20">
        <v>1</v>
      </c>
      <c r="H142" s="20">
        <v>2025</v>
      </c>
      <c r="I142" s="20" t="s">
        <v>872</v>
      </c>
      <c r="J142" s="20" t="s">
        <v>870</v>
      </c>
      <c r="K142" s="20">
        <v>7032235726</v>
      </c>
      <c r="L142" s="20" t="s">
        <v>873</v>
      </c>
      <c r="M142" s="20">
        <v>9949006361</v>
      </c>
      <c r="N142" s="20" t="s">
        <v>600</v>
      </c>
      <c r="O142" s="20" t="s">
        <v>874</v>
      </c>
      <c r="P142" s="20" t="s">
        <v>875</v>
      </c>
      <c r="Q142" s="20" t="s">
        <v>70</v>
      </c>
      <c r="R142" s="32" t="s">
        <v>876</v>
      </c>
      <c r="U142" s="9" t="str">
        <f ca="1">IFERROR(__xludf.DUMMYFUNCTION("""COMPUTED_VALUE"""),"Artificial Intelligence Primer Certification - ISB - 27h.31m, Cyber Security Foundation Certification - ISB - 39h.11m, Internet of Things Foundation Certification - ISB - 33h")</f>
        <v>Artificial Intelligence Primer Certification - ISB - 27h.31m, Cyber Security Foundation Certification - ISB - 39h.11m, Internet of Things Foundation Certification - ISB - 33h</v>
      </c>
    </row>
    <row r="143" spans="1:21" ht="22.5" hidden="1" customHeight="1" x14ac:dyDescent="0.2">
      <c r="A143" s="29">
        <v>45361.827475011574</v>
      </c>
      <c r="B143" s="20" t="s">
        <v>877</v>
      </c>
      <c r="C143" s="30">
        <v>160121732064</v>
      </c>
      <c r="D143" s="20" t="s">
        <v>878</v>
      </c>
      <c r="E143" s="20" t="s">
        <v>50</v>
      </c>
      <c r="F143" s="20" t="s">
        <v>18</v>
      </c>
      <c r="G143" s="20">
        <v>1</v>
      </c>
      <c r="H143" s="20">
        <v>2025</v>
      </c>
      <c r="I143" s="20" t="s">
        <v>879</v>
      </c>
      <c r="J143" s="20" t="s">
        <v>877</v>
      </c>
      <c r="K143" s="20">
        <v>8179062560</v>
      </c>
      <c r="L143" s="20" t="s">
        <v>880</v>
      </c>
      <c r="M143" s="20">
        <v>9949006361</v>
      </c>
      <c r="N143" s="20" t="s">
        <v>600</v>
      </c>
      <c r="O143" s="20" t="s">
        <v>881</v>
      </c>
      <c r="P143" s="20" t="s">
        <v>882</v>
      </c>
      <c r="Q143" s="20" t="s">
        <v>70</v>
      </c>
      <c r="R143" s="32" t="s">
        <v>883</v>
      </c>
      <c r="U143" s="9" t="str">
        <f ca="1">IFERROR(__xludf.DUMMYFUNCTION("""COMPUTED_VALUE"""),"Artificial Intelligence Primer Certification - ISB - 27h.31m, DevOps Foundation Certification - ISB - 50h.19m, AI Foundations and AI advanced  - Li2 - 100h")</f>
        <v>Artificial Intelligence Primer Certification - ISB - 27h.31m, DevOps Foundation Certification - ISB - 50h.19m, AI Foundations and AI advanced  - Li2 - 100h</v>
      </c>
    </row>
    <row r="144" spans="1:21" ht="22.5" hidden="1" customHeight="1" x14ac:dyDescent="0.2">
      <c r="A144" s="29">
        <v>45371.546117106482</v>
      </c>
      <c r="B144" s="20" t="s">
        <v>884</v>
      </c>
      <c r="C144" s="30">
        <v>160121732071</v>
      </c>
      <c r="D144" s="20" t="s">
        <v>885</v>
      </c>
      <c r="E144" s="20" t="s">
        <v>40</v>
      </c>
      <c r="F144" s="20" t="s">
        <v>18</v>
      </c>
      <c r="G144" s="20">
        <v>2</v>
      </c>
      <c r="H144" s="20">
        <v>2025</v>
      </c>
      <c r="I144" s="20" t="s">
        <v>886</v>
      </c>
      <c r="J144" s="20" t="s">
        <v>884</v>
      </c>
      <c r="K144" s="20">
        <v>7416766967</v>
      </c>
      <c r="L144" s="20" t="s">
        <v>887</v>
      </c>
      <c r="M144" s="20">
        <v>9337683749</v>
      </c>
      <c r="N144" s="20" t="s">
        <v>67</v>
      </c>
      <c r="O144" s="20" t="s">
        <v>110</v>
      </c>
      <c r="P144" s="20" t="s">
        <v>888</v>
      </c>
      <c r="Q144" s="20" t="s">
        <v>70</v>
      </c>
      <c r="R144" s="32" t="s">
        <v>889</v>
      </c>
      <c r="U144" s="9" t="str">
        <f ca="1">IFERROR(__xludf.DUMMYFUNCTION("""COMPUTED_VALUE"""),"Artificial Intelligence Primer Certification - ISB - 27h.31m, Machine Learning Foundation Certification - ISB - 18h.7m, Internet of Things Foundation Certification - ISB - 33h")</f>
        <v>Artificial Intelligence Primer Certification - ISB - 27h.31m, Machine Learning Foundation Certification - ISB - 18h.7m, Internet of Things Foundation Certification - ISB - 33h</v>
      </c>
    </row>
    <row r="145" spans="1:21" ht="22.5" hidden="1" customHeight="1" x14ac:dyDescent="0.2">
      <c r="A145" s="29">
        <v>45396.521017800929</v>
      </c>
      <c r="B145" s="20" t="s">
        <v>890</v>
      </c>
      <c r="C145" s="30">
        <v>160121732072</v>
      </c>
      <c r="D145" s="20" t="s">
        <v>891</v>
      </c>
      <c r="E145" s="20" t="s">
        <v>40</v>
      </c>
      <c r="F145" s="20" t="s">
        <v>18</v>
      </c>
      <c r="G145" s="20">
        <v>2</v>
      </c>
      <c r="H145" s="20">
        <v>2025</v>
      </c>
      <c r="I145" s="20" t="s">
        <v>892</v>
      </c>
      <c r="J145" s="20" t="s">
        <v>890</v>
      </c>
      <c r="K145" s="20">
        <v>9014695735</v>
      </c>
      <c r="L145" s="20" t="s">
        <v>893</v>
      </c>
      <c r="M145" s="20">
        <v>9337683749</v>
      </c>
      <c r="N145" s="20" t="s">
        <v>67</v>
      </c>
      <c r="O145" s="20" t="s">
        <v>110</v>
      </c>
      <c r="P145" s="31" t="s">
        <v>894</v>
      </c>
      <c r="Q145" s="20" t="s">
        <v>46</v>
      </c>
      <c r="R145" s="20" t="s">
        <v>895</v>
      </c>
      <c r="U145" s="9" t="str">
        <f ca="1">IFERROR(__xludf.DUMMYFUNCTION("""COMPUTED_VALUE"""),"Artificial Intelligence Primer Certification - ISB - 27h.31m, DevOps Foundation Certification - ISB - 50h.19m")</f>
        <v>Artificial Intelligence Primer Certification - ISB - 27h.31m, DevOps Foundation Certification - ISB - 50h.19m</v>
      </c>
    </row>
    <row r="146" spans="1:21" ht="22.5" hidden="1" customHeight="1" x14ac:dyDescent="0.2">
      <c r="A146" s="29">
        <v>45370.916660590279</v>
      </c>
      <c r="B146" s="20" t="s">
        <v>896</v>
      </c>
      <c r="C146" s="30">
        <v>160121732073</v>
      </c>
      <c r="D146" s="20" t="s">
        <v>897</v>
      </c>
      <c r="E146" s="20" t="s">
        <v>40</v>
      </c>
      <c r="F146" s="20" t="s">
        <v>18</v>
      </c>
      <c r="G146" s="20">
        <v>2</v>
      </c>
      <c r="H146" s="20">
        <v>2025</v>
      </c>
      <c r="I146" s="20" t="s">
        <v>898</v>
      </c>
      <c r="J146" s="20" t="s">
        <v>896</v>
      </c>
      <c r="K146" s="20">
        <v>8639881708</v>
      </c>
      <c r="L146" s="20" t="s">
        <v>899</v>
      </c>
      <c r="M146" s="20">
        <v>9337683749</v>
      </c>
      <c r="N146" s="20" t="s">
        <v>67</v>
      </c>
      <c r="O146" s="20" t="s">
        <v>900</v>
      </c>
      <c r="P146" s="31" t="s">
        <v>901</v>
      </c>
      <c r="Q146" s="20" t="s">
        <v>70</v>
      </c>
      <c r="R146" s="32" t="s">
        <v>902</v>
      </c>
      <c r="U146" s="9" t="str">
        <f ca="1">IFERROR(__xludf.DUMMYFUNCTION("""COMPUTED_VALUE"""),"Machine Learning Foundation Certification - ISB - 18h.7m, MongoDB Python Developer Path - 15h")</f>
        <v>Machine Learning Foundation Certification - ISB - 18h.7m, MongoDB Python Developer Path - 15h</v>
      </c>
    </row>
    <row r="147" spans="1:21" ht="22.5" hidden="1" customHeight="1" x14ac:dyDescent="0.2">
      <c r="A147" s="29">
        <v>45372.940090729171</v>
      </c>
      <c r="B147" s="20" t="s">
        <v>903</v>
      </c>
      <c r="C147" s="30">
        <v>160121732074</v>
      </c>
      <c r="D147" s="20" t="s">
        <v>904</v>
      </c>
      <c r="E147" s="20" t="s">
        <v>40</v>
      </c>
      <c r="F147" s="20" t="s">
        <v>18</v>
      </c>
      <c r="G147" s="20">
        <v>2</v>
      </c>
      <c r="H147" s="20">
        <v>2025</v>
      </c>
      <c r="I147" s="20" t="s">
        <v>905</v>
      </c>
      <c r="J147" s="20" t="s">
        <v>903</v>
      </c>
      <c r="K147" s="20">
        <v>8179090078</v>
      </c>
      <c r="L147" s="20" t="s">
        <v>906</v>
      </c>
      <c r="M147" s="20">
        <v>9337683749</v>
      </c>
      <c r="N147" s="20" t="s">
        <v>67</v>
      </c>
      <c r="O147" s="20" t="s">
        <v>907</v>
      </c>
      <c r="P147" s="31" t="s">
        <v>908</v>
      </c>
      <c r="Q147" s="20" t="s">
        <v>46</v>
      </c>
      <c r="R147" s="32" t="s">
        <v>209</v>
      </c>
      <c r="U147" s="9" t="str">
        <f ca="1">IFERROR(__xludf.DUMMYFUNCTION("""COMPUTED_VALUE"""),"Machine Learning Foundation Certification - ISB - 18h.7m, DevOps Foundation Certification - ISB - 50h.19m, 1.Al foundation  2.AI advance ")</f>
        <v xml:space="preserve">Machine Learning Foundation Certification - ISB - 18h.7m, DevOps Foundation Certification - ISB - 50h.19m, 1.Al foundation  2.AI advance </v>
      </c>
    </row>
    <row r="148" spans="1:21" ht="22.5" hidden="1" customHeight="1" x14ac:dyDescent="0.2">
      <c r="A148" s="29">
        <v>45381.912116840278</v>
      </c>
      <c r="B148" s="20" t="s">
        <v>909</v>
      </c>
      <c r="C148" s="30">
        <v>160121732075</v>
      </c>
      <c r="D148" s="20" t="s">
        <v>910</v>
      </c>
      <c r="E148" s="20" t="s">
        <v>40</v>
      </c>
      <c r="F148" s="20" t="s">
        <v>18</v>
      </c>
      <c r="G148" s="20">
        <v>2</v>
      </c>
      <c r="H148" s="20">
        <v>2025</v>
      </c>
      <c r="I148" s="20" t="s">
        <v>911</v>
      </c>
      <c r="J148" s="20" t="s">
        <v>909</v>
      </c>
      <c r="K148" s="20">
        <v>7989845646</v>
      </c>
      <c r="L148" s="20" t="s">
        <v>906</v>
      </c>
      <c r="M148" s="20">
        <v>9337683749</v>
      </c>
      <c r="N148" s="20" t="s">
        <v>67</v>
      </c>
      <c r="O148" s="20" t="s">
        <v>912</v>
      </c>
      <c r="P148" s="31" t="s">
        <v>913</v>
      </c>
      <c r="Q148" s="20" t="s">
        <v>46</v>
      </c>
      <c r="R148" s="32" t="s">
        <v>914</v>
      </c>
      <c r="U148" s="9" t="str">
        <f ca="1">IFERROR(__xludf.DUMMYFUNCTION("""COMPUTED_VALUE"""),"INFOSYS")</f>
        <v>INFOSYS</v>
      </c>
    </row>
    <row r="149" spans="1:21" ht="22.5" hidden="1" customHeight="1" x14ac:dyDescent="0.2">
      <c r="A149" s="29">
        <v>45381.345680740742</v>
      </c>
      <c r="B149" s="20" t="s">
        <v>915</v>
      </c>
      <c r="C149" s="30">
        <v>160121732076</v>
      </c>
      <c r="D149" s="20" t="s">
        <v>916</v>
      </c>
      <c r="E149" s="20" t="s">
        <v>40</v>
      </c>
      <c r="F149" s="20" t="s">
        <v>18</v>
      </c>
      <c r="G149" s="20">
        <v>2</v>
      </c>
      <c r="H149" s="20">
        <v>2025</v>
      </c>
      <c r="I149" s="20" t="s">
        <v>917</v>
      </c>
      <c r="J149" s="20" t="s">
        <v>915</v>
      </c>
      <c r="K149" s="20">
        <v>9666094242</v>
      </c>
      <c r="L149" s="20" t="s">
        <v>887</v>
      </c>
      <c r="M149" s="20">
        <v>9337683749</v>
      </c>
      <c r="N149" s="20" t="s">
        <v>67</v>
      </c>
      <c r="O149" s="20" t="s">
        <v>918</v>
      </c>
      <c r="P149" s="20" t="s">
        <v>919</v>
      </c>
      <c r="Q149" s="20" t="s">
        <v>46</v>
      </c>
      <c r="R149" s="32" t="s">
        <v>920</v>
      </c>
      <c r="U149" s="9" t="str">
        <f ca="1">IFERROR(__xludf.DUMMYFUNCTION("""COMPUTED_VALUE"""),"INFOSYS SPRINGBOARD")</f>
        <v>INFOSYS SPRINGBOARD</v>
      </c>
    </row>
    <row r="150" spans="1:21" ht="22.5" hidden="1" customHeight="1" x14ac:dyDescent="0.2">
      <c r="A150" s="29">
        <v>45381.891468483795</v>
      </c>
      <c r="B150" s="20" t="s">
        <v>921</v>
      </c>
      <c r="C150" s="30">
        <v>160121732078</v>
      </c>
      <c r="D150" s="20" t="s">
        <v>922</v>
      </c>
      <c r="E150" s="20" t="s">
        <v>40</v>
      </c>
      <c r="F150" s="20" t="s">
        <v>18</v>
      </c>
      <c r="G150" s="20">
        <v>2</v>
      </c>
      <c r="H150" s="20">
        <v>2025</v>
      </c>
      <c r="I150" s="20" t="s">
        <v>923</v>
      </c>
      <c r="J150" s="20" t="s">
        <v>921</v>
      </c>
      <c r="K150" s="20">
        <v>9010327320</v>
      </c>
      <c r="L150" s="20" t="s">
        <v>924</v>
      </c>
      <c r="M150" s="20">
        <v>9337683749</v>
      </c>
      <c r="N150" s="20" t="s">
        <v>53</v>
      </c>
      <c r="O150" s="20" t="s">
        <v>925</v>
      </c>
      <c r="P150" s="20" t="s">
        <v>926</v>
      </c>
      <c r="Q150" s="20" t="s">
        <v>70</v>
      </c>
      <c r="R150" s="32" t="s">
        <v>927</v>
      </c>
      <c r="U150" s="9" t="str">
        <f ca="1">IFERROR(__xludf.DUMMYFUNCTION("""COMPUTED_VALUE"""),"Python Foundation Certification - ISB (Infosys Springboard) - 2h.18m, ")</f>
        <v xml:space="preserve">Python Foundation Certification - ISB (Infosys Springboard) - 2h.18m, </v>
      </c>
    </row>
    <row r="151" spans="1:21" ht="22.5" hidden="1" customHeight="1" x14ac:dyDescent="0.2">
      <c r="A151" s="29">
        <v>45381.912778668979</v>
      </c>
      <c r="B151" s="20" t="s">
        <v>921</v>
      </c>
      <c r="C151" s="30">
        <v>160121732078</v>
      </c>
      <c r="D151" s="20" t="s">
        <v>922</v>
      </c>
      <c r="E151" s="20" t="s">
        <v>40</v>
      </c>
      <c r="F151" s="20" t="s">
        <v>18</v>
      </c>
      <c r="G151" s="20">
        <v>2</v>
      </c>
      <c r="H151" s="20">
        <v>2025</v>
      </c>
      <c r="I151" s="20" t="s">
        <v>923</v>
      </c>
      <c r="J151" s="20" t="s">
        <v>921</v>
      </c>
      <c r="K151" s="20">
        <v>9010327320</v>
      </c>
      <c r="L151" s="20" t="s">
        <v>928</v>
      </c>
      <c r="M151" s="20">
        <v>9337683749</v>
      </c>
      <c r="N151" s="20" t="s">
        <v>53</v>
      </c>
      <c r="O151" s="20" t="s">
        <v>929</v>
      </c>
      <c r="P151" s="20" t="s">
        <v>930</v>
      </c>
      <c r="Q151" s="20" t="s">
        <v>70</v>
      </c>
      <c r="R151" s="32" t="s">
        <v>927</v>
      </c>
      <c r="U151" s="9" t="str">
        <f ca="1">IFERROR(__xludf.DUMMYFUNCTION("""COMPUTED_VALUE"""),"java programming")</f>
        <v>java programming</v>
      </c>
    </row>
    <row r="152" spans="1:21" ht="22.5" hidden="1" customHeight="1" x14ac:dyDescent="0.2">
      <c r="A152" s="29">
        <v>45439.663187905091</v>
      </c>
      <c r="B152" s="20" t="s">
        <v>931</v>
      </c>
      <c r="C152" s="20">
        <v>160121732079</v>
      </c>
      <c r="D152" s="20" t="s">
        <v>932</v>
      </c>
      <c r="E152" s="20" t="s">
        <v>40</v>
      </c>
      <c r="F152" s="20" t="s">
        <v>18</v>
      </c>
      <c r="G152" s="20">
        <v>2</v>
      </c>
      <c r="H152" s="20">
        <v>2025</v>
      </c>
      <c r="I152" s="20" t="s">
        <v>933</v>
      </c>
      <c r="J152" s="20" t="s">
        <v>931</v>
      </c>
      <c r="K152" s="20">
        <v>9949992532</v>
      </c>
      <c r="L152" s="20" t="s">
        <v>934</v>
      </c>
      <c r="M152" s="20">
        <v>9337683749</v>
      </c>
      <c r="N152" s="20" t="s">
        <v>67</v>
      </c>
      <c r="O152" s="20">
        <v>75</v>
      </c>
      <c r="P152" s="31" t="s">
        <v>935</v>
      </c>
      <c r="Q152" s="20" t="s">
        <v>70</v>
      </c>
      <c r="R152" s="20" t="s">
        <v>682</v>
      </c>
      <c r="U152" s="9" t="str">
        <f ca="1">IFERROR(__xludf.DUMMYFUNCTION("""COMPUTED_VALUE"""),"Cyber Security Foundation Certification - ISB - 39h.11m, Java Foundation Certification - ISB - 114h.24m")</f>
        <v>Cyber Security Foundation Certification - ISB - 39h.11m, Java Foundation Certification - ISB - 114h.24m</v>
      </c>
    </row>
    <row r="153" spans="1:21" ht="22.5" hidden="1" customHeight="1" x14ac:dyDescent="0.2">
      <c r="A153" s="29">
        <v>45380.443805243056</v>
      </c>
      <c r="B153" s="20" t="s">
        <v>936</v>
      </c>
      <c r="C153" s="30">
        <v>160121732080</v>
      </c>
      <c r="D153" s="20" t="s">
        <v>937</v>
      </c>
      <c r="E153" s="20" t="s">
        <v>40</v>
      </c>
      <c r="F153" s="20" t="s">
        <v>18</v>
      </c>
      <c r="G153" s="20">
        <v>2</v>
      </c>
      <c r="H153" s="20">
        <v>2025</v>
      </c>
      <c r="I153" s="20" t="s">
        <v>938</v>
      </c>
      <c r="J153" s="20" t="s">
        <v>939</v>
      </c>
      <c r="K153" s="20">
        <v>7989636219</v>
      </c>
      <c r="L153" s="20" t="s">
        <v>940</v>
      </c>
      <c r="M153" s="20">
        <v>9337683749</v>
      </c>
      <c r="N153" s="20" t="s">
        <v>67</v>
      </c>
      <c r="O153" s="20" t="s">
        <v>110</v>
      </c>
      <c r="P153" s="31" t="s">
        <v>941</v>
      </c>
      <c r="Q153" s="20" t="s">
        <v>46</v>
      </c>
      <c r="R153" s="32" t="s">
        <v>942</v>
      </c>
      <c r="U153" s="9" t="str">
        <f ca="1">IFERROR(__xludf.DUMMYFUNCTION("""COMPUTED_VALUE"""),"Java Foundation Certification - ISB - 114h.24m, ")</f>
        <v xml:space="preserve">Java Foundation Certification - ISB - 114h.24m, </v>
      </c>
    </row>
    <row r="154" spans="1:21" ht="22.5" hidden="1" customHeight="1" x14ac:dyDescent="0.2">
      <c r="A154" s="29">
        <v>45382.313796331015</v>
      </c>
      <c r="B154" s="20" t="s">
        <v>943</v>
      </c>
      <c r="C154" s="30">
        <v>160121732081</v>
      </c>
      <c r="D154" s="20" t="s">
        <v>944</v>
      </c>
      <c r="E154" s="20" t="s">
        <v>40</v>
      </c>
      <c r="F154" s="20" t="s">
        <v>18</v>
      </c>
      <c r="G154" s="20">
        <v>2</v>
      </c>
      <c r="H154" s="20">
        <v>2025</v>
      </c>
      <c r="I154" s="20" t="s">
        <v>945</v>
      </c>
      <c r="J154" s="20" t="s">
        <v>943</v>
      </c>
      <c r="K154" s="20">
        <v>9440868849</v>
      </c>
      <c r="L154" s="20" t="s">
        <v>946</v>
      </c>
      <c r="M154" s="20">
        <v>9337683749</v>
      </c>
      <c r="N154" s="20" t="s">
        <v>67</v>
      </c>
      <c r="O154" s="20" t="s">
        <v>947</v>
      </c>
      <c r="P154" s="31" t="s">
        <v>948</v>
      </c>
      <c r="Q154" s="20" t="s">
        <v>70</v>
      </c>
      <c r="R154" s="32" t="s">
        <v>451</v>
      </c>
      <c r="U154" s="9" t="str">
        <f ca="1">IFERROR(__xludf.DUMMYFUNCTION("""COMPUTED_VALUE"""),"Machine Learning Foundation Certification - ISB - 18h.7m")</f>
        <v>Machine Learning Foundation Certification - ISB - 18h.7m</v>
      </c>
    </row>
    <row r="155" spans="1:21" ht="22.5" hidden="1" customHeight="1" x14ac:dyDescent="0.2">
      <c r="A155" s="29">
        <v>45408.87476471065</v>
      </c>
      <c r="B155" s="20" t="s">
        <v>949</v>
      </c>
      <c r="C155" s="30">
        <v>160121732085</v>
      </c>
      <c r="D155" s="20" t="s">
        <v>950</v>
      </c>
      <c r="E155" s="20" t="s">
        <v>40</v>
      </c>
      <c r="F155" s="20" t="s">
        <v>18</v>
      </c>
      <c r="G155" s="20">
        <v>2</v>
      </c>
      <c r="H155" s="20">
        <v>2025</v>
      </c>
      <c r="I155" s="20" t="s">
        <v>951</v>
      </c>
      <c r="J155" s="20" t="s">
        <v>949</v>
      </c>
      <c r="K155" s="20">
        <v>7013066925</v>
      </c>
      <c r="L155" s="20" t="s">
        <v>952</v>
      </c>
      <c r="M155" s="20">
        <v>9337683749</v>
      </c>
      <c r="N155" s="20" t="s">
        <v>67</v>
      </c>
      <c r="O155" s="20">
        <v>75</v>
      </c>
      <c r="P155" s="31" t="s">
        <v>953</v>
      </c>
      <c r="Q155" s="20" t="s">
        <v>46</v>
      </c>
      <c r="R155" s="20" t="s">
        <v>954</v>
      </c>
      <c r="U155" s="9" t="str">
        <f ca="1">IFERROR(__xludf.DUMMYFUNCTION("""COMPUTED_VALUE"""),"Artificial Intelligence Foundation Certification - ISB - 15h.11m, Machine Learning Foundation Certification - ISB - 18h.7m, MongoDB Python Developer Path - 15h, MongoDB Node.js Developer Path - 15h")</f>
        <v>Artificial Intelligence Foundation Certification - ISB - 15h.11m, Machine Learning Foundation Certification - ISB - 18h.7m, MongoDB Python Developer Path - 15h, MongoDB Node.js Developer Path - 15h</v>
      </c>
    </row>
    <row r="156" spans="1:21" ht="22.5" hidden="1" customHeight="1" x14ac:dyDescent="0.2">
      <c r="A156" s="29">
        <v>45382.393705138893</v>
      </c>
      <c r="B156" s="20" t="s">
        <v>955</v>
      </c>
      <c r="C156" s="30">
        <v>160121732086</v>
      </c>
      <c r="D156" s="20" t="s">
        <v>956</v>
      </c>
      <c r="E156" s="20" t="s">
        <v>40</v>
      </c>
      <c r="F156" s="20" t="s">
        <v>18</v>
      </c>
      <c r="G156" s="20">
        <v>2</v>
      </c>
      <c r="H156" s="20">
        <v>2025</v>
      </c>
      <c r="I156" s="20" t="s">
        <v>957</v>
      </c>
      <c r="J156" s="20" t="s">
        <v>958</v>
      </c>
      <c r="K156" s="20">
        <v>8639548353</v>
      </c>
      <c r="L156" s="20" t="s">
        <v>899</v>
      </c>
      <c r="M156" s="20">
        <v>9337683749</v>
      </c>
      <c r="N156" s="20" t="s">
        <v>67</v>
      </c>
      <c r="O156" s="20" t="s">
        <v>959</v>
      </c>
      <c r="P156" s="31" t="s">
        <v>960</v>
      </c>
      <c r="Q156" s="20" t="s">
        <v>70</v>
      </c>
      <c r="R156" s="32" t="s">
        <v>961</v>
      </c>
      <c r="U156" s="9" t="str">
        <f ca="1">IFERROR(__xludf.DUMMYFUNCTION("""COMPUTED_VALUE"""),"Artificial Intelligence Foundation Certification - ISB - 15h.11m, Machine Learning Foundation Certification - ISB - 18h.7m, MongoDB Java Developer Path - 15h, MongoDB Node.js Developer Path - 15h")</f>
        <v>Artificial Intelligence Foundation Certification - ISB - 15h.11m, Machine Learning Foundation Certification - ISB - 18h.7m, MongoDB Java Developer Path - 15h, MongoDB Node.js Developer Path - 15h</v>
      </c>
    </row>
    <row r="157" spans="1:21" ht="22.5" hidden="1" customHeight="1" x14ac:dyDescent="0.2">
      <c r="A157" s="29">
        <v>45380.979864143519</v>
      </c>
      <c r="B157" s="20" t="s">
        <v>962</v>
      </c>
      <c r="C157" s="30">
        <v>160121732087</v>
      </c>
      <c r="D157" s="20" t="s">
        <v>963</v>
      </c>
      <c r="E157" s="20" t="s">
        <v>50</v>
      </c>
      <c r="F157" s="20" t="s">
        <v>18</v>
      </c>
      <c r="G157" s="20">
        <v>2</v>
      </c>
      <c r="H157" s="20">
        <v>2025</v>
      </c>
      <c r="I157" s="20" t="s">
        <v>964</v>
      </c>
      <c r="J157" s="20" t="s">
        <v>962</v>
      </c>
      <c r="K157" s="20">
        <v>7075774887</v>
      </c>
      <c r="L157" s="20" t="s">
        <v>887</v>
      </c>
      <c r="M157" s="20">
        <v>9337683749</v>
      </c>
      <c r="N157" s="20" t="s">
        <v>67</v>
      </c>
      <c r="O157" s="20">
        <v>75</v>
      </c>
      <c r="P157" s="31" t="s">
        <v>965</v>
      </c>
      <c r="Q157" s="20" t="s">
        <v>70</v>
      </c>
      <c r="R157" s="32" t="s">
        <v>966</v>
      </c>
      <c r="U157" s="9" t="str">
        <f ca="1">IFERROR(__xludf.DUMMYFUNCTION("""COMPUTED_VALUE"""),"Artificial Intelligence Foundation Certification - ISB - 15h.11m, Artificial Intelligence Primer Certification - ISB - 27h.31m, MongoDB PHP Developer Path - 18h")</f>
        <v>Artificial Intelligence Foundation Certification - ISB - 15h.11m, Artificial Intelligence Primer Certification - ISB - 27h.31m, MongoDB PHP Developer Path - 18h</v>
      </c>
    </row>
    <row r="158" spans="1:21" ht="22.5" hidden="1" customHeight="1" x14ac:dyDescent="0.2">
      <c r="A158" s="29">
        <v>45380.826413159724</v>
      </c>
      <c r="B158" s="20" t="s">
        <v>967</v>
      </c>
      <c r="C158" s="30">
        <v>160121732089</v>
      </c>
      <c r="D158" s="20" t="s">
        <v>968</v>
      </c>
      <c r="E158" s="20" t="s">
        <v>50</v>
      </c>
      <c r="F158" s="20" t="s">
        <v>18</v>
      </c>
      <c r="G158" s="20">
        <v>2</v>
      </c>
      <c r="H158" s="20">
        <v>2025</v>
      </c>
      <c r="I158" s="20" t="s">
        <v>969</v>
      </c>
      <c r="J158" s="20" t="s">
        <v>967</v>
      </c>
      <c r="K158" s="20">
        <v>9396571234</v>
      </c>
      <c r="L158" s="20" t="s">
        <v>924</v>
      </c>
      <c r="M158" s="20">
        <v>9337683749</v>
      </c>
      <c r="N158" s="20" t="s">
        <v>67</v>
      </c>
      <c r="O158" s="20" t="s">
        <v>970</v>
      </c>
      <c r="P158" s="31" t="s">
        <v>971</v>
      </c>
      <c r="Q158" s="20" t="s">
        <v>46</v>
      </c>
      <c r="R158" s="32" t="s">
        <v>972</v>
      </c>
      <c r="U158" s="9" t="str">
        <f ca="1">IFERROR(__xludf.DUMMYFUNCTION("""COMPUTED_VALUE"""),"Machine Learning Foundation Certification - ISB - 18h.7m, Cyber Security Foundation Certification - ISB - 39h.11m")</f>
        <v>Machine Learning Foundation Certification - ISB - 18h.7m, Cyber Security Foundation Certification - ISB - 39h.11m</v>
      </c>
    </row>
    <row r="159" spans="1:21" ht="22.5" hidden="1" customHeight="1" x14ac:dyDescent="0.2">
      <c r="A159" s="29">
        <v>45371.523021215282</v>
      </c>
      <c r="B159" s="20" t="s">
        <v>973</v>
      </c>
      <c r="C159" s="30">
        <v>160121732090</v>
      </c>
      <c r="D159" s="20" t="s">
        <v>974</v>
      </c>
      <c r="E159" s="20" t="s">
        <v>50</v>
      </c>
      <c r="F159" s="20" t="s">
        <v>18</v>
      </c>
      <c r="G159" s="20">
        <v>2</v>
      </c>
      <c r="H159" s="20">
        <v>2025</v>
      </c>
      <c r="I159" s="20" t="s">
        <v>975</v>
      </c>
      <c r="J159" s="20" t="s">
        <v>976</v>
      </c>
      <c r="K159" s="20">
        <v>9581466566</v>
      </c>
      <c r="L159" s="20" t="s">
        <v>977</v>
      </c>
      <c r="M159" s="20">
        <v>9337683749</v>
      </c>
      <c r="N159" s="20" t="s">
        <v>53</v>
      </c>
      <c r="O159" s="20" t="s">
        <v>978</v>
      </c>
      <c r="P159" s="20" t="s">
        <v>979</v>
      </c>
      <c r="Q159" s="20" t="s">
        <v>46</v>
      </c>
      <c r="R159" s="32" t="s">
        <v>734</v>
      </c>
      <c r="U159" s="9" t="str">
        <f ca="1">IFERROR(__xludf.DUMMYFUNCTION("""COMPUTED_VALUE"""),"Artificial Intelligence Foundation Certification - ISB - 15h.11m, Artificial Intelligence Primer Certification - ISB - 27h.31m, Machine Learning Foundation Certification - ISB - 18h.7m, AI Foundations and AI advanced  - Li2 - 100h")</f>
        <v>Artificial Intelligence Foundation Certification - ISB - 15h.11m, Artificial Intelligence Primer Certification - ISB - 27h.31m, Machine Learning Foundation Certification - ISB - 18h.7m, AI Foundations and AI advanced  - Li2 - 100h</v>
      </c>
    </row>
    <row r="160" spans="1:21" ht="22.5" hidden="1" customHeight="1" x14ac:dyDescent="0.2">
      <c r="A160" s="29">
        <v>45380.821760844905</v>
      </c>
      <c r="B160" s="20" t="s">
        <v>980</v>
      </c>
      <c r="C160" s="30">
        <v>160121732091</v>
      </c>
      <c r="D160" s="20" t="s">
        <v>981</v>
      </c>
      <c r="E160" s="20" t="s">
        <v>50</v>
      </c>
      <c r="F160" s="20" t="s">
        <v>18</v>
      </c>
      <c r="G160" s="20">
        <v>2</v>
      </c>
      <c r="H160" s="20">
        <v>2025</v>
      </c>
      <c r="I160" s="20" t="s">
        <v>982</v>
      </c>
      <c r="J160" s="20" t="s">
        <v>983</v>
      </c>
      <c r="K160" s="20">
        <v>9652443851</v>
      </c>
      <c r="L160" s="20" t="s">
        <v>984</v>
      </c>
      <c r="M160" s="20">
        <v>9337683749</v>
      </c>
      <c r="N160" s="20" t="s">
        <v>61</v>
      </c>
      <c r="O160" s="20">
        <v>100</v>
      </c>
      <c r="P160" s="20" t="s">
        <v>985</v>
      </c>
      <c r="Q160" s="20" t="s">
        <v>46</v>
      </c>
      <c r="R160" s="32" t="s">
        <v>986</v>
      </c>
      <c r="U160" s="9" t="str">
        <f ca="1">IFERROR(__xludf.DUMMYFUNCTION("""COMPUTED_VALUE"""),"Artificial Intelligence Foundation Certification - ISB - 15h.11m, Machine Learning Foundation Certification - ISB - 18h.7m, Cyber Security Foundation Certification - ISB - 39h.11m, AI Foundations and AI advanced  - Li2 - 100h")</f>
        <v>Artificial Intelligence Foundation Certification - ISB - 15h.11m, Machine Learning Foundation Certification - ISB - 18h.7m, Cyber Security Foundation Certification - ISB - 39h.11m, AI Foundations and AI advanced  - Li2 - 100h</v>
      </c>
    </row>
    <row r="161" spans="1:21" ht="22.5" hidden="1" customHeight="1" x14ac:dyDescent="0.2">
      <c r="A161" s="29">
        <v>45380.972801724536</v>
      </c>
      <c r="B161" s="20" t="s">
        <v>987</v>
      </c>
      <c r="C161" s="30">
        <v>160121732092</v>
      </c>
      <c r="D161" s="20" t="s">
        <v>988</v>
      </c>
      <c r="E161" s="20" t="s">
        <v>50</v>
      </c>
      <c r="F161" s="20" t="s">
        <v>18</v>
      </c>
      <c r="G161" s="20">
        <v>2</v>
      </c>
      <c r="H161" s="20">
        <v>2025</v>
      </c>
      <c r="I161" s="20" t="s">
        <v>989</v>
      </c>
      <c r="J161" s="20" t="s">
        <v>987</v>
      </c>
      <c r="K161" s="20">
        <v>7075754490</v>
      </c>
      <c r="L161" s="20" t="s">
        <v>887</v>
      </c>
      <c r="M161" s="20">
        <v>9337683749</v>
      </c>
      <c r="N161" s="20" t="s">
        <v>67</v>
      </c>
      <c r="O161" s="20" t="s">
        <v>990</v>
      </c>
      <c r="P161" s="31" t="s">
        <v>991</v>
      </c>
      <c r="Q161" s="20" t="s">
        <v>70</v>
      </c>
      <c r="R161" s="32" t="s">
        <v>46</v>
      </c>
      <c r="U161" s="9" t="str">
        <f ca="1">IFERROR(__xludf.DUMMYFUNCTION("""COMPUTED_VALUE"""),"Python Foundation Certification - ISB (Infosys Springboard) - 2h.18m, Artificial Intelligence Foundation Certification - ISB - 15h.11m, AI Foundations and AI advanced  - Li2 - 100h")</f>
        <v>Python Foundation Certification - ISB (Infosys Springboard) - 2h.18m, Artificial Intelligence Foundation Certification - ISB - 15h.11m, AI Foundations and AI advanced  - Li2 - 100h</v>
      </c>
    </row>
    <row r="162" spans="1:21" ht="22.5" hidden="1" customHeight="1" x14ac:dyDescent="0.2">
      <c r="A162" s="29">
        <v>45370.653710902778</v>
      </c>
      <c r="B162" s="20" t="s">
        <v>992</v>
      </c>
      <c r="C162" s="30">
        <v>160121732093</v>
      </c>
      <c r="D162" s="20" t="s">
        <v>993</v>
      </c>
      <c r="E162" s="20" t="s">
        <v>50</v>
      </c>
      <c r="F162" s="20" t="s">
        <v>18</v>
      </c>
      <c r="G162" s="20">
        <v>2</v>
      </c>
      <c r="H162" s="20">
        <v>2025</v>
      </c>
      <c r="I162" s="20" t="s">
        <v>994</v>
      </c>
      <c r="J162" s="20" t="s">
        <v>995</v>
      </c>
      <c r="K162" s="20">
        <v>7330917148</v>
      </c>
      <c r="L162" s="20" t="s">
        <v>899</v>
      </c>
      <c r="M162" s="20">
        <v>9337683749</v>
      </c>
      <c r="N162" s="20" t="s">
        <v>67</v>
      </c>
      <c r="O162" s="20" t="s">
        <v>996</v>
      </c>
      <c r="P162" s="31" t="s">
        <v>997</v>
      </c>
      <c r="Q162" s="20" t="s">
        <v>70</v>
      </c>
      <c r="R162" s="32" t="s">
        <v>998</v>
      </c>
      <c r="U162" s="9" t="str">
        <f ca="1">IFERROR(__xludf.DUMMYFUNCTION("""COMPUTED_VALUE"""),"Core Certification from ECE /  EEE / Civil / Biotech / Chemical / Mechanical - 70, Python Foundation Certification - ISB (Infosys Springboard) - 2h.18m, Machine Learning Foundation Certification - ISB - 18h.7m")</f>
        <v>Core Certification from ECE /  EEE / Civil / Biotech / Chemical / Mechanical - 70, Python Foundation Certification - ISB (Infosys Springboard) - 2h.18m, Machine Learning Foundation Certification - ISB - 18h.7m</v>
      </c>
    </row>
    <row r="163" spans="1:21" ht="22.5" hidden="1" customHeight="1" x14ac:dyDescent="0.2">
      <c r="A163" s="29">
        <v>45381.883461574078</v>
      </c>
      <c r="B163" s="20" t="s">
        <v>999</v>
      </c>
      <c r="C163" s="30">
        <v>160121732094</v>
      </c>
      <c r="D163" s="20" t="s">
        <v>1000</v>
      </c>
      <c r="E163" s="20" t="s">
        <v>50</v>
      </c>
      <c r="F163" s="20" t="s">
        <v>18</v>
      </c>
      <c r="G163" s="20">
        <v>2</v>
      </c>
      <c r="H163" s="20">
        <v>2025</v>
      </c>
      <c r="I163" s="20" t="s">
        <v>1001</v>
      </c>
      <c r="J163" s="20" t="s">
        <v>999</v>
      </c>
      <c r="K163" s="20">
        <v>9963257994</v>
      </c>
      <c r="L163" s="20" t="s">
        <v>1002</v>
      </c>
      <c r="M163" s="20">
        <v>8917297989</v>
      </c>
      <c r="N163" s="20" t="s">
        <v>67</v>
      </c>
      <c r="O163" s="20" t="s">
        <v>1003</v>
      </c>
      <c r="P163" s="31" t="s">
        <v>1004</v>
      </c>
      <c r="Q163" s="20" t="s">
        <v>70</v>
      </c>
      <c r="R163" s="32" t="s">
        <v>1005</v>
      </c>
      <c r="U163" s="9" t="str">
        <f ca="1">IFERROR(__xludf.DUMMYFUNCTION("""COMPUTED_VALUE"""),"Artificial Intelligence Foundation Certification - ISB - 15h.11m, AI Foundations and AI advanced  - Li2 - 100h")</f>
        <v>Artificial Intelligence Foundation Certification - ISB - 15h.11m, AI Foundations and AI advanced  - Li2 - 100h</v>
      </c>
    </row>
    <row r="164" spans="1:21" ht="22.5" hidden="1" customHeight="1" x14ac:dyDescent="0.2">
      <c r="A164" s="29">
        <v>45380.5432693287</v>
      </c>
      <c r="B164" s="20" t="s">
        <v>1006</v>
      </c>
      <c r="C164" s="30">
        <v>160121732097</v>
      </c>
      <c r="D164" s="20" t="s">
        <v>1007</v>
      </c>
      <c r="E164" s="20" t="s">
        <v>50</v>
      </c>
      <c r="F164" s="20" t="s">
        <v>18</v>
      </c>
      <c r="G164" s="20">
        <v>2</v>
      </c>
      <c r="H164" s="20">
        <v>2025</v>
      </c>
      <c r="I164" s="20" t="s">
        <v>1006</v>
      </c>
      <c r="J164" s="20" t="s">
        <v>1008</v>
      </c>
      <c r="K164" s="20">
        <v>9533792224</v>
      </c>
      <c r="L164" s="20" t="s">
        <v>1009</v>
      </c>
      <c r="M164" s="20">
        <v>8917297989</v>
      </c>
      <c r="N164" s="20" t="s">
        <v>67</v>
      </c>
      <c r="O164" s="20" t="s">
        <v>1010</v>
      </c>
      <c r="P164" s="31" t="s">
        <v>1011</v>
      </c>
      <c r="Q164" s="20" t="s">
        <v>46</v>
      </c>
      <c r="R164" s="33" t="s">
        <v>1012</v>
      </c>
      <c r="U164" s="9" t="str">
        <f ca="1">IFERROR(__xludf.DUMMYFUNCTION("""COMPUTED_VALUE"""),"Learn Programming with Java - An Interactive Way")</f>
        <v>Learn Programming with Java - An Interactive Way</v>
      </c>
    </row>
    <row r="165" spans="1:21" ht="22.5" hidden="1" customHeight="1" x14ac:dyDescent="0.2">
      <c r="A165" s="29">
        <v>45361.707686168986</v>
      </c>
      <c r="B165" s="20" t="s">
        <v>1013</v>
      </c>
      <c r="C165" s="30">
        <v>160121732099</v>
      </c>
      <c r="D165" s="20" t="s">
        <v>1014</v>
      </c>
      <c r="E165" s="20" t="s">
        <v>50</v>
      </c>
      <c r="F165" s="20" t="s">
        <v>18</v>
      </c>
      <c r="G165" s="20">
        <v>2</v>
      </c>
      <c r="H165" s="20">
        <v>2025</v>
      </c>
      <c r="I165" s="20" t="s">
        <v>1015</v>
      </c>
      <c r="J165" s="20" t="s">
        <v>1013</v>
      </c>
      <c r="K165" s="20">
        <v>9014853180</v>
      </c>
      <c r="L165" s="20" t="s">
        <v>1016</v>
      </c>
      <c r="M165" s="20">
        <v>8917297989</v>
      </c>
      <c r="N165" s="20" t="s">
        <v>67</v>
      </c>
      <c r="O165" s="20">
        <v>75</v>
      </c>
      <c r="P165" s="31" t="s">
        <v>1017</v>
      </c>
      <c r="Q165" s="20" t="s">
        <v>46</v>
      </c>
      <c r="R165" s="32" t="s">
        <v>1018</v>
      </c>
      <c r="U165" s="9" t="str">
        <f ca="1">IFERROR(__xludf.DUMMYFUNCTION("""COMPUTED_VALUE"""),"Computer Network &amp; Internet Security")</f>
        <v>Computer Network &amp; Internet Security</v>
      </c>
    </row>
    <row r="166" spans="1:21" ht="22.5" hidden="1" customHeight="1" x14ac:dyDescent="0.2">
      <c r="A166" s="29">
        <v>45371.925230717592</v>
      </c>
      <c r="B166" s="20" t="s">
        <v>1019</v>
      </c>
      <c r="C166" s="30">
        <v>160121732100</v>
      </c>
      <c r="D166" s="20" t="s">
        <v>1020</v>
      </c>
      <c r="E166" s="20" t="s">
        <v>50</v>
      </c>
      <c r="F166" s="20" t="s">
        <v>18</v>
      </c>
      <c r="G166" s="20">
        <v>2</v>
      </c>
      <c r="H166" s="20">
        <v>2025</v>
      </c>
      <c r="I166" s="20" t="s">
        <v>1021</v>
      </c>
      <c r="J166" s="20" t="s">
        <v>1022</v>
      </c>
      <c r="K166" s="20">
        <v>7396057833</v>
      </c>
      <c r="L166" s="20" t="s">
        <v>1023</v>
      </c>
      <c r="M166" s="20" t="s">
        <v>1024</v>
      </c>
      <c r="N166" s="20" t="s">
        <v>67</v>
      </c>
      <c r="O166" s="20" t="s">
        <v>1025</v>
      </c>
      <c r="P166" s="31" t="s">
        <v>1026</v>
      </c>
      <c r="Q166" s="20" t="s">
        <v>70</v>
      </c>
      <c r="R166" s="33" t="s">
        <v>1027</v>
      </c>
      <c r="U166" s="9" t="str">
        <f ca="1">IFERROR(__xludf.DUMMYFUNCTION("""COMPUTED_VALUE"""),"Artificial Intelligence Foundation Certification - ISB - 15h.11m, Artificial Intelligence Primer Certification - ISB - 27h.31m")</f>
        <v>Artificial Intelligence Foundation Certification - ISB - 15h.11m, Artificial Intelligence Primer Certification - ISB - 27h.31m</v>
      </c>
    </row>
    <row r="167" spans="1:21" ht="22.5" hidden="1" customHeight="1" x14ac:dyDescent="0.2">
      <c r="A167" s="29">
        <v>45410.858004907408</v>
      </c>
      <c r="B167" s="20" t="s">
        <v>1028</v>
      </c>
      <c r="C167" s="30">
        <v>160121732102</v>
      </c>
      <c r="D167" s="20" t="s">
        <v>1029</v>
      </c>
      <c r="E167" s="20" t="s">
        <v>50</v>
      </c>
      <c r="F167" s="20" t="s">
        <v>18</v>
      </c>
      <c r="G167" s="20">
        <v>2</v>
      </c>
      <c r="H167" s="20">
        <v>2025</v>
      </c>
      <c r="I167" s="20" t="s">
        <v>1030</v>
      </c>
      <c r="J167" s="20" t="s">
        <v>1028</v>
      </c>
      <c r="K167" s="20">
        <v>7981632595</v>
      </c>
      <c r="L167" s="20" t="s">
        <v>1031</v>
      </c>
      <c r="M167" s="20">
        <v>8917297989</v>
      </c>
      <c r="N167" s="20" t="s">
        <v>67</v>
      </c>
      <c r="O167" s="20" t="s">
        <v>1032</v>
      </c>
      <c r="P167" s="31" t="s">
        <v>1033</v>
      </c>
      <c r="Q167" s="20" t="s">
        <v>46</v>
      </c>
      <c r="R167" s="20" t="s">
        <v>1034</v>
      </c>
      <c r="U167" s="9" t="str">
        <f ca="1">IFERROR(__xludf.DUMMYFUNCTION("""COMPUTED_VALUE"""),"Core Certification from ECE /  EEE / Civil / Biotech / Chemical / Mechanical - 70, Python Foundation Certification - ISB (Infosys Springboard) - 2h.18m, Data Science Foundation Certification - ISB - 75h.52m")</f>
        <v>Core Certification from ECE /  EEE / Civil / Biotech / Chemical / Mechanical - 70, Python Foundation Certification - ISB (Infosys Springboard) - 2h.18m, Data Science Foundation Certification - ISB - 75h.52m</v>
      </c>
    </row>
    <row r="168" spans="1:21" ht="22.5" hidden="1" customHeight="1" x14ac:dyDescent="0.2">
      <c r="A168" s="29">
        <v>45380.900199861113</v>
      </c>
      <c r="B168" s="20" t="s">
        <v>1035</v>
      </c>
      <c r="C168" s="30">
        <v>160121732103</v>
      </c>
      <c r="D168" s="20" t="s">
        <v>1036</v>
      </c>
      <c r="E168" s="20" t="s">
        <v>50</v>
      </c>
      <c r="F168" s="20" t="s">
        <v>18</v>
      </c>
      <c r="G168" s="20">
        <v>2</v>
      </c>
      <c r="H168" s="20">
        <v>2025</v>
      </c>
      <c r="I168" s="20" t="s">
        <v>1037</v>
      </c>
      <c r="J168" s="20" t="s">
        <v>1038</v>
      </c>
      <c r="K168" s="20">
        <v>7989785974</v>
      </c>
      <c r="L168" s="20" t="s">
        <v>1039</v>
      </c>
      <c r="M168" s="20">
        <v>8917297989</v>
      </c>
      <c r="N168" s="20" t="s">
        <v>67</v>
      </c>
      <c r="O168" s="20">
        <v>75</v>
      </c>
      <c r="P168" s="31" t="s">
        <v>1040</v>
      </c>
      <c r="Q168" s="20" t="s">
        <v>46</v>
      </c>
      <c r="R168" s="32" t="s">
        <v>1041</v>
      </c>
      <c r="U168" s="9" t="str">
        <f ca="1">IFERROR(__xludf.DUMMYFUNCTION("""COMPUTED_VALUE"""),"Data science and Machine learning (94hr.5m)")</f>
        <v>Data science and Machine learning (94hr.5m)</v>
      </c>
    </row>
    <row r="169" spans="1:21" ht="22.5" hidden="1" customHeight="1" x14ac:dyDescent="0.2">
      <c r="A169" s="29">
        <v>45380.738190752316</v>
      </c>
      <c r="B169" s="20" t="s">
        <v>1042</v>
      </c>
      <c r="C169" s="30">
        <v>160121732106</v>
      </c>
      <c r="D169" s="20" t="s">
        <v>1043</v>
      </c>
      <c r="E169" s="20" t="s">
        <v>50</v>
      </c>
      <c r="F169" s="20" t="s">
        <v>18</v>
      </c>
      <c r="G169" s="20">
        <v>2</v>
      </c>
      <c r="H169" s="20">
        <v>2025</v>
      </c>
      <c r="I169" s="20" t="s">
        <v>1044</v>
      </c>
      <c r="J169" s="20" t="s">
        <v>1042</v>
      </c>
      <c r="K169" s="20">
        <v>8790641348</v>
      </c>
      <c r="L169" s="20" t="s">
        <v>1045</v>
      </c>
      <c r="M169" s="20">
        <v>8917297989</v>
      </c>
      <c r="N169" s="20" t="s">
        <v>67</v>
      </c>
      <c r="O169" s="20" t="s">
        <v>1046</v>
      </c>
      <c r="P169" s="31" t="s">
        <v>1047</v>
      </c>
      <c r="Q169" s="20" t="s">
        <v>70</v>
      </c>
      <c r="R169" s="32" t="s">
        <v>112</v>
      </c>
      <c r="U169" s="9" t="str">
        <f ca="1">IFERROR(__xludf.DUMMYFUNCTION("""COMPUTED_VALUE"""),"Python Foundation Certification - ISB (Infosys Springboard) - 2h.18m, Artificial Intelligence Foundation Certification - ISB - 15h.11m, Machine Learning Foundation Certification - ISB - 18h.7m, Internet of Things Foundation Certification - ISB - 33h, Math"&amp;"works - Matlab - Li2")</f>
        <v>Python Foundation Certification - ISB (Infosys Springboard) - 2h.18m, Artificial Intelligence Foundation Certification - ISB - 15h.11m, Machine Learning Foundation Certification - ISB - 18h.7m, Internet of Things Foundation Certification - ISB - 33h, Mathworks - Matlab - Li2</v>
      </c>
    </row>
    <row r="170" spans="1:21" ht="22.5" hidden="1" customHeight="1" x14ac:dyDescent="0.2">
      <c r="A170" s="29">
        <v>45379.822571875004</v>
      </c>
      <c r="B170" s="20" t="s">
        <v>1048</v>
      </c>
      <c r="C170" s="30">
        <v>160121732107</v>
      </c>
      <c r="D170" s="20" t="s">
        <v>1049</v>
      </c>
      <c r="E170" s="20" t="s">
        <v>50</v>
      </c>
      <c r="F170" s="20" t="s">
        <v>18</v>
      </c>
      <c r="G170" s="20">
        <v>2</v>
      </c>
      <c r="H170" s="20">
        <v>2025</v>
      </c>
      <c r="I170" s="20" t="s">
        <v>1050</v>
      </c>
      <c r="J170" s="20" t="s">
        <v>1051</v>
      </c>
      <c r="K170" s="20">
        <v>9390220734</v>
      </c>
      <c r="L170" s="20" t="s">
        <v>1052</v>
      </c>
      <c r="M170" s="20" t="s">
        <v>1024</v>
      </c>
      <c r="N170" s="20" t="s">
        <v>67</v>
      </c>
      <c r="O170" s="20">
        <v>75</v>
      </c>
      <c r="P170" s="31" t="s">
        <v>1053</v>
      </c>
      <c r="Q170" s="20" t="s">
        <v>46</v>
      </c>
      <c r="R170" s="32" t="s">
        <v>1054</v>
      </c>
      <c r="U170" s="9" t="str">
        <f ca="1">IFERROR(__xludf.DUMMYFUNCTION("""COMPUTED_VALUE"""),"Core Certification from ECE /  EEE / Civil / Biotech / Chemical / Mechanical - 70, Artificial Intelligence Primer Certification - ISB - 27h.31m, Internet of Things Foundation Certification - ISB - 33h")</f>
        <v>Core Certification from ECE /  EEE / Civil / Biotech / Chemical / Mechanical - 70, Artificial Intelligence Primer Certification - ISB - 27h.31m, Internet of Things Foundation Certification - ISB - 33h</v>
      </c>
    </row>
    <row r="171" spans="1:21" ht="22.5" hidden="1" customHeight="1" x14ac:dyDescent="0.2">
      <c r="A171" s="29">
        <v>45381.689817210645</v>
      </c>
      <c r="B171" s="20" t="s">
        <v>1055</v>
      </c>
      <c r="C171" s="30">
        <v>160121732109</v>
      </c>
      <c r="D171" s="20" t="s">
        <v>1056</v>
      </c>
      <c r="E171" s="20" t="s">
        <v>50</v>
      </c>
      <c r="F171" s="20" t="s">
        <v>18</v>
      </c>
      <c r="G171" s="20">
        <v>2</v>
      </c>
      <c r="H171" s="20">
        <v>2025</v>
      </c>
      <c r="I171" s="20" t="s">
        <v>1057</v>
      </c>
      <c r="J171" s="20" t="s">
        <v>1055</v>
      </c>
      <c r="K171" s="20">
        <v>9618198619</v>
      </c>
      <c r="L171" s="20" t="s">
        <v>1058</v>
      </c>
      <c r="M171" s="20">
        <v>8917297989</v>
      </c>
      <c r="N171" s="20" t="s">
        <v>67</v>
      </c>
      <c r="O171" s="20">
        <v>72</v>
      </c>
      <c r="P171" s="31" t="s">
        <v>1059</v>
      </c>
      <c r="Q171" s="20" t="s">
        <v>70</v>
      </c>
      <c r="R171" s="32" t="s">
        <v>85</v>
      </c>
      <c r="U171" s="9" t="str">
        <f ca="1">IFERROR(__xludf.DUMMYFUNCTION("""COMPUTED_VALUE"""),"Data Science Foundation Certification - ISB - 75h.52m, Cyber Security Foundation Certification - ISB - 39h.11m, Java Foundation Certification - ISB - 114h.24m, Internet of Things Foundation Certification - ISB - 33h")</f>
        <v>Data Science Foundation Certification - ISB - 75h.52m, Cyber Security Foundation Certification - ISB - 39h.11m, Java Foundation Certification - ISB - 114h.24m, Internet of Things Foundation Certification - ISB - 33h</v>
      </c>
    </row>
    <row r="172" spans="1:21" ht="22.5" hidden="1" customHeight="1" x14ac:dyDescent="0.2">
      <c r="A172" s="29">
        <v>45411.847888611112</v>
      </c>
      <c r="B172" s="20" t="s">
        <v>1060</v>
      </c>
      <c r="C172" s="30">
        <v>160121732110</v>
      </c>
      <c r="D172" s="20" t="s">
        <v>1061</v>
      </c>
      <c r="E172" s="20" t="s">
        <v>50</v>
      </c>
      <c r="F172" s="20" t="s">
        <v>18</v>
      </c>
      <c r="G172" s="20">
        <v>2</v>
      </c>
      <c r="H172" s="20">
        <v>2025</v>
      </c>
      <c r="I172" s="20" t="s">
        <v>1062</v>
      </c>
      <c r="J172" s="20" t="s">
        <v>1063</v>
      </c>
      <c r="K172" s="20">
        <v>6301095782</v>
      </c>
      <c r="L172" s="20" t="s">
        <v>1064</v>
      </c>
      <c r="M172" s="20">
        <v>8917297989</v>
      </c>
      <c r="N172" s="20" t="s">
        <v>67</v>
      </c>
      <c r="O172" s="20" t="s">
        <v>1065</v>
      </c>
      <c r="P172" s="31" t="s">
        <v>1066</v>
      </c>
      <c r="Q172" s="20" t="s">
        <v>70</v>
      </c>
      <c r="R172" s="20" t="s">
        <v>1067</v>
      </c>
      <c r="U172" s="9" t="str">
        <f ca="1">IFERROR(__xludf.DUMMYFUNCTION("""COMPUTED_VALUE"""),"Core Certification from ECE /  EEE / Civil / Biotech / Chemical / Mechanical - 70, Python Foundation Certification - ISB (Infosys Springboard) - 2h.18m, Artificial Intelligence Foundation Certification - ISB - 15h.11m, Artificial Intelligence Primer Certi"&amp;"fication - ISB - 27h.31m, Machine Learning Foundation Certification - ISB - 18h.7m")</f>
        <v>Core Certification from ECE /  EEE / Civil / Biotech / Chemical / Mechanical - 70, Python Foundation Certification - ISB (Infosys Springboard) - 2h.18m, Artificial Intelligence Foundation Certification - ISB - 15h.11m, Artificial Intelligence Primer Certification - ISB - 27h.31m, Machine Learning Foundation Certification - ISB - 18h.7m</v>
      </c>
    </row>
    <row r="173" spans="1:21" ht="22.5" hidden="1" customHeight="1" x14ac:dyDescent="0.2">
      <c r="A173" s="29">
        <v>45383.55777053241</v>
      </c>
      <c r="B173" s="20" t="s">
        <v>1068</v>
      </c>
      <c r="C173" s="30">
        <v>160121732111</v>
      </c>
      <c r="D173" s="20" t="s">
        <v>1069</v>
      </c>
      <c r="E173" s="20" t="s">
        <v>50</v>
      </c>
      <c r="F173" s="20" t="s">
        <v>18</v>
      </c>
      <c r="G173" s="20">
        <v>2</v>
      </c>
      <c r="H173" s="20">
        <v>2025</v>
      </c>
      <c r="I173" s="20" t="s">
        <v>1070</v>
      </c>
      <c r="J173" s="20" t="s">
        <v>1068</v>
      </c>
      <c r="K173" s="20">
        <v>9347826051</v>
      </c>
      <c r="L173" s="20" t="s">
        <v>1071</v>
      </c>
      <c r="M173" s="20">
        <v>8917297989</v>
      </c>
      <c r="N173" s="20" t="s">
        <v>67</v>
      </c>
      <c r="O173" s="20">
        <v>75</v>
      </c>
      <c r="P173" s="31" t="s">
        <v>1072</v>
      </c>
      <c r="Q173" s="20" t="s">
        <v>70</v>
      </c>
      <c r="R173" s="32" t="s">
        <v>1073</v>
      </c>
      <c r="U173" s="9" t="str">
        <f ca="1">IFERROR(__xludf.DUMMYFUNCTION("""COMPUTED_VALUE"""),"Python Foundation Certification - ISB (Infosys Springboard) - 2h.18m, Artificial Intelligence Foundation Certification - ISB - 15h.11m")</f>
        <v>Python Foundation Certification - ISB (Infosys Springboard) - 2h.18m, Artificial Intelligence Foundation Certification - ISB - 15h.11m</v>
      </c>
    </row>
    <row r="174" spans="1:21" ht="22.5" hidden="1" customHeight="1" x14ac:dyDescent="0.2">
      <c r="A174" s="29">
        <v>45371.544528124999</v>
      </c>
      <c r="B174" s="20" t="s">
        <v>1074</v>
      </c>
      <c r="C174" s="30">
        <v>160121732112</v>
      </c>
      <c r="D174" s="20" t="s">
        <v>1075</v>
      </c>
      <c r="E174" s="20" t="s">
        <v>50</v>
      </c>
      <c r="F174" s="20" t="s">
        <v>18</v>
      </c>
      <c r="G174" s="20">
        <v>2</v>
      </c>
      <c r="H174" s="20">
        <v>2025</v>
      </c>
      <c r="I174" s="20" t="s">
        <v>1076</v>
      </c>
      <c r="J174" s="20" t="s">
        <v>1074</v>
      </c>
      <c r="K174" s="20">
        <v>9177792569</v>
      </c>
      <c r="L174" s="20" t="s">
        <v>1077</v>
      </c>
      <c r="M174" s="20" t="s">
        <v>1024</v>
      </c>
      <c r="N174" s="20" t="s">
        <v>67</v>
      </c>
      <c r="O174" s="20" t="s">
        <v>1032</v>
      </c>
      <c r="P174" s="31" t="s">
        <v>1078</v>
      </c>
      <c r="Q174" s="20" t="s">
        <v>46</v>
      </c>
      <c r="R174" s="32" t="s">
        <v>1079</v>
      </c>
      <c r="U174" s="9" t="str">
        <f ca="1">IFERROR(__xludf.DUMMYFUNCTION("""COMPUTED_VALUE"""),"Python Foundation Certification - ISB (Infosys Springboard) - 2h.18m, Artificial Intelligence Foundation Certification - ISB - 15h.11m, Artificial Intelligence Primer Certification - ISB - 27h.31m, Machine Learning Foundation Certification - ISB - 18h.7m,"&amp;" Data Science Foundation Certification - ISB - 75h.52m")</f>
        <v>Python Foundation Certification - ISB (Infosys Springboard) - 2h.18m, Artificial Intelligence Foundation Certification - ISB - 15h.11m, Artificial Intelligence Primer Certification - ISB - 27h.31m, Machine Learning Foundation Certification - ISB - 18h.7m, Data Science Foundation Certification - ISB - 75h.52m</v>
      </c>
    </row>
    <row r="175" spans="1:21" ht="22.5" hidden="1" customHeight="1" x14ac:dyDescent="0.2">
      <c r="A175" s="29">
        <v>45371.551719953699</v>
      </c>
      <c r="B175" s="20" t="s">
        <v>1080</v>
      </c>
      <c r="C175" s="30">
        <v>160121732113</v>
      </c>
      <c r="D175" s="20" t="s">
        <v>1081</v>
      </c>
      <c r="E175" s="20" t="s">
        <v>50</v>
      </c>
      <c r="F175" s="20" t="s">
        <v>18</v>
      </c>
      <c r="G175" s="20">
        <v>2</v>
      </c>
      <c r="H175" s="20">
        <v>2025</v>
      </c>
      <c r="I175" s="20" t="s">
        <v>1082</v>
      </c>
      <c r="J175" s="20" t="s">
        <v>1080</v>
      </c>
      <c r="K175" s="20">
        <v>7702233499</v>
      </c>
      <c r="L175" s="20" t="s">
        <v>1083</v>
      </c>
      <c r="M175" s="20">
        <v>8917297989</v>
      </c>
      <c r="N175" s="20" t="s">
        <v>67</v>
      </c>
      <c r="O175" s="20" t="s">
        <v>1065</v>
      </c>
      <c r="P175" s="31" t="s">
        <v>1084</v>
      </c>
      <c r="Q175" s="20" t="s">
        <v>70</v>
      </c>
      <c r="R175" s="32" t="s">
        <v>1085</v>
      </c>
      <c r="U175" s="9" t="str">
        <f ca="1">IFERROR(__xludf.DUMMYFUNCTION("""COMPUTED_VALUE"""),"Artificial Intelligence Foundation Certification - ISB - 15h.11m, Internet of Things Foundation Certification - ISB - 33h, MongoDB Java Developer Path - 15h")</f>
        <v>Artificial Intelligence Foundation Certification - ISB - 15h.11m, Internet of Things Foundation Certification - ISB - 33h, MongoDB Java Developer Path - 15h</v>
      </c>
    </row>
    <row r="176" spans="1:21" ht="22.5" hidden="1" customHeight="1" x14ac:dyDescent="0.2">
      <c r="A176" s="29">
        <v>45382.523071099538</v>
      </c>
      <c r="B176" s="20" t="s">
        <v>1086</v>
      </c>
      <c r="C176" s="30">
        <v>160121732114</v>
      </c>
      <c r="D176" s="20" t="s">
        <v>1087</v>
      </c>
      <c r="E176" s="20" t="s">
        <v>50</v>
      </c>
      <c r="F176" s="20" t="s">
        <v>18</v>
      </c>
      <c r="G176" s="20">
        <v>2</v>
      </c>
      <c r="H176" s="20">
        <v>2025</v>
      </c>
      <c r="I176" s="20" t="s">
        <v>1088</v>
      </c>
      <c r="J176" s="20" t="s">
        <v>1086</v>
      </c>
      <c r="K176" s="20">
        <v>7075003349</v>
      </c>
      <c r="L176" s="20" t="s">
        <v>1089</v>
      </c>
      <c r="M176" s="20">
        <v>8917297989</v>
      </c>
      <c r="N176" s="20" t="s">
        <v>67</v>
      </c>
      <c r="O176" s="20" t="s">
        <v>1090</v>
      </c>
      <c r="P176" s="31" t="s">
        <v>1091</v>
      </c>
      <c r="Q176" s="20" t="s">
        <v>70</v>
      </c>
      <c r="R176" s="32" t="s">
        <v>1092</v>
      </c>
      <c r="U176" s="9" t="str">
        <f ca="1">IFERROR(__xludf.DUMMYFUNCTION("""COMPUTED_VALUE"""),"Artificial Intelligence Foundation Certification - ISB - 15h.11m, Machine Learning Foundation Certification - ISB - 18h.7m, Data Science Foundation Certification - ISB - 75h.52m, Cyber Security Foundation Certification - ISB - 39h.11m, Internet of Things "&amp;"Foundation Certification - ISB - 33h, AI Foundations and AI advanced  - Li2 - 100h")</f>
        <v>Artificial Intelligence Foundation Certification - ISB - 15h.11m, Machine Learning Foundation Certification - ISB - 18h.7m, Data Science Foundation Certification - ISB - 75h.52m, Cyber Security Foundation Certification - ISB - 39h.11m, Internet of Things Foundation Certification - ISB - 33h, AI Foundations and AI advanced  - Li2 - 100h</v>
      </c>
    </row>
    <row r="177" spans="1:21" ht="22.5" hidden="1" customHeight="1" x14ac:dyDescent="0.2">
      <c r="A177" s="29">
        <v>45381.032707361112</v>
      </c>
      <c r="B177" s="20" t="s">
        <v>1093</v>
      </c>
      <c r="C177" s="30">
        <v>160121732116</v>
      </c>
      <c r="D177" s="20" t="s">
        <v>1094</v>
      </c>
      <c r="E177" s="20" t="s">
        <v>50</v>
      </c>
      <c r="F177" s="20" t="s">
        <v>18</v>
      </c>
      <c r="G177" s="20">
        <v>2</v>
      </c>
      <c r="H177" s="20">
        <v>2025</v>
      </c>
      <c r="I177" s="20" t="s">
        <v>1095</v>
      </c>
      <c r="J177" s="20" t="s">
        <v>1093</v>
      </c>
      <c r="K177" s="20">
        <v>9390148380</v>
      </c>
      <c r="L177" s="20" t="s">
        <v>1096</v>
      </c>
      <c r="M177" s="20">
        <v>8917297989</v>
      </c>
      <c r="N177" s="20" t="s">
        <v>67</v>
      </c>
      <c r="O177" s="20" t="s">
        <v>1097</v>
      </c>
      <c r="P177" s="31" t="s">
        <v>1098</v>
      </c>
      <c r="Q177" s="20" t="s">
        <v>70</v>
      </c>
      <c r="R177" s="32" t="s">
        <v>1099</v>
      </c>
      <c r="U177" s="9" t="str">
        <f ca="1">IFERROR(__xludf.DUMMYFUNCTION("""COMPUTED_VALUE"""),"Artificial Intelligence Foundation Certification - ISB - 15h.11m, Cyber Security Foundation Certification - ISB - 39h.11m, Internet of Things Foundation Certification - ISB - 33h")</f>
        <v>Artificial Intelligence Foundation Certification - ISB - 15h.11m, Cyber Security Foundation Certification - ISB - 39h.11m, Internet of Things Foundation Certification - ISB - 33h</v>
      </c>
    </row>
    <row r="178" spans="1:21" ht="22.5" hidden="1" customHeight="1" x14ac:dyDescent="0.2">
      <c r="A178" s="29">
        <v>45383.817546979168</v>
      </c>
      <c r="B178" s="20" t="s">
        <v>1100</v>
      </c>
      <c r="C178" s="30">
        <v>160121732119</v>
      </c>
      <c r="D178" s="20" t="s">
        <v>1101</v>
      </c>
      <c r="E178" s="20" t="s">
        <v>50</v>
      </c>
      <c r="F178" s="20" t="s">
        <v>18</v>
      </c>
      <c r="G178" s="20">
        <v>2</v>
      </c>
      <c r="H178" s="20">
        <v>2025</v>
      </c>
      <c r="I178" s="20" t="s">
        <v>1102</v>
      </c>
      <c r="J178" s="20" t="s">
        <v>1100</v>
      </c>
      <c r="K178" s="20">
        <v>7013679674</v>
      </c>
      <c r="L178" s="20" t="s">
        <v>1103</v>
      </c>
      <c r="M178" s="20">
        <v>9652814862</v>
      </c>
      <c r="N178" s="20" t="s">
        <v>67</v>
      </c>
      <c r="O178" s="20" t="s">
        <v>1104</v>
      </c>
      <c r="P178" s="31" t="s">
        <v>1105</v>
      </c>
      <c r="Q178" s="20" t="s">
        <v>70</v>
      </c>
      <c r="R178" s="33" t="s">
        <v>1106</v>
      </c>
      <c r="U178" s="9" t="str">
        <f ca="1">IFERROR(__xludf.DUMMYFUNCTION("""COMPUTED_VALUE"""),"Cyber Security Foundation Certification - ISB - 39h.11m, Internet of Things Foundation Certification - ISB - 33h, Mathworks - Matlab - Li2")</f>
        <v>Cyber Security Foundation Certification - ISB - 39h.11m, Internet of Things Foundation Certification - ISB - 33h, Mathworks - Matlab - Li2</v>
      </c>
    </row>
    <row r="179" spans="1:21" ht="22.5" hidden="1" customHeight="1" x14ac:dyDescent="0.2">
      <c r="A179" s="29">
        <v>45380.536984236111</v>
      </c>
      <c r="B179" s="20" t="s">
        <v>1107</v>
      </c>
      <c r="C179" s="30">
        <v>160121732120</v>
      </c>
      <c r="D179" s="20" t="s">
        <v>1108</v>
      </c>
      <c r="E179" s="20" t="s">
        <v>50</v>
      </c>
      <c r="F179" s="20" t="s">
        <v>18</v>
      </c>
      <c r="G179" s="20">
        <v>2</v>
      </c>
      <c r="H179" s="20">
        <v>2025</v>
      </c>
      <c r="I179" s="20" t="s">
        <v>1109</v>
      </c>
      <c r="J179" s="20" t="s">
        <v>1107</v>
      </c>
      <c r="K179" s="20">
        <v>6300591910</v>
      </c>
      <c r="L179" s="20" t="s">
        <v>1110</v>
      </c>
      <c r="M179" s="20">
        <v>9652814862</v>
      </c>
      <c r="N179" s="20" t="s">
        <v>1111</v>
      </c>
      <c r="O179" s="20" t="s">
        <v>1112</v>
      </c>
      <c r="P179" s="31" t="s">
        <v>1113</v>
      </c>
      <c r="Q179" s="20" t="s">
        <v>70</v>
      </c>
      <c r="R179" s="32" t="s">
        <v>1114</v>
      </c>
      <c r="U179" s="9" t="str">
        <f ca="1">IFERROR(__xludf.DUMMYFUNCTION("""COMPUTED_VALUE"""),"Cyber Security Foundation Certification - ISB - 39h.11m, Applied Generative AI Certification - ISB - 50m, MongoDB Java Developer Path - 15h, MongoDB Node.js Developer Path - 15h, MongoDB PHP Developer Path - 18h")</f>
        <v>Cyber Security Foundation Certification - ISB - 39h.11m, Applied Generative AI Certification - ISB - 50m, MongoDB Java Developer Path - 15h, MongoDB Node.js Developer Path - 15h, MongoDB PHP Developer Path - 18h</v>
      </c>
    </row>
    <row r="180" spans="1:21" ht="22.5" hidden="1" customHeight="1" x14ac:dyDescent="0.2">
      <c r="A180" s="29">
        <v>45381.425446041671</v>
      </c>
      <c r="B180" s="20" t="s">
        <v>1115</v>
      </c>
      <c r="C180" s="30">
        <v>160121732121</v>
      </c>
      <c r="D180" s="20" t="s">
        <v>1116</v>
      </c>
      <c r="E180" s="20" t="s">
        <v>50</v>
      </c>
      <c r="F180" s="20" t="s">
        <v>18</v>
      </c>
      <c r="G180" s="20">
        <v>2</v>
      </c>
      <c r="H180" s="20">
        <v>2025</v>
      </c>
      <c r="I180" s="20" t="s">
        <v>1117</v>
      </c>
      <c r="J180" s="20" t="s">
        <v>1115</v>
      </c>
      <c r="K180" s="20">
        <v>6281749086</v>
      </c>
      <c r="L180" s="20" t="s">
        <v>1118</v>
      </c>
      <c r="M180" s="20">
        <v>9652814862</v>
      </c>
      <c r="N180" s="20" t="s">
        <v>67</v>
      </c>
      <c r="O180" s="20" t="s">
        <v>1119</v>
      </c>
      <c r="P180" s="31" t="s">
        <v>1120</v>
      </c>
      <c r="Q180" s="20" t="s">
        <v>70</v>
      </c>
      <c r="R180" s="32" t="s">
        <v>46</v>
      </c>
      <c r="U180" s="9" t="str">
        <f ca="1">IFERROR(__xludf.DUMMYFUNCTION("""COMPUTED_VALUE"""),"Programming using Java")</f>
        <v>Programming using Java</v>
      </c>
    </row>
    <row r="181" spans="1:21" ht="22.5" hidden="1" customHeight="1" x14ac:dyDescent="0.2">
      <c r="A181" s="29">
        <v>45380.911997210649</v>
      </c>
      <c r="B181" s="20" t="s">
        <v>1121</v>
      </c>
      <c r="C181" s="30">
        <v>160121732122</v>
      </c>
      <c r="D181" s="20" t="s">
        <v>1122</v>
      </c>
      <c r="E181" s="20" t="s">
        <v>50</v>
      </c>
      <c r="F181" s="20" t="s">
        <v>18</v>
      </c>
      <c r="G181" s="20">
        <v>2</v>
      </c>
      <c r="H181" s="20">
        <v>2025</v>
      </c>
      <c r="I181" s="20" t="s">
        <v>1123</v>
      </c>
      <c r="J181" s="20" t="s">
        <v>1121</v>
      </c>
      <c r="K181" s="20">
        <v>7989784437</v>
      </c>
      <c r="L181" s="20" t="s">
        <v>1124</v>
      </c>
      <c r="M181" s="20">
        <v>9652814862</v>
      </c>
      <c r="N181" s="20" t="s">
        <v>67</v>
      </c>
      <c r="O181" s="20">
        <v>75</v>
      </c>
      <c r="P181" s="31" t="s">
        <v>1125</v>
      </c>
      <c r="Q181" s="20" t="s">
        <v>70</v>
      </c>
      <c r="R181" s="32" t="s">
        <v>1126</v>
      </c>
      <c r="U181" s="9" t="str">
        <f ca="1">IFERROR(__xludf.DUMMYFUNCTION("""COMPUTED_VALUE"""),"Artificial Intelligence Foundation Certification - ISB - 15h.11m, Machine Learning Foundation Certification - ISB - 18h.7m, Mathworks - Matlab - Li2")</f>
        <v>Artificial Intelligence Foundation Certification - ISB - 15h.11m, Machine Learning Foundation Certification - ISB - 18h.7m, Mathworks - Matlab - Li2</v>
      </c>
    </row>
    <row r="182" spans="1:21" ht="22.5" hidden="1" customHeight="1" x14ac:dyDescent="0.2">
      <c r="A182" s="29">
        <v>45361.721923726851</v>
      </c>
      <c r="B182" s="20" t="s">
        <v>1127</v>
      </c>
      <c r="C182" s="30">
        <v>160121732123</v>
      </c>
      <c r="D182" s="20" t="s">
        <v>1128</v>
      </c>
      <c r="E182" s="20" t="s">
        <v>50</v>
      </c>
      <c r="F182" s="20" t="s">
        <v>18</v>
      </c>
      <c r="G182" s="20">
        <v>2</v>
      </c>
      <c r="H182" s="20">
        <v>2025</v>
      </c>
      <c r="I182" s="20" t="s">
        <v>1129</v>
      </c>
      <c r="J182" s="20" t="s">
        <v>1127</v>
      </c>
      <c r="K182" s="20">
        <v>7013686153</v>
      </c>
      <c r="L182" s="20" t="s">
        <v>1130</v>
      </c>
      <c r="M182" s="20">
        <v>9652814862</v>
      </c>
      <c r="N182" s="20" t="s">
        <v>67</v>
      </c>
      <c r="O182" s="20">
        <v>75</v>
      </c>
      <c r="P182" s="31" t="s">
        <v>1131</v>
      </c>
      <c r="Q182" s="20" t="s">
        <v>46</v>
      </c>
      <c r="R182" s="32" t="s">
        <v>85</v>
      </c>
      <c r="U182" s="9" t="str">
        <f ca="1">IFERROR(__xludf.DUMMYFUNCTION("""COMPUTED_VALUE"""),"Python Foundation Certification - ISB (Infosys Springboard) - 2h.18m, Machine Learning Foundation Certification - ISB - 18h.7m, Data Science Foundation Certification - ISB - 75h.52m, Cyber Security Foundation Certification - ISB - 39h.11m, 18 Courses by C"&amp;"ISCO (Any four related courses from 18 courses available) - Li2 - 60h, Mathworks - Matlab - Li2, AI Foundations and AI advanced  - Li2 - 100h")</f>
        <v>Python Foundation Certification - ISB (Infosys Springboard) - 2h.18m, Machine Learning Foundation Certification - ISB - 18h.7m, Data Science Foundation Certification - ISB - 75h.52m, Cyber Security Foundation Certification - ISB - 39h.11m, 18 Courses by CISCO (Any four related courses from 18 courses available) - Li2 - 60h, Mathworks - Matlab - Li2, AI Foundations and AI advanced  - Li2 - 100h</v>
      </c>
    </row>
    <row r="183" spans="1:21" ht="22.5" hidden="1" customHeight="1" x14ac:dyDescent="0.2">
      <c r="A183" s="29">
        <v>45379.934034317128</v>
      </c>
      <c r="B183" s="20" t="s">
        <v>1132</v>
      </c>
      <c r="C183" s="30">
        <v>160121732125</v>
      </c>
      <c r="D183" s="20" t="s">
        <v>1133</v>
      </c>
      <c r="E183" s="20" t="s">
        <v>50</v>
      </c>
      <c r="F183" s="20" t="s">
        <v>18</v>
      </c>
      <c r="G183" s="20">
        <v>2</v>
      </c>
      <c r="H183" s="20">
        <v>2025</v>
      </c>
      <c r="I183" s="20" t="s">
        <v>1134</v>
      </c>
      <c r="J183" s="20" t="s">
        <v>1135</v>
      </c>
      <c r="K183" s="20">
        <v>7093167302</v>
      </c>
      <c r="L183" s="20" t="s">
        <v>1136</v>
      </c>
      <c r="M183" s="20">
        <v>9652814862</v>
      </c>
      <c r="N183" s="20" t="s">
        <v>67</v>
      </c>
      <c r="O183" s="20" t="s">
        <v>169</v>
      </c>
      <c r="P183" s="31" t="s">
        <v>1137</v>
      </c>
      <c r="Q183" s="20" t="s">
        <v>70</v>
      </c>
      <c r="R183" s="32" t="s">
        <v>112</v>
      </c>
      <c r="U183" s="9" t="str">
        <f ca="1">IFERROR(__xludf.DUMMYFUNCTION("""COMPUTED_VALUE"""),"18 Courses by CISCO (Any four related courses from 18 courses available) - Li2 - 60h, Mathworks - Matlab - Li2")</f>
        <v>18 Courses by CISCO (Any four related courses from 18 courses available) - Li2 - 60h, Mathworks - Matlab - Li2</v>
      </c>
    </row>
    <row r="184" spans="1:21" ht="22.5" hidden="1" customHeight="1" x14ac:dyDescent="0.2">
      <c r="A184" s="29">
        <v>45379.718992418981</v>
      </c>
      <c r="B184" s="20" t="s">
        <v>1138</v>
      </c>
      <c r="C184" s="30">
        <v>160121732127</v>
      </c>
      <c r="D184" s="20" t="s">
        <v>1139</v>
      </c>
      <c r="E184" s="20" t="s">
        <v>50</v>
      </c>
      <c r="F184" s="20" t="s">
        <v>18</v>
      </c>
      <c r="G184" s="20">
        <v>2</v>
      </c>
      <c r="H184" s="20">
        <v>2025</v>
      </c>
      <c r="I184" s="20" t="s">
        <v>1140</v>
      </c>
      <c r="J184" s="20" t="s">
        <v>1138</v>
      </c>
      <c r="K184" s="20">
        <v>7569104872</v>
      </c>
      <c r="L184" s="20" t="s">
        <v>1141</v>
      </c>
      <c r="M184" s="20">
        <v>9652814862</v>
      </c>
      <c r="N184" s="20" t="s">
        <v>67</v>
      </c>
      <c r="O184" s="20" t="s">
        <v>1142</v>
      </c>
      <c r="P184" s="31" t="s">
        <v>1143</v>
      </c>
      <c r="Q184" s="20" t="s">
        <v>46</v>
      </c>
      <c r="R184" s="32" t="s">
        <v>488</v>
      </c>
      <c r="U184" s="9" t="str">
        <f ca="1">IFERROR(__xludf.DUMMYFUNCTION("""COMPUTED_VALUE"""),"Data Science Foundation Certification - ISB - 75h.52m, 18 Courses by CISCO (Any four related courses from 18 courses available) - Li2 - 60h, AI Foundations and AI advanced  - Li2 - 100h")</f>
        <v>Data Science Foundation Certification - ISB - 75h.52m, 18 Courses by CISCO (Any four related courses from 18 courses available) - Li2 - 60h, AI Foundations and AI advanced  - Li2 - 100h</v>
      </c>
    </row>
    <row r="185" spans="1:21" ht="22.5" hidden="1" customHeight="1" x14ac:dyDescent="0.2">
      <c r="A185" s="29">
        <v>45380.857024965277</v>
      </c>
      <c r="B185" s="20" t="s">
        <v>1144</v>
      </c>
      <c r="C185" s="30">
        <v>160121732128</v>
      </c>
      <c r="D185" s="20" t="s">
        <v>1145</v>
      </c>
      <c r="E185" s="20" t="s">
        <v>50</v>
      </c>
      <c r="F185" s="20" t="s">
        <v>18</v>
      </c>
      <c r="G185" s="20">
        <v>2</v>
      </c>
      <c r="H185" s="20">
        <v>2025</v>
      </c>
      <c r="I185" s="20" t="s">
        <v>1146</v>
      </c>
      <c r="J185" s="20" t="s">
        <v>1144</v>
      </c>
      <c r="K185" s="20">
        <v>6300393815</v>
      </c>
      <c r="L185" s="20" t="s">
        <v>1147</v>
      </c>
      <c r="M185" s="20">
        <v>9652814862</v>
      </c>
      <c r="N185" s="20" t="s">
        <v>67</v>
      </c>
      <c r="O185" s="20" t="s">
        <v>1148</v>
      </c>
      <c r="P185" s="31" t="s">
        <v>1149</v>
      </c>
      <c r="Q185" s="20" t="s">
        <v>70</v>
      </c>
      <c r="R185" s="32" t="s">
        <v>1150</v>
      </c>
      <c r="U185" s="9" t="str">
        <f ca="1">IFERROR(__xludf.DUMMYFUNCTION("""COMPUTED_VALUE"""),"DevOps Foundation Certification - ISB - 50h.19m, Internet of Things Foundation Certification - ISB - 33h, 18 Courses by CISCO (Any four related courses from 18 courses available) - Li2 - 60h, AI Foundations and AI advanced  - Li2 - 100h")</f>
        <v>DevOps Foundation Certification - ISB - 50h.19m, Internet of Things Foundation Certification - ISB - 33h, 18 Courses by CISCO (Any four related courses from 18 courses available) - Li2 - 60h, AI Foundations and AI advanced  - Li2 - 100h</v>
      </c>
    </row>
    <row r="186" spans="1:21" ht="22.5" hidden="1" customHeight="1" x14ac:dyDescent="0.2">
      <c r="A186" s="29">
        <v>45361.674364560182</v>
      </c>
      <c r="B186" s="20" t="s">
        <v>1151</v>
      </c>
      <c r="C186" s="30">
        <v>160121732129</v>
      </c>
      <c r="D186" s="20" t="s">
        <v>1152</v>
      </c>
      <c r="E186" s="20" t="s">
        <v>50</v>
      </c>
      <c r="F186" s="20" t="s">
        <v>18</v>
      </c>
      <c r="G186" s="20">
        <v>2</v>
      </c>
      <c r="H186" s="20">
        <v>2025</v>
      </c>
      <c r="I186" s="20" t="s">
        <v>1153</v>
      </c>
      <c r="J186" s="20" t="s">
        <v>1151</v>
      </c>
      <c r="K186" s="20">
        <v>9182810595</v>
      </c>
      <c r="L186" s="20" t="s">
        <v>1154</v>
      </c>
      <c r="M186" s="20" t="s">
        <v>1155</v>
      </c>
      <c r="N186" s="20" t="s">
        <v>67</v>
      </c>
      <c r="O186" s="20">
        <v>75</v>
      </c>
      <c r="P186" s="31" t="s">
        <v>1156</v>
      </c>
      <c r="Q186" s="20" t="s">
        <v>70</v>
      </c>
      <c r="R186" s="32" t="s">
        <v>1157</v>
      </c>
      <c r="U186" s="9" t="str">
        <f ca="1">IFERROR(__xludf.DUMMYFUNCTION("""COMPUTED_VALUE"""),"Artificial Intelligence Foundation Certification - ISB - 15h.11m, Machine Learning Foundation Certification - ISB - 18h.7m, Internet of Things Foundation Certification - ISB - 33h, 18 Courses by CISCO (Any four related courses from 18 courses available) -"&amp;" Li2 - 60h, Mathworks - Matlab - Li2")</f>
        <v>Artificial Intelligence Foundation Certification - ISB - 15h.11m, Machine Learning Foundation Certification - ISB - 18h.7m, Internet of Things Foundation Certification - ISB - 33h, 18 Courses by CISCO (Any four related courses from 18 courses available) - Li2 - 60h, Mathworks - Matlab - Li2</v>
      </c>
    </row>
    <row r="187" spans="1:21" ht="22.5" hidden="1" customHeight="1" x14ac:dyDescent="0.2">
      <c r="A187" s="29">
        <v>45380.923659814813</v>
      </c>
      <c r="B187" s="20" t="s">
        <v>1158</v>
      </c>
      <c r="C187" s="30">
        <v>160121732130</v>
      </c>
      <c r="D187" s="20" t="s">
        <v>1159</v>
      </c>
      <c r="E187" s="20" t="s">
        <v>50</v>
      </c>
      <c r="F187" s="20" t="s">
        <v>18</v>
      </c>
      <c r="G187" s="20">
        <v>2</v>
      </c>
      <c r="H187" s="20">
        <v>2025</v>
      </c>
      <c r="I187" s="20" t="s">
        <v>1160</v>
      </c>
      <c r="J187" s="20" t="s">
        <v>1158</v>
      </c>
      <c r="K187" s="20">
        <v>6300746430</v>
      </c>
      <c r="L187" s="20" t="s">
        <v>1136</v>
      </c>
      <c r="M187" s="20">
        <v>9652814862</v>
      </c>
      <c r="N187" s="20" t="s">
        <v>67</v>
      </c>
      <c r="O187" s="20">
        <v>75</v>
      </c>
      <c r="P187" s="31" t="s">
        <v>1161</v>
      </c>
      <c r="Q187" s="20" t="s">
        <v>46</v>
      </c>
      <c r="R187" s="32" t="s">
        <v>112</v>
      </c>
      <c r="U187" s="9" t="str">
        <f ca="1">IFERROR(__xludf.DUMMYFUNCTION("""COMPUTED_VALUE"""),"Artificial Intelligence Foundation Certification - ISB - 15h.11m, Machine Learning Foundation Certification - ISB - 18h.7m, Cyber Security Foundation Certification - ISB - 39h.11m, Mathworks - Matlab - Li2")</f>
        <v>Artificial Intelligence Foundation Certification - ISB - 15h.11m, Machine Learning Foundation Certification - ISB - 18h.7m, Cyber Security Foundation Certification - ISB - 39h.11m, Mathworks - Matlab - Li2</v>
      </c>
    </row>
    <row r="188" spans="1:21" ht="22.5" hidden="1" customHeight="1" x14ac:dyDescent="0.2">
      <c r="A188" s="29">
        <v>45360.54339475694</v>
      </c>
      <c r="B188" s="20" t="s">
        <v>1162</v>
      </c>
      <c r="C188" s="30">
        <v>160121732131</v>
      </c>
      <c r="D188" s="20" t="s">
        <v>1163</v>
      </c>
      <c r="E188" s="20" t="s">
        <v>50</v>
      </c>
      <c r="F188" s="20" t="s">
        <v>18</v>
      </c>
      <c r="G188" s="20">
        <v>2</v>
      </c>
      <c r="H188" s="20">
        <v>2025</v>
      </c>
      <c r="I188" s="20" t="s">
        <v>1164</v>
      </c>
      <c r="J188" s="20" t="s">
        <v>1165</v>
      </c>
      <c r="K188" s="20">
        <v>8790235908</v>
      </c>
      <c r="L188" s="20" t="s">
        <v>1163</v>
      </c>
      <c r="M188" s="20">
        <v>9652814862</v>
      </c>
      <c r="N188" s="20" t="s">
        <v>67</v>
      </c>
      <c r="O188" s="20">
        <v>75</v>
      </c>
      <c r="P188" s="31" t="s">
        <v>1166</v>
      </c>
      <c r="Q188" s="20" t="s">
        <v>70</v>
      </c>
      <c r="R188" s="32" t="s">
        <v>85</v>
      </c>
      <c r="U188" s="9" t="str">
        <f ca="1">IFERROR(__xludf.DUMMYFUNCTION("""COMPUTED_VALUE"""),"Python Foundation Certification - ISB (Infosys Springboard) - 2h.18m, Cyber Security Foundation Certification - ISB - 39h.11m, Internet of Things Foundation Certification - ISB - 33h, Mathworks - Matlab - Li2")</f>
        <v>Python Foundation Certification - ISB (Infosys Springboard) - 2h.18m, Cyber Security Foundation Certification - ISB - 39h.11m, Internet of Things Foundation Certification - ISB - 33h, Mathworks - Matlab - Li2</v>
      </c>
    </row>
    <row r="189" spans="1:21" ht="22.5" hidden="1" customHeight="1" x14ac:dyDescent="0.2">
      <c r="A189" s="29">
        <v>45369.679881782409</v>
      </c>
      <c r="B189" s="20" t="s">
        <v>1167</v>
      </c>
      <c r="C189" s="30">
        <v>160121732301</v>
      </c>
      <c r="D189" s="20" t="s">
        <v>1168</v>
      </c>
      <c r="E189" s="20" t="s">
        <v>50</v>
      </c>
      <c r="F189" s="20" t="s">
        <v>18</v>
      </c>
      <c r="G189" s="20">
        <v>1</v>
      </c>
      <c r="H189" s="20">
        <v>2025</v>
      </c>
      <c r="I189" s="20" t="s">
        <v>1169</v>
      </c>
      <c r="J189" s="20" t="s">
        <v>1167</v>
      </c>
      <c r="K189" s="20">
        <v>6302452537</v>
      </c>
      <c r="L189" s="20" t="s">
        <v>797</v>
      </c>
      <c r="M189" s="20">
        <v>9949006361</v>
      </c>
      <c r="N189" s="20" t="s">
        <v>600</v>
      </c>
      <c r="O189" s="20" t="s">
        <v>1170</v>
      </c>
      <c r="P189" s="31" t="s">
        <v>1171</v>
      </c>
      <c r="Q189" s="20" t="s">
        <v>70</v>
      </c>
      <c r="R189" s="32" t="s">
        <v>1172</v>
      </c>
      <c r="U189" s="9" t="str">
        <f ca="1">IFERROR(__xludf.DUMMYFUNCTION("""COMPUTED_VALUE"""),"Artificial Intelligence Foundation Certification - ISB - 15h.11m, Artificial Intelligence Primer Certification - ISB - 27h.31m, Mathworks - Matlab - Li2")</f>
        <v>Artificial Intelligence Foundation Certification - ISB - 15h.11m, Artificial Intelligence Primer Certification - ISB - 27h.31m, Mathworks - Matlab - Li2</v>
      </c>
    </row>
    <row r="190" spans="1:21" ht="22.5" hidden="1" customHeight="1" x14ac:dyDescent="0.2">
      <c r="A190" s="29">
        <v>45370.786332268515</v>
      </c>
      <c r="B190" s="20" t="s">
        <v>1173</v>
      </c>
      <c r="C190" s="30">
        <v>160121732302</v>
      </c>
      <c r="D190" s="20" t="s">
        <v>1174</v>
      </c>
      <c r="E190" s="20" t="s">
        <v>50</v>
      </c>
      <c r="F190" s="20" t="s">
        <v>18</v>
      </c>
      <c r="G190" s="20">
        <v>1</v>
      </c>
      <c r="H190" s="20">
        <v>2025</v>
      </c>
      <c r="I190" s="20" t="s">
        <v>1173</v>
      </c>
      <c r="J190" s="20" t="s">
        <v>1173</v>
      </c>
      <c r="K190" s="20">
        <v>9666082231</v>
      </c>
      <c r="L190" s="20" t="s">
        <v>826</v>
      </c>
      <c r="M190" s="20">
        <v>9949006361</v>
      </c>
      <c r="N190" s="20" t="s">
        <v>600</v>
      </c>
      <c r="O190" s="20" t="s">
        <v>1175</v>
      </c>
      <c r="P190" s="31" t="s">
        <v>1176</v>
      </c>
      <c r="Q190" s="20" t="s">
        <v>70</v>
      </c>
      <c r="R190" s="32" t="s">
        <v>112</v>
      </c>
      <c r="U190" s="9" t="str">
        <f ca="1">IFERROR(__xludf.DUMMYFUNCTION("""COMPUTED_VALUE"""),"Machine Learning Foundation Certification - ISB - 18h.7m, Cyber Security Foundation Certification - ISB - 39h.11m, basics of python")</f>
        <v>Machine Learning Foundation Certification - ISB - 18h.7m, Cyber Security Foundation Certification - ISB - 39h.11m, basics of python</v>
      </c>
    </row>
    <row r="191" spans="1:21" ht="22.5" hidden="1" customHeight="1" x14ac:dyDescent="0.2">
      <c r="A191" s="29">
        <v>45380.429675312502</v>
      </c>
      <c r="B191" s="20" t="s">
        <v>1177</v>
      </c>
      <c r="C191" s="30">
        <v>160121732303</v>
      </c>
      <c r="D191" s="20" t="s">
        <v>1178</v>
      </c>
      <c r="E191" s="20" t="s">
        <v>50</v>
      </c>
      <c r="F191" s="20" t="s">
        <v>18</v>
      </c>
      <c r="G191" s="20">
        <v>1</v>
      </c>
      <c r="H191" s="20">
        <v>2025</v>
      </c>
      <c r="I191" s="20" t="s">
        <v>1179</v>
      </c>
      <c r="J191" s="20" t="s">
        <v>1177</v>
      </c>
      <c r="K191" s="20">
        <v>9390033859</v>
      </c>
      <c r="L191" s="20" t="s">
        <v>1180</v>
      </c>
      <c r="M191" s="20">
        <v>9949006361</v>
      </c>
      <c r="N191" s="20" t="s">
        <v>600</v>
      </c>
      <c r="O191" s="20" t="s">
        <v>1181</v>
      </c>
      <c r="P191" s="31" t="s">
        <v>1182</v>
      </c>
      <c r="Q191" s="20" t="s">
        <v>70</v>
      </c>
      <c r="R191" s="32" t="s">
        <v>1183</v>
      </c>
      <c r="U191" s="9" t="str">
        <f ca="1">IFERROR(__xludf.DUMMYFUNCTION("""COMPUTED_VALUE"""),"Python Foundation Certification - ISB (Infosys Springboard) - 2h.18m, Machine Learning Foundation Certification - ISB - 18h.7m, Cyber Security Foundation Certification - ISB - 39h.11m, 18 Courses by CISCO (Any four related courses from 18 courses availabl"&amp;"e) - Li2 - 60h, Mathworks - Matlab - Li2, AI Foundations and AI advanced  - Li2 - 100h")</f>
        <v>Python Foundation Certification - ISB (Infosys Springboard) - 2h.18m, Machine Learning Foundation Certification - ISB - 18h.7m, Cyber Security Foundation Certification - ISB - 39h.11m, 18 Courses by CISCO (Any four related courses from 18 courses available) - Li2 - 60h, Mathworks - Matlab - Li2, AI Foundations and AI advanced  - Li2 - 100h</v>
      </c>
    </row>
    <row r="192" spans="1:21" ht="22.5" hidden="1" customHeight="1" x14ac:dyDescent="0.2">
      <c r="A192" s="29">
        <v>45369.457348587966</v>
      </c>
      <c r="B192" s="20" t="s">
        <v>1184</v>
      </c>
      <c r="C192" s="30">
        <v>160121732304</v>
      </c>
      <c r="D192" s="20" t="s">
        <v>1185</v>
      </c>
      <c r="E192" s="20" t="s">
        <v>40</v>
      </c>
      <c r="F192" s="20" t="s">
        <v>18</v>
      </c>
      <c r="G192" s="20">
        <v>1</v>
      </c>
      <c r="H192" s="20">
        <v>2025</v>
      </c>
      <c r="I192" s="20" t="s">
        <v>1186</v>
      </c>
      <c r="J192" s="20" t="s">
        <v>1184</v>
      </c>
      <c r="K192" s="20">
        <v>8688836951</v>
      </c>
      <c r="L192" s="20" t="s">
        <v>873</v>
      </c>
      <c r="M192" s="20">
        <v>9949006361</v>
      </c>
      <c r="N192" s="20" t="s">
        <v>600</v>
      </c>
      <c r="O192" s="20" t="s">
        <v>1187</v>
      </c>
      <c r="P192" s="31" t="s">
        <v>1188</v>
      </c>
      <c r="Q192" s="20" t="s">
        <v>70</v>
      </c>
      <c r="R192" s="32" t="s">
        <v>1189</v>
      </c>
      <c r="U192" s="9" t="str">
        <f ca="1">IFERROR(__xludf.DUMMYFUNCTION("""COMPUTED_VALUE"""),"Java Foundation Certification - ISB - 114h.24m, 18 Courses by CISCO (Any four related courses from 18 courses available) - Li2 - 60h, Mathworks - Matlab - Li2")</f>
        <v>Java Foundation Certification - ISB - 114h.24m, 18 Courses by CISCO (Any four related courses from 18 courses available) - Li2 - 60h, Mathworks - Matlab - Li2</v>
      </c>
    </row>
    <row r="193" spans="1:21" ht="22.5" hidden="1" customHeight="1" x14ac:dyDescent="0.2">
      <c r="A193" s="29">
        <v>45413.842967060184</v>
      </c>
      <c r="B193" s="20" t="s">
        <v>1190</v>
      </c>
      <c r="C193" s="20">
        <v>160121732305</v>
      </c>
      <c r="D193" s="20" t="s">
        <v>1191</v>
      </c>
      <c r="E193" s="20" t="s">
        <v>50</v>
      </c>
      <c r="F193" s="20" t="s">
        <v>18</v>
      </c>
      <c r="G193" s="20">
        <v>1</v>
      </c>
      <c r="H193" s="20">
        <v>2025</v>
      </c>
      <c r="I193" s="20" t="s">
        <v>1192</v>
      </c>
      <c r="J193" s="20" t="s">
        <v>1190</v>
      </c>
      <c r="K193" s="20">
        <v>9182550754</v>
      </c>
      <c r="L193" s="20" t="s">
        <v>1193</v>
      </c>
      <c r="M193" s="20">
        <v>9949006361</v>
      </c>
      <c r="N193" s="20" t="s">
        <v>600</v>
      </c>
      <c r="O193" s="20" t="s">
        <v>810</v>
      </c>
      <c r="P193" s="31" t="s">
        <v>1194</v>
      </c>
      <c r="Q193" s="20" t="s">
        <v>70</v>
      </c>
      <c r="R193" s="20" t="s">
        <v>56</v>
      </c>
      <c r="U193" s="9" t="str">
        <f ca="1">IFERROR(__xludf.DUMMYFUNCTION("""COMPUTED_VALUE"""),"Internet of Things Foundation Certification - ISB - 33h, 18 Courses by CISCO (Any four related courses from 18 courses available) - Li2 - 60h, Mathworks - Matlab - Li2")</f>
        <v>Internet of Things Foundation Certification - ISB - 33h, 18 Courses by CISCO (Any four related courses from 18 courses available) - Li2 - 60h, Mathworks - Matlab - Li2</v>
      </c>
    </row>
    <row r="194" spans="1:21" ht="22.5" hidden="1" customHeight="1" x14ac:dyDescent="0.2">
      <c r="A194" s="29">
        <v>45411.656836678245</v>
      </c>
      <c r="B194" s="20" t="s">
        <v>1195</v>
      </c>
      <c r="C194" s="30">
        <v>160121732306</v>
      </c>
      <c r="D194" s="20" t="s">
        <v>1196</v>
      </c>
      <c r="E194" s="20" t="s">
        <v>40</v>
      </c>
      <c r="F194" s="20" t="s">
        <v>18</v>
      </c>
      <c r="G194" s="20">
        <v>1</v>
      </c>
      <c r="H194" s="20">
        <v>2025</v>
      </c>
      <c r="I194" s="20" t="s">
        <v>1197</v>
      </c>
      <c r="J194" s="20" t="s">
        <v>1195</v>
      </c>
      <c r="K194" s="20">
        <v>8688276992</v>
      </c>
      <c r="L194" s="20" t="s">
        <v>1198</v>
      </c>
      <c r="M194" s="20">
        <v>9949006361</v>
      </c>
      <c r="N194" s="20" t="s">
        <v>1199</v>
      </c>
      <c r="O194" s="20" t="s">
        <v>1200</v>
      </c>
      <c r="P194" s="20" t="s">
        <v>1201</v>
      </c>
      <c r="Q194" s="20" t="s">
        <v>70</v>
      </c>
      <c r="R194" s="32" t="s">
        <v>1202</v>
      </c>
      <c r="U194" s="9" t="str">
        <f ca="1">IFERROR(__xludf.DUMMYFUNCTION("""COMPUTED_VALUE"""),"Java Foundation Certification - ISB - 114h.24m, MongoDB Python Developer Path - 15h, MongoDB Java Developer Path - 15h, MongoDB Node.js Developer Path - 15h, MongoDB PHP Developer Path - 18h")</f>
        <v>Java Foundation Certification - ISB - 114h.24m, MongoDB Python Developer Path - 15h, MongoDB Java Developer Path - 15h, MongoDB Node.js Developer Path - 15h, MongoDB PHP Developer Path - 18h</v>
      </c>
    </row>
    <row r="195" spans="1:21" ht="22.5" hidden="1" customHeight="1" x14ac:dyDescent="0.2">
      <c r="A195" s="29">
        <v>45361.909529942131</v>
      </c>
      <c r="B195" s="20" t="s">
        <v>1203</v>
      </c>
      <c r="C195" s="30">
        <v>160121732307</v>
      </c>
      <c r="D195" s="20" t="s">
        <v>1204</v>
      </c>
      <c r="E195" s="20" t="s">
        <v>50</v>
      </c>
      <c r="F195" s="20" t="s">
        <v>18</v>
      </c>
      <c r="G195" s="20">
        <v>2</v>
      </c>
      <c r="H195" s="20">
        <v>2025</v>
      </c>
      <c r="I195" s="20" t="s">
        <v>1205</v>
      </c>
      <c r="J195" s="20" t="s">
        <v>1203</v>
      </c>
      <c r="K195" s="20">
        <v>8374727900</v>
      </c>
      <c r="L195" s="20" t="s">
        <v>1206</v>
      </c>
      <c r="M195" s="20">
        <v>6304323516</v>
      </c>
      <c r="N195" s="20" t="s">
        <v>53</v>
      </c>
      <c r="O195" s="20" t="s">
        <v>1207</v>
      </c>
      <c r="P195" s="31" t="s">
        <v>1208</v>
      </c>
      <c r="Q195" s="20" t="s">
        <v>46</v>
      </c>
      <c r="R195" s="32" t="s">
        <v>1209</v>
      </c>
      <c r="U195" s="9" t="str">
        <f ca="1">IFERROR(__xludf.DUMMYFUNCTION("""COMPUTED_VALUE"""),"Artificial Intelligence Primer Certification - ISB - 27h.31m, Machine Learning Foundation Certification - ISB - 18h.7m, Internet of Things Foundation Certification - ISB - 33h, MongoDB Python Developer Path - 15h")</f>
        <v>Artificial Intelligence Primer Certification - ISB - 27h.31m, Machine Learning Foundation Certification - ISB - 18h.7m, Internet of Things Foundation Certification - ISB - 33h, MongoDB Python Developer Path - 15h</v>
      </c>
    </row>
    <row r="196" spans="1:21" ht="22.5" hidden="1" customHeight="1" x14ac:dyDescent="0.2">
      <c r="A196" s="29">
        <v>45371.540094942131</v>
      </c>
      <c r="B196" s="20" t="s">
        <v>1210</v>
      </c>
      <c r="C196" s="30">
        <v>160121732308</v>
      </c>
      <c r="D196" s="20" t="s">
        <v>1211</v>
      </c>
      <c r="E196" s="20" t="s">
        <v>40</v>
      </c>
      <c r="F196" s="20" t="s">
        <v>18</v>
      </c>
      <c r="G196" s="20">
        <v>2</v>
      </c>
      <c r="H196" s="20">
        <v>2025</v>
      </c>
      <c r="I196" s="20" t="s">
        <v>1212</v>
      </c>
      <c r="J196" s="20" t="s">
        <v>1210</v>
      </c>
      <c r="K196" s="20">
        <v>9704737613</v>
      </c>
      <c r="L196" s="20" t="s">
        <v>1213</v>
      </c>
      <c r="M196" s="20">
        <v>9652814862</v>
      </c>
      <c r="N196" s="20" t="s">
        <v>53</v>
      </c>
      <c r="O196" s="20" t="s">
        <v>1214</v>
      </c>
      <c r="P196" s="31" t="s">
        <v>1215</v>
      </c>
      <c r="Q196" s="20" t="s">
        <v>46</v>
      </c>
      <c r="R196" s="32" t="s">
        <v>1216</v>
      </c>
      <c r="U196" s="9" t="str">
        <f ca="1">IFERROR(__xludf.DUMMYFUNCTION("""COMPUTED_VALUE"""),"Artificial Intelligence Foundation Certification - ISB - 15h.11m, Machine Learning Foundation Certification - ISB - 18h.7m, Data Science Foundation Certification - ISB - 75h.52m, Cyber Security Foundation Certification - ISB - 39h.11m")</f>
        <v>Artificial Intelligence Foundation Certification - ISB - 15h.11m, Machine Learning Foundation Certification - ISB - 18h.7m, Data Science Foundation Certification - ISB - 75h.52m, Cyber Security Foundation Certification - ISB - 39h.11m</v>
      </c>
    </row>
    <row r="197" spans="1:21" ht="22.5" hidden="1" customHeight="1" x14ac:dyDescent="0.2">
      <c r="A197" s="29">
        <v>45371.950521828709</v>
      </c>
      <c r="B197" s="20" t="s">
        <v>1217</v>
      </c>
      <c r="C197" s="30">
        <v>160121732309</v>
      </c>
      <c r="D197" s="20" t="s">
        <v>1218</v>
      </c>
      <c r="E197" s="20" t="s">
        <v>50</v>
      </c>
      <c r="F197" s="20" t="s">
        <v>18</v>
      </c>
      <c r="G197" s="20">
        <v>2</v>
      </c>
      <c r="H197" s="20">
        <v>2025</v>
      </c>
      <c r="I197" s="20" t="s">
        <v>1219</v>
      </c>
      <c r="J197" s="20" t="s">
        <v>1217</v>
      </c>
      <c r="K197" s="20">
        <v>9059464080</v>
      </c>
      <c r="L197" s="20" t="s">
        <v>1220</v>
      </c>
      <c r="M197" s="20">
        <v>9652814862</v>
      </c>
      <c r="N197" s="20" t="s">
        <v>53</v>
      </c>
      <c r="O197" s="20" t="s">
        <v>1214</v>
      </c>
      <c r="P197" s="20" t="s">
        <v>1221</v>
      </c>
      <c r="Q197" s="20" t="s">
        <v>46</v>
      </c>
      <c r="R197" s="32" t="s">
        <v>1216</v>
      </c>
      <c r="U197" s="9" t="str">
        <f ca="1">IFERROR(__xludf.DUMMYFUNCTION("""COMPUTED_VALUE"""),"Internet of Things Foundation Certification - ISB - 33h, MongoDB Python Developer Path - 15h, MongoDB Node.js Developer Path - 15h")</f>
        <v>Internet of Things Foundation Certification - ISB - 33h, MongoDB Python Developer Path - 15h, MongoDB Node.js Developer Path - 15h</v>
      </c>
    </row>
    <row r="198" spans="1:21" ht="22.5" hidden="1" customHeight="1" x14ac:dyDescent="0.2">
      <c r="A198" s="29">
        <v>45379.724030138888</v>
      </c>
      <c r="B198" s="20" t="s">
        <v>1222</v>
      </c>
      <c r="C198" s="30">
        <v>160121732310</v>
      </c>
      <c r="D198" s="20" t="s">
        <v>1223</v>
      </c>
      <c r="E198" s="20" t="s">
        <v>50</v>
      </c>
      <c r="F198" s="20" t="s">
        <v>18</v>
      </c>
      <c r="G198" s="20">
        <v>2</v>
      </c>
      <c r="H198" s="20">
        <v>2025</v>
      </c>
      <c r="I198" s="20" t="s">
        <v>1224</v>
      </c>
      <c r="J198" s="20" t="s">
        <v>1225</v>
      </c>
      <c r="K198" s="20">
        <v>8374013896</v>
      </c>
      <c r="L198" s="20" t="s">
        <v>1226</v>
      </c>
      <c r="M198" s="20">
        <v>9652814862</v>
      </c>
      <c r="N198" s="20" t="s">
        <v>53</v>
      </c>
      <c r="O198" s="20" t="s">
        <v>1227</v>
      </c>
      <c r="P198" s="31" t="s">
        <v>1228</v>
      </c>
      <c r="Q198" s="20" t="s">
        <v>46</v>
      </c>
      <c r="R198" s="32" t="s">
        <v>1229</v>
      </c>
      <c r="U198" s="9" t="str">
        <f ca="1">IFERROR(__xludf.DUMMYFUNCTION("""COMPUTED_VALUE"""),"Associate Cloud Engineer - Google free course - 40h, 18 Courses by CISCO (Any four related courses from 18 courses available) - Li2 - 60h, AI Foundations and AI advanced  - Li2 - 100h")</f>
        <v>Associate Cloud Engineer - Google free course - 40h, 18 Courses by CISCO (Any four related courses from 18 courses available) - Li2 - 60h, AI Foundations and AI advanced  - Li2 - 100h</v>
      </c>
    </row>
    <row r="199" spans="1:21" ht="22.5" hidden="1" customHeight="1" x14ac:dyDescent="0.2">
      <c r="A199" s="29">
        <v>45372.423203726852</v>
      </c>
      <c r="B199" s="20" t="s">
        <v>1230</v>
      </c>
      <c r="C199" s="30">
        <v>160121732312</v>
      </c>
      <c r="D199" s="20" t="s">
        <v>1231</v>
      </c>
      <c r="E199" s="20" t="s">
        <v>40</v>
      </c>
      <c r="F199" s="20" t="s">
        <v>18</v>
      </c>
      <c r="G199" s="20">
        <v>2</v>
      </c>
      <c r="H199" s="20">
        <v>2025</v>
      </c>
      <c r="I199" s="20" t="s">
        <v>1232</v>
      </c>
      <c r="J199" s="20" t="s">
        <v>1233</v>
      </c>
      <c r="K199" s="20">
        <v>9550483473</v>
      </c>
      <c r="L199" s="20" t="s">
        <v>1234</v>
      </c>
      <c r="M199" s="20">
        <v>9652814862</v>
      </c>
      <c r="N199" s="20" t="s">
        <v>53</v>
      </c>
      <c r="O199" s="20" t="s">
        <v>1207</v>
      </c>
      <c r="P199" s="31" t="s">
        <v>1235</v>
      </c>
      <c r="Q199" s="20" t="s">
        <v>46</v>
      </c>
      <c r="R199" s="32" t="s">
        <v>1216</v>
      </c>
      <c r="U199" s="9" t="str">
        <f ca="1">IFERROR(__xludf.DUMMYFUNCTION("""COMPUTED_VALUE"""),"Artificial Intelligence Foundation Certification - ISB - 15h.11m, Artificial Intelligence Primer Certification - ISB - 27h.31m, 18 Courses by CISCO (Any four related courses from 18 courses available) - Li2 - 60h")</f>
        <v>Artificial Intelligence Foundation Certification - ISB - 15h.11m, Artificial Intelligence Primer Certification - ISB - 27h.31m, 18 Courses by CISCO (Any four related courses from 18 courses available) - Li2 - 60h</v>
      </c>
    </row>
    <row r="200" spans="1:21" ht="22.5" hidden="1" customHeight="1" x14ac:dyDescent="0.2">
      <c r="A200" s="29">
        <v>45363.570662083337</v>
      </c>
      <c r="B200" s="20" t="s">
        <v>1236</v>
      </c>
      <c r="C200" s="30">
        <v>160121732313</v>
      </c>
      <c r="D200" s="20" t="s">
        <v>1237</v>
      </c>
      <c r="E200" s="20" t="s">
        <v>40</v>
      </c>
      <c r="F200" s="20" t="s">
        <v>18</v>
      </c>
      <c r="G200" s="20">
        <v>2</v>
      </c>
      <c r="H200" s="20">
        <v>2025</v>
      </c>
      <c r="I200" s="20" t="s">
        <v>1238</v>
      </c>
      <c r="J200" s="20" t="s">
        <v>1236</v>
      </c>
      <c r="K200" s="20">
        <v>6281468981</v>
      </c>
      <c r="L200" s="20" t="s">
        <v>1239</v>
      </c>
      <c r="M200" s="20">
        <v>6304323516</v>
      </c>
      <c r="N200" s="20" t="s">
        <v>53</v>
      </c>
      <c r="O200" s="20" t="s">
        <v>1207</v>
      </c>
      <c r="P200" s="31" t="s">
        <v>1240</v>
      </c>
      <c r="Q200" s="20" t="s">
        <v>46</v>
      </c>
      <c r="R200" s="32" t="s">
        <v>1216</v>
      </c>
      <c r="U200" s="9" t="str">
        <f ca="1">IFERROR(__xludf.DUMMYFUNCTION("""COMPUTED_VALUE"""),"Data science foundation certificate ")</f>
        <v xml:space="preserve">Data science foundation certificate </v>
      </c>
    </row>
    <row r="201" spans="1:21" ht="22.5" hidden="1" customHeight="1" x14ac:dyDescent="0.2">
      <c r="A201" s="29">
        <v>45380.79947982639</v>
      </c>
      <c r="B201" s="20" t="s">
        <v>1241</v>
      </c>
      <c r="C201" s="30">
        <v>160121732314</v>
      </c>
      <c r="D201" s="20" t="s">
        <v>1242</v>
      </c>
      <c r="E201" s="20" t="s">
        <v>50</v>
      </c>
      <c r="F201" s="20" t="s">
        <v>18</v>
      </c>
      <c r="G201" s="20">
        <v>1</v>
      </c>
      <c r="H201" s="20">
        <v>2025</v>
      </c>
      <c r="I201" s="20" t="s">
        <v>1243</v>
      </c>
      <c r="J201" s="20" t="s">
        <v>1241</v>
      </c>
      <c r="K201" s="20">
        <v>6303017901</v>
      </c>
      <c r="L201" s="20" t="s">
        <v>1244</v>
      </c>
      <c r="M201" s="20">
        <v>9949006361</v>
      </c>
      <c r="N201" s="20" t="s">
        <v>600</v>
      </c>
      <c r="O201" s="20" t="s">
        <v>1245</v>
      </c>
      <c r="P201" s="20" t="s">
        <v>1246</v>
      </c>
      <c r="Q201" s="20" t="s">
        <v>70</v>
      </c>
      <c r="R201" s="32" t="s">
        <v>1247</v>
      </c>
      <c r="U201" s="9" t="str">
        <f ca="1">IFERROR(__xludf.DUMMYFUNCTION("""COMPUTED_VALUE"""),"Coursera CAD/CAM, Teachnook IC Engines")</f>
        <v>Coursera CAD/CAM, Teachnook IC Engines</v>
      </c>
    </row>
    <row r="202" spans="1:21" ht="22.5" hidden="1" customHeight="1" x14ac:dyDescent="0.2">
      <c r="A202" s="29">
        <v>45361.886953275462</v>
      </c>
      <c r="B202" s="20" t="s">
        <v>1248</v>
      </c>
      <c r="C202" s="30">
        <v>160121732315</v>
      </c>
      <c r="D202" s="20" t="s">
        <v>1249</v>
      </c>
      <c r="E202" s="20" t="s">
        <v>40</v>
      </c>
      <c r="F202" s="20" t="s">
        <v>18</v>
      </c>
      <c r="G202" s="20">
        <v>2</v>
      </c>
      <c r="H202" s="20">
        <v>2025</v>
      </c>
      <c r="I202" s="20" t="s">
        <v>1250</v>
      </c>
      <c r="J202" s="20" t="s">
        <v>1251</v>
      </c>
      <c r="K202" s="20">
        <v>8331053623</v>
      </c>
      <c r="L202" s="20" t="s">
        <v>1206</v>
      </c>
      <c r="M202" s="20">
        <v>6304323516</v>
      </c>
      <c r="N202" s="20" t="s">
        <v>53</v>
      </c>
      <c r="O202" s="20" t="s">
        <v>1252</v>
      </c>
      <c r="P202" s="31" t="s">
        <v>1253</v>
      </c>
      <c r="Q202" s="20" t="s">
        <v>46</v>
      </c>
      <c r="R202" s="32" t="s">
        <v>1209</v>
      </c>
      <c r="U202" s="9" t="str">
        <f ca="1">IFERROR(__xludf.DUMMYFUNCTION("""COMPUTED_VALUE"""),"Data science foundation - Infosys ")</f>
        <v xml:space="preserve">Data science foundation - Infosys </v>
      </c>
    </row>
    <row r="203" spans="1:21" ht="22.5" hidden="1" customHeight="1" x14ac:dyDescent="0.2">
      <c r="A203" s="29">
        <v>45363.729090821755</v>
      </c>
      <c r="B203" s="20" t="s">
        <v>1254</v>
      </c>
      <c r="C203" s="30">
        <v>160121733001</v>
      </c>
      <c r="D203" s="20" t="s">
        <v>1255</v>
      </c>
      <c r="E203" s="20" t="s">
        <v>40</v>
      </c>
      <c r="F203" s="20" t="s">
        <v>7</v>
      </c>
      <c r="G203" s="20">
        <v>1</v>
      </c>
      <c r="H203" s="20">
        <v>2025</v>
      </c>
      <c r="I203" s="20" t="s">
        <v>1256</v>
      </c>
      <c r="J203" s="20" t="s">
        <v>1254</v>
      </c>
      <c r="K203" s="20">
        <v>8125724491</v>
      </c>
      <c r="L203" s="20" t="s">
        <v>1257</v>
      </c>
      <c r="M203" s="20">
        <v>9959900011</v>
      </c>
      <c r="N203" s="20" t="s">
        <v>1258</v>
      </c>
      <c r="O203" s="20" t="s">
        <v>1259</v>
      </c>
      <c r="P203" s="20" t="s">
        <v>1260</v>
      </c>
      <c r="Q203" s="20" t="s">
        <v>70</v>
      </c>
      <c r="R203" s="32" t="s">
        <v>1261</v>
      </c>
      <c r="U203" s="9" t="str">
        <f ca="1">IFERROR(__xludf.DUMMYFUNCTION("""COMPUTED_VALUE"""),"Artificial Intelligence Foundation Certification - ISB - 15h.11m, Introduction to Agile methodology, Introduction to Deep learning, Introduction to Artificial Intelligence, Continous Integration and Delivery Devops, Introduction to natural language proces"&amp;"sing.")</f>
        <v>Artificial Intelligence Foundation Certification - ISB - 15h.11m, Introduction to Agile methodology, Introduction to Deep learning, Introduction to Artificial Intelligence, Continous Integration and Delivery Devops, Introduction to natural language processing.</v>
      </c>
    </row>
    <row r="204" spans="1:21" ht="22.5" hidden="1" customHeight="1" x14ac:dyDescent="0.2">
      <c r="A204" s="29">
        <v>45362.798032175924</v>
      </c>
      <c r="B204" s="20" t="s">
        <v>1262</v>
      </c>
      <c r="C204" s="30">
        <v>160121733002</v>
      </c>
      <c r="D204" s="20" t="s">
        <v>1263</v>
      </c>
      <c r="E204" s="20" t="s">
        <v>40</v>
      </c>
      <c r="F204" s="20" t="s">
        <v>7</v>
      </c>
      <c r="G204" s="20">
        <v>1</v>
      </c>
      <c r="H204" s="20">
        <v>2025</v>
      </c>
      <c r="I204" s="20" t="s">
        <v>1264</v>
      </c>
      <c r="J204" s="20" t="s">
        <v>1262</v>
      </c>
      <c r="K204" s="20">
        <v>9989672118</v>
      </c>
      <c r="L204" s="20" t="s">
        <v>1257</v>
      </c>
      <c r="M204" s="20">
        <v>9959900011</v>
      </c>
      <c r="N204" s="20" t="s">
        <v>67</v>
      </c>
      <c r="O204" s="20" t="s">
        <v>1265</v>
      </c>
      <c r="P204" s="31" t="s">
        <v>1266</v>
      </c>
      <c r="Q204" s="20" t="s">
        <v>70</v>
      </c>
      <c r="R204" s="32" t="s">
        <v>1267</v>
      </c>
      <c r="U204" s="9" t="str">
        <f ca="1">IFERROR(__xludf.DUMMYFUNCTION("""COMPUTED_VALUE"""),"Artificial Intelligence Foundation Certification - ISB - 15h.11m, 18 Courses by CISCO (Any four related courses from 18 courses available) - Li2 - 60h, MongoDB Python Developer Path - 15h")</f>
        <v>Artificial Intelligence Foundation Certification - ISB - 15h.11m, 18 Courses by CISCO (Any four related courses from 18 courses available) - Li2 - 60h, MongoDB Python Developer Path - 15h</v>
      </c>
    </row>
    <row r="205" spans="1:21" ht="22.5" hidden="1" customHeight="1" x14ac:dyDescent="0.2">
      <c r="A205" s="29">
        <v>45381.508573078703</v>
      </c>
      <c r="B205" s="20" t="s">
        <v>1268</v>
      </c>
      <c r="C205" s="30">
        <v>160121733003</v>
      </c>
      <c r="D205" s="20" t="s">
        <v>1269</v>
      </c>
      <c r="E205" s="20" t="s">
        <v>40</v>
      </c>
      <c r="F205" s="20" t="s">
        <v>7</v>
      </c>
      <c r="G205" s="20">
        <v>1</v>
      </c>
      <c r="H205" s="20">
        <v>2025</v>
      </c>
      <c r="I205" s="20" t="s">
        <v>1270</v>
      </c>
      <c r="J205" s="20" t="s">
        <v>1271</v>
      </c>
      <c r="K205" s="20">
        <v>8247474849</v>
      </c>
      <c r="L205" s="20" t="s">
        <v>1272</v>
      </c>
      <c r="M205" s="20">
        <v>9959900011</v>
      </c>
      <c r="N205" s="20" t="s">
        <v>1273</v>
      </c>
      <c r="O205" s="20" t="s">
        <v>1274</v>
      </c>
      <c r="P205" s="20" t="s">
        <v>1275</v>
      </c>
      <c r="Q205" s="20" t="s">
        <v>70</v>
      </c>
      <c r="R205" s="32" t="s">
        <v>271</v>
      </c>
      <c r="U205" s="9" t="str">
        <f ca="1">IFERROR(__xludf.DUMMYFUNCTION("""COMPUTED_VALUE"""),"Data Science Foundation Certification - ISB - 75h.52m, 18 Courses by CISCO (Any four related courses from 18 courses available) - Li2 - 60h, MongoDB Python Developer Path - 15h, MongoDB Java Developer Path - 15h, MongoDB Node.js Developer Path - 15h, Mong"&amp;"oDB PHP Developer Path - 18h")</f>
        <v>Data Science Foundation Certification - ISB - 75h.52m, 18 Courses by CISCO (Any four related courses from 18 courses available) - Li2 - 60h, MongoDB Python Developer Path - 15h, MongoDB Java Developer Path - 15h, MongoDB Node.js Developer Path - 15h, MongoDB PHP Developer Path - 18h</v>
      </c>
    </row>
    <row r="206" spans="1:21" ht="22.5" hidden="1" customHeight="1" x14ac:dyDescent="0.2">
      <c r="A206" s="29">
        <v>45361.724592418977</v>
      </c>
      <c r="B206" s="20" t="s">
        <v>1276</v>
      </c>
      <c r="C206" s="30">
        <v>160121733004</v>
      </c>
      <c r="D206" s="20" t="s">
        <v>1277</v>
      </c>
      <c r="E206" s="20" t="s">
        <v>40</v>
      </c>
      <c r="F206" s="20" t="s">
        <v>7</v>
      </c>
      <c r="G206" s="20">
        <v>1</v>
      </c>
      <c r="H206" s="20">
        <v>2025</v>
      </c>
      <c r="I206" s="20" t="s">
        <v>1278</v>
      </c>
      <c r="J206" s="20" t="s">
        <v>1276</v>
      </c>
      <c r="K206" s="20">
        <v>9908528680</v>
      </c>
      <c r="L206" s="20" t="s">
        <v>1279</v>
      </c>
      <c r="M206" s="20">
        <v>9959900011</v>
      </c>
      <c r="N206" s="20" t="s">
        <v>67</v>
      </c>
      <c r="O206" s="20" t="s">
        <v>900</v>
      </c>
      <c r="P206" s="31" t="s">
        <v>1280</v>
      </c>
      <c r="Q206" s="20" t="s">
        <v>70</v>
      </c>
      <c r="R206" s="32" t="s">
        <v>242</v>
      </c>
      <c r="U206" s="9" t="str">
        <f ca="1">IFERROR(__xludf.DUMMYFUNCTION("""COMPUTED_VALUE"""),"Python Foundation Certification - ISB (Infosys Springboard) - 2h.18m, 18 Courses by CISCO (Any four related courses from 18 courses available) - Li2 - 60h, MongoDB Python Developer Path - 15h")</f>
        <v>Python Foundation Certification - ISB (Infosys Springboard) - 2h.18m, 18 Courses by CISCO (Any four related courses from 18 courses available) - Li2 - 60h, MongoDB Python Developer Path - 15h</v>
      </c>
    </row>
    <row r="207" spans="1:21" ht="22.5" hidden="1" customHeight="1" x14ac:dyDescent="0.2">
      <c r="A207" s="29">
        <v>45369.484694525461</v>
      </c>
      <c r="B207" s="20" t="s">
        <v>1281</v>
      </c>
      <c r="C207" s="30">
        <v>160121733005</v>
      </c>
      <c r="D207" s="20" t="s">
        <v>1282</v>
      </c>
      <c r="E207" s="20" t="s">
        <v>40</v>
      </c>
      <c r="F207" s="20" t="s">
        <v>7</v>
      </c>
      <c r="G207" s="20">
        <v>1</v>
      </c>
      <c r="H207" s="20">
        <v>2025</v>
      </c>
      <c r="I207" s="20" t="s">
        <v>1283</v>
      </c>
      <c r="J207" s="20" t="s">
        <v>1281</v>
      </c>
      <c r="K207" s="20">
        <v>9346937084</v>
      </c>
      <c r="L207" s="20" t="s">
        <v>1284</v>
      </c>
      <c r="M207" s="20">
        <v>9959900011</v>
      </c>
      <c r="N207" s="20" t="s">
        <v>67</v>
      </c>
      <c r="O207" s="20">
        <v>75</v>
      </c>
      <c r="P207" s="31" t="s">
        <v>1285</v>
      </c>
      <c r="Q207" s="20" t="s">
        <v>70</v>
      </c>
      <c r="R207" s="32" t="s">
        <v>1286</v>
      </c>
      <c r="U207" s="9" t="str">
        <f ca="1">IFERROR(__xludf.DUMMYFUNCTION("""COMPUTED_VALUE"""),"Artificial Intelligence Foundation Certification - ISB - 15h.11m, Artificial Intelligence Primer Certification - ISB - 27h.31m, Machine Learning Foundation Certification - ISB - 18h.7m, Principles of Generative AI Certification - ISB - 50m")</f>
        <v>Artificial Intelligence Foundation Certification - ISB - 15h.11m, Artificial Intelligence Primer Certification - ISB - 27h.31m, Machine Learning Foundation Certification - ISB - 18h.7m, Principles of Generative AI Certification - ISB - 50m</v>
      </c>
    </row>
    <row r="208" spans="1:21" ht="22.5" hidden="1" customHeight="1" x14ac:dyDescent="0.2">
      <c r="A208" s="29">
        <v>45364.749534282411</v>
      </c>
      <c r="B208" s="20" t="s">
        <v>1287</v>
      </c>
      <c r="C208" s="30">
        <v>160121733006</v>
      </c>
      <c r="D208" s="20" t="s">
        <v>1288</v>
      </c>
      <c r="E208" s="20" t="s">
        <v>40</v>
      </c>
      <c r="F208" s="20" t="s">
        <v>7</v>
      </c>
      <c r="G208" s="20">
        <v>1</v>
      </c>
      <c r="H208" s="20">
        <v>2025</v>
      </c>
      <c r="I208" s="20" t="s">
        <v>1289</v>
      </c>
      <c r="J208" s="20" t="s">
        <v>1287</v>
      </c>
      <c r="K208" s="20">
        <v>8688393546</v>
      </c>
      <c r="L208" s="20" t="s">
        <v>1290</v>
      </c>
      <c r="M208" s="20">
        <v>9959900011</v>
      </c>
      <c r="N208" s="20" t="s">
        <v>67</v>
      </c>
      <c r="O208" s="20" t="s">
        <v>110</v>
      </c>
      <c r="P208" s="31" t="s">
        <v>1291</v>
      </c>
      <c r="Q208" s="20" t="s">
        <v>70</v>
      </c>
      <c r="R208" s="32" t="s">
        <v>1292</v>
      </c>
      <c r="U208" s="9" t="str">
        <f ca="1">IFERROR(__xludf.DUMMYFUNCTION("""COMPUTED_VALUE"""),"Artificial Intelligence Foundation Certification - ISB - 15h.11m, Machine Learning Foundation Certification - ISB - 18h.7m, Cyber Security Foundation Certification - ISB - 39h.11m, Applied Generative AI Certification - ISB - 50m, Principles of Generative "&amp;"AI Certification - ISB - 50m")</f>
        <v>Artificial Intelligence Foundation Certification - ISB - 15h.11m, Machine Learning Foundation Certification - ISB - 18h.7m, Cyber Security Foundation Certification - ISB - 39h.11m, Applied Generative AI Certification - ISB - 50m, Principles of Generative AI Certification - ISB - 50m</v>
      </c>
    </row>
    <row r="209" spans="1:21" ht="22.5" hidden="1" customHeight="1" x14ac:dyDescent="0.2">
      <c r="A209" s="29">
        <v>45362.830251331019</v>
      </c>
      <c r="B209" s="20" t="s">
        <v>1293</v>
      </c>
      <c r="C209" s="30">
        <v>160121733007</v>
      </c>
      <c r="D209" s="20" t="s">
        <v>1294</v>
      </c>
      <c r="E209" s="20" t="s">
        <v>40</v>
      </c>
      <c r="F209" s="20" t="s">
        <v>7</v>
      </c>
      <c r="G209" s="20">
        <v>1</v>
      </c>
      <c r="H209" s="20">
        <v>2025</v>
      </c>
      <c r="I209" s="20" t="s">
        <v>1295</v>
      </c>
      <c r="J209" s="20" t="s">
        <v>1293</v>
      </c>
      <c r="K209" s="20">
        <v>9885433081</v>
      </c>
      <c r="L209" s="20" t="s">
        <v>1290</v>
      </c>
      <c r="M209" s="20">
        <v>9959900011</v>
      </c>
      <c r="N209" s="20" t="s">
        <v>1296</v>
      </c>
      <c r="O209" s="20">
        <v>66</v>
      </c>
      <c r="P209" s="20" t="s">
        <v>1297</v>
      </c>
      <c r="Q209" s="20" t="s">
        <v>70</v>
      </c>
      <c r="R209" s="32" t="s">
        <v>1298</v>
      </c>
      <c r="U209" s="9" t="str">
        <f ca="1">IFERROR(__xludf.DUMMYFUNCTION("""COMPUTED_VALUE"""),"Python Foundation Certification - ISB (Infosys Springboard) - 2h.18m, Data Science Foundation Certification - ISB - 75h.52m, Internet of Things Foundation Certification - ISB - 33h")</f>
        <v>Python Foundation Certification - ISB (Infosys Springboard) - 2h.18m, Data Science Foundation Certification - ISB - 75h.52m, Internet of Things Foundation Certification - ISB - 33h</v>
      </c>
    </row>
    <row r="210" spans="1:21" ht="22.5" hidden="1" customHeight="1" x14ac:dyDescent="0.2">
      <c r="A210" s="29">
        <v>45362.898921990738</v>
      </c>
      <c r="B210" s="20" t="s">
        <v>1299</v>
      </c>
      <c r="C210" s="30">
        <v>160121733008</v>
      </c>
      <c r="D210" s="20" t="s">
        <v>1300</v>
      </c>
      <c r="E210" s="20" t="s">
        <v>40</v>
      </c>
      <c r="F210" s="20" t="s">
        <v>7</v>
      </c>
      <c r="G210" s="20">
        <v>1</v>
      </c>
      <c r="H210" s="20">
        <v>2025</v>
      </c>
      <c r="I210" s="20" t="s">
        <v>1301</v>
      </c>
      <c r="J210" s="20" t="s">
        <v>1299</v>
      </c>
      <c r="K210" s="20">
        <v>7396617747</v>
      </c>
      <c r="L210" s="20" t="s">
        <v>1302</v>
      </c>
      <c r="M210" s="20">
        <v>9959900011</v>
      </c>
      <c r="N210" s="20" t="s">
        <v>67</v>
      </c>
      <c r="O210" s="20" t="s">
        <v>147</v>
      </c>
      <c r="P210" s="31" t="s">
        <v>1303</v>
      </c>
      <c r="Q210" s="20" t="s">
        <v>70</v>
      </c>
      <c r="R210" s="32" t="s">
        <v>209</v>
      </c>
      <c r="U210" s="9" t="str">
        <f ca="1">IFERROR(__xludf.DUMMYFUNCTION("""COMPUTED_VALUE"""),"Artificial Intelligence Foundation Certification - ISB - 15h.11m, Machine Learning Foundation Certification - ISB - 18h.7m, Cyber Security Foundation Certification - ISB - 39h.11m, Applied Generative AI Certification - ISB - 50m")</f>
        <v>Artificial Intelligence Foundation Certification - ISB - 15h.11m, Machine Learning Foundation Certification - ISB - 18h.7m, Cyber Security Foundation Certification - ISB - 39h.11m, Applied Generative AI Certification - ISB - 50m</v>
      </c>
    </row>
    <row r="211" spans="1:21" ht="22.5" hidden="1" customHeight="1" x14ac:dyDescent="0.2">
      <c r="A211" s="29">
        <v>45380.546825497688</v>
      </c>
      <c r="B211" s="20" t="s">
        <v>1304</v>
      </c>
      <c r="C211" s="30">
        <v>160121733009</v>
      </c>
      <c r="D211" s="20" t="s">
        <v>1305</v>
      </c>
      <c r="E211" s="20" t="s">
        <v>40</v>
      </c>
      <c r="F211" s="20" t="s">
        <v>7</v>
      </c>
      <c r="G211" s="20">
        <v>1</v>
      </c>
      <c r="H211" s="20">
        <v>2025</v>
      </c>
      <c r="I211" s="20" t="s">
        <v>1306</v>
      </c>
      <c r="J211" s="20" t="s">
        <v>1304</v>
      </c>
      <c r="K211" s="20">
        <v>8008017595</v>
      </c>
      <c r="L211" s="20" t="s">
        <v>1307</v>
      </c>
      <c r="M211" s="20">
        <v>9959900011</v>
      </c>
      <c r="N211" s="20" t="s">
        <v>67</v>
      </c>
      <c r="O211" s="20">
        <v>75</v>
      </c>
      <c r="P211" s="31" t="s">
        <v>1308</v>
      </c>
      <c r="Q211" s="20" t="s">
        <v>70</v>
      </c>
      <c r="R211" s="32" t="s">
        <v>1309</v>
      </c>
      <c r="U211" s="9" t="str">
        <f ca="1">IFERROR(__xludf.DUMMYFUNCTION("""COMPUTED_VALUE"""),"Data Science Foundation Certification - ISB - 75h.52m, MongoDB Python Developer Path - 15h")</f>
        <v>Data Science Foundation Certification - ISB - 75h.52m, MongoDB Python Developer Path - 15h</v>
      </c>
    </row>
    <row r="212" spans="1:21" ht="22.5" hidden="1" customHeight="1" x14ac:dyDescent="0.2">
      <c r="A212" s="29">
        <v>45362.768493807875</v>
      </c>
      <c r="B212" s="20" t="s">
        <v>1310</v>
      </c>
      <c r="C212" s="30">
        <v>160121733010</v>
      </c>
      <c r="D212" s="20" t="s">
        <v>1311</v>
      </c>
      <c r="E212" s="20" t="s">
        <v>40</v>
      </c>
      <c r="F212" s="20" t="s">
        <v>7</v>
      </c>
      <c r="G212" s="20">
        <v>1</v>
      </c>
      <c r="H212" s="20">
        <v>2025</v>
      </c>
      <c r="I212" s="20" t="s">
        <v>1312</v>
      </c>
      <c r="J212" s="20" t="s">
        <v>1310</v>
      </c>
      <c r="K212" s="20">
        <v>6301618566</v>
      </c>
      <c r="L212" s="20" t="s">
        <v>1313</v>
      </c>
      <c r="M212" s="20">
        <v>9959900011</v>
      </c>
      <c r="N212" s="20" t="s">
        <v>714</v>
      </c>
      <c r="O212" s="20" t="s">
        <v>1314</v>
      </c>
      <c r="P212" s="20" t="s">
        <v>1315</v>
      </c>
      <c r="Q212" s="20" t="s">
        <v>70</v>
      </c>
      <c r="R212" s="32" t="s">
        <v>1316</v>
      </c>
      <c r="U212" s="9" t="str">
        <f ca="1">IFERROR(__xludf.DUMMYFUNCTION("""COMPUTED_VALUE"""),"Artificial Intelligence Foundation Certification - ISB - 15h.11m, Cyber Security Foundation Certification - ISB - 39h.11m, TechA Cloud Computing using Microsoft Azure Certification - ISB - 95h.35m")</f>
        <v>Artificial Intelligence Foundation Certification - ISB - 15h.11m, Cyber Security Foundation Certification - ISB - 39h.11m, TechA Cloud Computing using Microsoft Azure Certification - ISB - 95h.35m</v>
      </c>
    </row>
    <row r="213" spans="1:21" ht="22.5" hidden="1" customHeight="1" x14ac:dyDescent="0.2">
      <c r="A213" s="29">
        <v>45365.863179791668</v>
      </c>
      <c r="B213" s="20" t="s">
        <v>1317</v>
      </c>
      <c r="C213" s="30">
        <v>160121733011</v>
      </c>
      <c r="D213" s="20" t="s">
        <v>1318</v>
      </c>
      <c r="E213" s="20" t="s">
        <v>40</v>
      </c>
      <c r="F213" s="20" t="s">
        <v>7</v>
      </c>
      <c r="G213" s="20">
        <v>1</v>
      </c>
      <c r="H213" s="20">
        <v>2025</v>
      </c>
      <c r="I213" s="20" t="s">
        <v>1319</v>
      </c>
      <c r="J213" s="20" t="s">
        <v>1317</v>
      </c>
      <c r="K213" s="20">
        <v>9908042195</v>
      </c>
      <c r="L213" s="20" t="s">
        <v>1320</v>
      </c>
      <c r="M213" s="20">
        <v>9959900011</v>
      </c>
      <c r="N213" s="20" t="s">
        <v>1321</v>
      </c>
      <c r="O213" s="20" t="s">
        <v>1322</v>
      </c>
      <c r="P213" s="20" t="s">
        <v>1323</v>
      </c>
      <c r="Q213" s="20" t="s">
        <v>70</v>
      </c>
      <c r="R213" s="32" t="s">
        <v>1324</v>
      </c>
      <c r="U213" s="9" t="str">
        <f ca="1">IFERROR(__xludf.DUMMYFUNCTION("""COMPUTED_VALUE"""),"Artificial Intelligence Foundation Certification - ISB - 15h.11m, Cyber Security Foundation Certification - ISB - 39h.11m, Java Foundation Certification - ISB - 114h.24m")</f>
        <v>Artificial Intelligence Foundation Certification - ISB - 15h.11m, Cyber Security Foundation Certification - ISB - 39h.11m, Java Foundation Certification - ISB - 114h.24m</v>
      </c>
    </row>
    <row r="214" spans="1:21" ht="22.5" hidden="1" customHeight="1" x14ac:dyDescent="0.2">
      <c r="A214" s="29">
        <v>45362.986661909723</v>
      </c>
      <c r="B214" s="20" t="s">
        <v>1325</v>
      </c>
      <c r="C214" s="30">
        <v>160121733012</v>
      </c>
      <c r="D214" s="20" t="s">
        <v>1326</v>
      </c>
      <c r="E214" s="20" t="s">
        <v>40</v>
      </c>
      <c r="F214" s="20" t="s">
        <v>7</v>
      </c>
      <c r="G214" s="20">
        <v>1</v>
      </c>
      <c r="H214" s="20">
        <v>2025</v>
      </c>
      <c r="I214" s="20" t="s">
        <v>1327</v>
      </c>
      <c r="J214" s="20" t="s">
        <v>1325</v>
      </c>
      <c r="K214" s="20">
        <v>6302916909</v>
      </c>
      <c r="L214" s="20" t="s">
        <v>1290</v>
      </c>
      <c r="M214" s="20">
        <v>9959900011</v>
      </c>
      <c r="N214" s="20" t="s">
        <v>1321</v>
      </c>
      <c r="O214" s="20" t="s">
        <v>1328</v>
      </c>
      <c r="P214" s="20" t="s">
        <v>1329</v>
      </c>
      <c r="Q214" s="20" t="s">
        <v>70</v>
      </c>
      <c r="R214" s="33" t="s">
        <v>1330</v>
      </c>
      <c r="U214" s="9" t="str">
        <f ca="1">IFERROR(__xludf.DUMMYFUNCTION("""COMPUTED_VALUE"""),"Python Foundation Certification - ISB (Infosys Springboard) - 2h.18m, Artificial Intelligence Foundation Certification - ISB - 15h.11m, Artificial Intelligence Primer Certification - ISB - 27h.31m, Cyber Security Foundation Certification - ISB - 39h.11m")</f>
        <v>Python Foundation Certification - ISB (Infosys Springboard) - 2h.18m, Artificial Intelligence Foundation Certification - ISB - 15h.11m, Artificial Intelligence Primer Certification - ISB - 27h.31m, Cyber Security Foundation Certification - ISB - 39h.11m</v>
      </c>
    </row>
    <row r="215" spans="1:21" ht="22.5" hidden="1" customHeight="1" x14ac:dyDescent="0.2">
      <c r="A215" s="29">
        <v>45363.486411134261</v>
      </c>
      <c r="B215" s="20" t="s">
        <v>1331</v>
      </c>
      <c r="C215" s="30">
        <v>160121733013</v>
      </c>
      <c r="D215" s="20" t="s">
        <v>1332</v>
      </c>
      <c r="E215" s="20" t="s">
        <v>40</v>
      </c>
      <c r="F215" s="20" t="s">
        <v>7</v>
      </c>
      <c r="G215" s="20">
        <v>1</v>
      </c>
      <c r="H215" s="20">
        <v>2025</v>
      </c>
      <c r="I215" s="20" t="s">
        <v>1333</v>
      </c>
      <c r="J215" s="20" t="s">
        <v>1331</v>
      </c>
      <c r="K215" s="20">
        <v>9160457927</v>
      </c>
      <c r="L215" s="20" t="s">
        <v>1334</v>
      </c>
      <c r="M215" s="20">
        <v>9959900011</v>
      </c>
      <c r="N215" s="20" t="s">
        <v>67</v>
      </c>
      <c r="O215" s="20">
        <v>75</v>
      </c>
      <c r="P215" s="31" t="s">
        <v>1335</v>
      </c>
      <c r="Q215" s="20" t="s">
        <v>70</v>
      </c>
      <c r="R215" s="32" t="s">
        <v>1336</v>
      </c>
      <c r="U215" s="9" t="str">
        <f ca="1">IFERROR(__xludf.DUMMYFUNCTION("""COMPUTED_VALUE"""),"Machine Learning Foundation Certification - ISB - 18h.7m, TechA Blockchain Developer Certification - ISB - 16h.15m, Cyber Security Foundation Certification - ISB - 39h.11m")</f>
        <v>Machine Learning Foundation Certification - ISB - 18h.7m, TechA Blockchain Developer Certification - ISB - 16h.15m, Cyber Security Foundation Certification - ISB - 39h.11m</v>
      </c>
    </row>
    <row r="216" spans="1:21" ht="22.5" hidden="1" customHeight="1" x14ac:dyDescent="0.2">
      <c r="A216" s="29">
        <v>45362.748792349536</v>
      </c>
      <c r="B216" s="20" t="s">
        <v>1337</v>
      </c>
      <c r="C216" s="30">
        <v>160121733014</v>
      </c>
      <c r="D216" s="20" t="s">
        <v>1338</v>
      </c>
      <c r="E216" s="20" t="s">
        <v>40</v>
      </c>
      <c r="F216" s="20" t="s">
        <v>7</v>
      </c>
      <c r="G216" s="20">
        <v>1</v>
      </c>
      <c r="H216" s="20">
        <v>2025</v>
      </c>
      <c r="I216" s="20" t="s">
        <v>1339</v>
      </c>
      <c r="J216" s="20" t="s">
        <v>1337</v>
      </c>
      <c r="K216" s="20">
        <v>8466985440</v>
      </c>
      <c r="L216" s="20" t="s">
        <v>1340</v>
      </c>
      <c r="M216" s="20">
        <v>9959900011</v>
      </c>
      <c r="N216" s="20" t="s">
        <v>1341</v>
      </c>
      <c r="O216" s="20" t="s">
        <v>1342</v>
      </c>
      <c r="P216" s="20" t="s">
        <v>1343</v>
      </c>
      <c r="Q216" s="20" t="s">
        <v>70</v>
      </c>
      <c r="R216" s="32" t="s">
        <v>1344</v>
      </c>
      <c r="U216" s="9" t="str">
        <f ca="1">IFERROR(__xludf.DUMMYFUNCTION("""COMPUTED_VALUE"""),"Artificial Intelligence Primer Certification - ISB - 27h.31m, Machine Learning Foundation Certification - ISB - 18h.7m, Applied Generative AI Certification - ISB - 50m")</f>
        <v>Artificial Intelligence Primer Certification - ISB - 27h.31m, Machine Learning Foundation Certification - ISB - 18h.7m, Applied Generative AI Certification - ISB - 50m</v>
      </c>
    </row>
    <row r="217" spans="1:21" ht="22.5" hidden="1" customHeight="1" x14ac:dyDescent="0.2">
      <c r="A217" s="29">
        <v>45381.689487013893</v>
      </c>
      <c r="B217" s="20" t="s">
        <v>1345</v>
      </c>
      <c r="C217" s="30">
        <v>160121733015</v>
      </c>
      <c r="D217" s="20" t="s">
        <v>1346</v>
      </c>
      <c r="E217" s="20" t="s">
        <v>40</v>
      </c>
      <c r="F217" s="20" t="s">
        <v>7</v>
      </c>
      <c r="G217" s="20">
        <v>1</v>
      </c>
      <c r="H217" s="20">
        <v>2025</v>
      </c>
      <c r="I217" s="20" t="s">
        <v>1347</v>
      </c>
      <c r="J217" s="20" t="s">
        <v>1345</v>
      </c>
      <c r="K217" s="20">
        <v>8977623982</v>
      </c>
      <c r="L217" s="20" t="s">
        <v>1348</v>
      </c>
      <c r="M217" s="20">
        <v>9959900011</v>
      </c>
      <c r="N217" s="20" t="s">
        <v>1349</v>
      </c>
      <c r="O217" s="20">
        <v>66</v>
      </c>
      <c r="P217" s="20" t="s">
        <v>1350</v>
      </c>
      <c r="Q217" s="20" t="s">
        <v>46</v>
      </c>
      <c r="R217" s="32" t="s">
        <v>1351</v>
      </c>
      <c r="U217" s="9" t="str">
        <f ca="1">IFERROR(__xludf.DUMMYFUNCTION("""COMPUTED_VALUE"""),"Data Science Foundation Certification - ISB - 75h.52m, Exam-DP-900 Microsoft Azure Data Fundamentals")</f>
        <v>Data Science Foundation Certification - ISB - 75h.52m, Exam-DP-900 Microsoft Azure Data Fundamentals</v>
      </c>
    </row>
    <row r="218" spans="1:21" ht="22.5" hidden="1" customHeight="1" x14ac:dyDescent="0.2">
      <c r="A218" s="29">
        <v>45359.941242881949</v>
      </c>
      <c r="B218" s="20" t="s">
        <v>1352</v>
      </c>
      <c r="C218" s="30">
        <v>160121733016</v>
      </c>
      <c r="D218" s="20" t="s">
        <v>1353</v>
      </c>
      <c r="E218" s="20" t="s">
        <v>40</v>
      </c>
      <c r="F218" s="20" t="s">
        <v>7</v>
      </c>
      <c r="G218" s="20">
        <v>1</v>
      </c>
      <c r="H218" s="20">
        <v>2025</v>
      </c>
      <c r="I218" s="20" t="s">
        <v>1354</v>
      </c>
      <c r="J218" s="20" t="s">
        <v>1352</v>
      </c>
      <c r="K218" s="20">
        <v>9849196642</v>
      </c>
      <c r="L218" s="20" t="s">
        <v>1284</v>
      </c>
      <c r="M218" s="20">
        <v>9959900011</v>
      </c>
      <c r="N218" s="20" t="s">
        <v>67</v>
      </c>
      <c r="O218" s="20" t="s">
        <v>169</v>
      </c>
      <c r="P218" s="31" t="s">
        <v>1355</v>
      </c>
      <c r="Q218" s="20" t="s">
        <v>46</v>
      </c>
      <c r="R218" s="32" t="s">
        <v>1356</v>
      </c>
      <c r="U218" s="9" t="str">
        <f ca="1">IFERROR(__xludf.DUMMYFUNCTION("""COMPUTED_VALUE"""),"Python Foundation Certification - ISB (Infosys Springboard) - 2h.18m, Artificial Intelligence Primer Certification - ISB - 27h.31m, Machine Learning Foundation Certification - ISB - 18h.7m, Principles of Generative AI Certification - ISB - 50m")</f>
        <v>Python Foundation Certification - ISB (Infosys Springboard) - 2h.18m, Artificial Intelligence Primer Certification - ISB - 27h.31m, Machine Learning Foundation Certification - ISB - 18h.7m, Principles of Generative AI Certification - ISB - 50m</v>
      </c>
    </row>
    <row r="219" spans="1:21" ht="22.5" hidden="1" customHeight="1" x14ac:dyDescent="0.2">
      <c r="A219" s="29">
        <v>45379.64347520833</v>
      </c>
      <c r="B219" s="20" t="s">
        <v>1357</v>
      </c>
      <c r="C219" s="30">
        <v>160121733017</v>
      </c>
      <c r="D219" s="20" t="s">
        <v>1358</v>
      </c>
      <c r="E219" s="20" t="s">
        <v>40</v>
      </c>
      <c r="F219" s="20" t="s">
        <v>7</v>
      </c>
      <c r="G219" s="20">
        <v>1</v>
      </c>
      <c r="H219" s="20">
        <v>2025</v>
      </c>
      <c r="I219" s="20" t="s">
        <v>1359</v>
      </c>
      <c r="J219" s="20" t="s">
        <v>1357</v>
      </c>
      <c r="K219" s="20">
        <v>8143764746</v>
      </c>
      <c r="L219" s="20" t="s">
        <v>1257</v>
      </c>
      <c r="M219" s="20">
        <v>9959900011</v>
      </c>
      <c r="N219" s="20" t="s">
        <v>1360</v>
      </c>
      <c r="O219" s="20" t="s">
        <v>1361</v>
      </c>
      <c r="P219" s="20" t="s">
        <v>1362</v>
      </c>
      <c r="Q219" s="20" t="s">
        <v>46</v>
      </c>
      <c r="R219" s="32" t="s">
        <v>1363</v>
      </c>
      <c r="U219" s="9" t="str">
        <f ca="1">IFERROR(__xludf.DUMMYFUNCTION("""COMPUTED_VALUE"""),"Artificial Intelligence Primer Certification - ISB - 27h.31m, Machine Learning Foundation Certification - ISB - 18h.7m, Principles of Generative AI Certification - ISB - 50m")</f>
        <v>Artificial Intelligence Primer Certification - ISB - 27h.31m, Machine Learning Foundation Certification - ISB - 18h.7m, Principles of Generative AI Certification - ISB - 50m</v>
      </c>
    </row>
    <row r="220" spans="1:21" ht="22.5" hidden="1" customHeight="1" x14ac:dyDescent="0.2">
      <c r="A220" s="29">
        <v>45363.281052002319</v>
      </c>
      <c r="B220" s="20" t="s">
        <v>1364</v>
      </c>
      <c r="C220" s="30">
        <v>160121733018</v>
      </c>
      <c r="D220" s="20" t="s">
        <v>1365</v>
      </c>
      <c r="E220" s="20" t="s">
        <v>40</v>
      </c>
      <c r="F220" s="20" t="s">
        <v>7</v>
      </c>
      <c r="G220" s="20">
        <v>1</v>
      </c>
      <c r="H220" s="20">
        <v>2025</v>
      </c>
      <c r="I220" s="20" t="s">
        <v>1366</v>
      </c>
      <c r="J220" s="20" t="s">
        <v>1364</v>
      </c>
      <c r="K220" s="20">
        <v>9392592678</v>
      </c>
      <c r="L220" s="20" t="s">
        <v>1307</v>
      </c>
      <c r="M220" s="20">
        <v>9959900011</v>
      </c>
      <c r="N220" s="20" t="s">
        <v>1367</v>
      </c>
      <c r="O220" s="20">
        <v>99</v>
      </c>
      <c r="P220" s="20" t="s">
        <v>1368</v>
      </c>
      <c r="Q220" s="20" t="s">
        <v>70</v>
      </c>
      <c r="R220" s="32" t="s">
        <v>1369</v>
      </c>
      <c r="U220" s="9" t="str">
        <f ca="1">IFERROR(__xludf.DUMMYFUNCTION("""COMPUTED_VALUE"""),"Python Foundation Certification - ISB (Infosys Springboard) - 2h.18m, Artificial Intelligence Foundation Certification - ISB - 15h.11m, Machine Learning Foundation Certification - ISB - 18h.7m, Data Science Foundation Certification - ISB - 75h.52m")</f>
        <v>Python Foundation Certification - ISB (Infosys Springboard) - 2h.18m, Artificial Intelligence Foundation Certification - ISB - 15h.11m, Machine Learning Foundation Certification - ISB - 18h.7m, Data Science Foundation Certification - ISB - 75h.52m</v>
      </c>
    </row>
    <row r="221" spans="1:21" ht="22.5" hidden="1" customHeight="1" x14ac:dyDescent="0.2">
      <c r="A221" s="29">
        <v>45361.745143877313</v>
      </c>
      <c r="B221" s="20" t="s">
        <v>1370</v>
      </c>
      <c r="C221" s="30">
        <v>160121733019</v>
      </c>
      <c r="D221" s="20" t="s">
        <v>1371</v>
      </c>
      <c r="E221" s="20" t="s">
        <v>40</v>
      </c>
      <c r="F221" s="20" t="s">
        <v>7</v>
      </c>
      <c r="G221" s="20">
        <v>1</v>
      </c>
      <c r="H221" s="20">
        <v>2025</v>
      </c>
      <c r="I221" s="20" t="s">
        <v>1372</v>
      </c>
      <c r="J221" s="20" t="s">
        <v>1370</v>
      </c>
      <c r="K221" s="20">
        <v>9014491261</v>
      </c>
      <c r="L221" s="20" t="s">
        <v>1302</v>
      </c>
      <c r="M221" s="20">
        <v>9959900011</v>
      </c>
      <c r="N221" s="20" t="s">
        <v>251</v>
      </c>
      <c r="O221" s="20">
        <v>63</v>
      </c>
      <c r="P221" s="20" t="s">
        <v>1373</v>
      </c>
      <c r="Q221" s="20" t="s">
        <v>70</v>
      </c>
      <c r="R221" s="32" t="s">
        <v>1374</v>
      </c>
      <c r="U221" s="9" t="str">
        <f ca="1">IFERROR(__xludf.DUMMYFUNCTION("""COMPUTED_VALUE"""),"Exam- SC 900 Microsoft Security, Compliance, and identity fundamentals")</f>
        <v>Exam- SC 900 Microsoft Security, Compliance, and identity fundamentals</v>
      </c>
    </row>
    <row r="222" spans="1:21" ht="22.5" hidden="1" customHeight="1" x14ac:dyDescent="0.2">
      <c r="A222" s="29">
        <v>45362.953794745372</v>
      </c>
      <c r="B222" s="20" t="s">
        <v>1375</v>
      </c>
      <c r="C222" s="30">
        <v>160121733020</v>
      </c>
      <c r="D222" s="20" t="s">
        <v>1376</v>
      </c>
      <c r="E222" s="20" t="s">
        <v>40</v>
      </c>
      <c r="F222" s="20" t="s">
        <v>7</v>
      </c>
      <c r="G222" s="20">
        <v>1</v>
      </c>
      <c r="H222" s="20">
        <v>2025</v>
      </c>
      <c r="I222" s="20" t="s">
        <v>1377</v>
      </c>
      <c r="J222" s="20" t="s">
        <v>1375</v>
      </c>
      <c r="K222" s="20">
        <v>9014999291</v>
      </c>
      <c r="L222" s="20" t="s">
        <v>1378</v>
      </c>
      <c r="M222" s="20">
        <v>9959900011</v>
      </c>
      <c r="N222" s="20" t="s">
        <v>43</v>
      </c>
      <c r="O222" s="20">
        <v>114</v>
      </c>
      <c r="P222" s="34" t="s">
        <v>1379</v>
      </c>
      <c r="Q222" s="20" t="s">
        <v>70</v>
      </c>
      <c r="R222" s="32" t="s">
        <v>242</v>
      </c>
      <c r="U222" s="9" t="str">
        <f ca="1">IFERROR(__xludf.DUMMYFUNCTION("""COMPUTED_VALUE"""),"18 Courses by CISCO (Any four related courses from 18 courses available) - Li2 - 60h, Exam-AI-900 Microsoft Azure AI Fundamentals")</f>
        <v>18 Courses by CISCO (Any four related courses from 18 courses available) - Li2 - 60h, Exam-AI-900 Microsoft Azure AI Fundamentals</v>
      </c>
    </row>
    <row r="223" spans="1:21" ht="22.5" hidden="1" customHeight="1" x14ac:dyDescent="0.2">
      <c r="A223" s="29">
        <v>45358.876922129624</v>
      </c>
      <c r="B223" s="20" t="s">
        <v>1380</v>
      </c>
      <c r="C223" s="30">
        <v>160121733021</v>
      </c>
      <c r="D223" s="20" t="s">
        <v>1381</v>
      </c>
      <c r="E223" s="20" t="s">
        <v>40</v>
      </c>
      <c r="F223" s="20" t="s">
        <v>7</v>
      </c>
      <c r="G223" s="20">
        <v>1</v>
      </c>
      <c r="H223" s="20">
        <v>2025</v>
      </c>
      <c r="I223" s="20" t="s">
        <v>1380</v>
      </c>
      <c r="J223" s="20" t="s">
        <v>1382</v>
      </c>
      <c r="K223" s="20">
        <v>8897507407</v>
      </c>
      <c r="L223" s="20" t="s">
        <v>1302</v>
      </c>
      <c r="M223" s="20" t="s">
        <v>1383</v>
      </c>
      <c r="N223" s="20" t="s">
        <v>67</v>
      </c>
      <c r="O223" s="20">
        <v>75</v>
      </c>
      <c r="P223" s="31" t="s">
        <v>1384</v>
      </c>
      <c r="Q223" s="20" t="s">
        <v>70</v>
      </c>
      <c r="R223" s="32" t="s">
        <v>1385</v>
      </c>
      <c r="U223" s="9" t="str">
        <f ca="1">IFERROR(__xludf.DUMMYFUNCTION("""COMPUTED_VALUE"""),"Exam-DP-900 Microsoft Azure Data Fundamentals")</f>
        <v>Exam-DP-900 Microsoft Azure Data Fundamentals</v>
      </c>
    </row>
    <row r="224" spans="1:21" ht="22.5" hidden="1" customHeight="1" x14ac:dyDescent="0.2">
      <c r="A224" s="29">
        <v>45362.800200613427</v>
      </c>
      <c r="B224" s="20" t="s">
        <v>1386</v>
      </c>
      <c r="C224" s="30">
        <v>160121733022</v>
      </c>
      <c r="D224" s="20" t="s">
        <v>1387</v>
      </c>
      <c r="E224" s="20" t="s">
        <v>40</v>
      </c>
      <c r="F224" s="20" t="s">
        <v>7</v>
      </c>
      <c r="G224" s="20">
        <v>1</v>
      </c>
      <c r="H224" s="20">
        <v>2025</v>
      </c>
      <c r="I224" s="20" t="s">
        <v>1388</v>
      </c>
      <c r="J224" s="20" t="s">
        <v>1386</v>
      </c>
      <c r="K224" s="20">
        <v>8074126713</v>
      </c>
      <c r="L224" s="20" t="s">
        <v>1290</v>
      </c>
      <c r="M224" s="20">
        <v>9959900011</v>
      </c>
      <c r="N224" s="20" t="s">
        <v>1321</v>
      </c>
      <c r="O224" s="20" t="s">
        <v>1389</v>
      </c>
      <c r="P224" s="20" t="s">
        <v>1390</v>
      </c>
      <c r="Q224" s="20" t="s">
        <v>70</v>
      </c>
      <c r="R224" s="32" t="s">
        <v>1391</v>
      </c>
      <c r="U224" s="9" t="str">
        <f ca="1">IFERROR(__xludf.DUMMYFUNCTION("""COMPUTED_VALUE"""),"Programming with java")</f>
        <v>Programming with java</v>
      </c>
    </row>
    <row r="225" spans="1:21" ht="22.5" hidden="1" customHeight="1" x14ac:dyDescent="0.2">
      <c r="A225" s="29">
        <v>45362.797875821758</v>
      </c>
      <c r="B225" s="20" t="s">
        <v>1392</v>
      </c>
      <c r="C225" s="30">
        <v>160121733023</v>
      </c>
      <c r="D225" s="20" t="s">
        <v>1393</v>
      </c>
      <c r="E225" s="20" t="s">
        <v>40</v>
      </c>
      <c r="F225" s="20" t="s">
        <v>7</v>
      </c>
      <c r="G225" s="20">
        <v>1</v>
      </c>
      <c r="H225" s="20">
        <v>2025</v>
      </c>
      <c r="I225" s="20" t="s">
        <v>1394</v>
      </c>
      <c r="J225" s="20" t="s">
        <v>1392</v>
      </c>
      <c r="K225" s="20">
        <v>9515049027</v>
      </c>
      <c r="L225" s="20" t="s">
        <v>1257</v>
      </c>
      <c r="M225" s="20">
        <v>9959900011</v>
      </c>
      <c r="N225" s="20" t="s">
        <v>43</v>
      </c>
      <c r="O225" s="20">
        <v>114</v>
      </c>
      <c r="P225" s="31" t="s">
        <v>1395</v>
      </c>
      <c r="Q225" s="20" t="s">
        <v>70</v>
      </c>
      <c r="R225" s="32" t="s">
        <v>242</v>
      </c>
      <c r="U225" s="9" t="str">
        <f ca="1">IFERROR(__xludf.DUMMYFUNCTION("""COMPUTED_VALUE"""),"Foundations of Modern Machine Learning - IIIT Hyderabad")</f>
        <v>Foundations of Modern Machine Learning - IIIT Hyderabad</v>
      </c>
    </row>
    <row r="226" spans="1:21" ht="22.5" hidden="1" customHeight="1" x14ac:dyDescent="0.2">
      <c r="A226" s="29">
        <v>45362.772240844904</v>
      </c>
      <c r="B226" s="20" t="s">
        <v>1396</v>
      </c>
      <c r="C226" s="30">
        <v>160121733024</v>
      </c>
      <c r="D226" s="20" t="s">
        <v>1397</v>
      </c>
      <c r="E226" s="20" t="s">
        <v>40</v>
      </c>
      <c r="F226" s="20" t="s">
        <v>7</v>
      </c>
      <c r="G226" s="20">
        <v>1</v>
      </c>
      <c r="H226" s="20">
        <v>2025</v>
      </c>
      <c r="I226" s="20" t="s">
        <v>1398</v>
      </c>
      <c r="J226" s="20" t="s">
        <v>1396</v>
      </c>
      <c r="K226" s="20">
        <v>9949743278</v>
      </c>
      <c r="L226" s="20" t="s">
        <v>1348</v>
      </c>
      <c r="M226" s="20">
        <v>9959900011</v>
      </c>
      <c r="N226" s="20" t="s">
        <v>43</v>
      </c>
      <c r="O226" s="20" t="s">
        <v>162</v>
      </c>
      <c r="P226" s="31" t="s">
        <v>1399</v>
      </c>
      <c r="Q226" s="20" t="s">
        <v>70</v>
      </c>
      <c r="R226" s="32" t="s">
        <v>242</v>
      </c>
      <c r="U226" s="9" t="str">
        <f ca="1">IFERROR(__xludf.DUMMYFUNCTION("""COMPUTED_VALUE"""),"Machine learning-Aww skill builder")</f>
        <v>Machine learning-Aww skill builder</v>
      </c>
    </row>
    <row r="227" spans="1:21" ht="22.5" hidden="1" customHeight="1" x14ac:dyDescent="0.2">
      <c r="A227" s="29">
        <v>45362.753872245376</v>
      </c>
      <c r="B227" s="20" t="s">
        <v>1400</v>
      </c>
      <c r="C227" s="30">
        <v>160121733025</v>
      </c>
      <c r="D227" s="20" t="s">
        <v>1401</v>
      </c>
      <c r="E227" s="20" t="s">
        <v>40</v>
      </c>
      <c r="F227" s="20" t="s">
        <v>7</v>
      </c>
      <c r="G227" s="20">
        <v>1</v>
      </c>
      <c r="H227" s="20">
        <v>2025</v>
      </c>
      <c r="I227" s="20" t="s">
        <v>1402</v>
      </c>
      <c r="J227" s="20" t="s">
        <v>1400</v>
      </c>
      <c r="K227" s="20">
        <v>9866585848</v>
      </c>
      <c r="L227" s="20" t="s">
        <v>1257</v>
      </c>
      <c r="M227" s="20">
        <v>9959900011</v>
      </c>
      <c r="N227" s="20" t="s">
        <v>43</v>
      </c>
      <c r="O227" s="20" t="s">
        <v>1403</v>
      </c>
      <c r="P227" s="31" t="s">
        <v>1404</v>
      </c>
      <c r="Q227" s="20" t="s">
        <v>70</v>
      </c>
      <c r="R227" s="32" t="s">
        <v>1405</v>
      </c>
      <c r="U227" s="9" t="str">
        <f ca="1">IFERROR(__xludf.DUMMYFUNCTION("""COMPUTED_VALUE"""),"FMML by IIITH, Full Stack Web development by NxtWave (Approved by our SPOC)")</f>
        <v>FMML by IIITH, Full Stack Web development by NxtWave (Approved by our SPOC)</v>
      </c>
    </row>
    <row r="228" spans="1:21" ht="22.5" hidden="1" customHeight="1" x14ac:dyDescent="0.2">
      <c r="A228" s="29">
        <v>45362.750974560186</v>
      </c>
      <c r="B228" s="20" t="s">
        <v>1406</v>
      </c>
      <c r="C228" s="30">
        <v>160121733026</v>
      </c>
      <c r="D228" s="20" t="s">
        <v>1407</v>
      </c>
      <c r="E228" s="20" t="s">
        <v>40</v>
      </c>
      <c r="F228" s="20" t="s">
        <v>7</v>
      </c>
      <c r="G228" s="20">
        <v>1</v>
      </c>
      <c r="H228" s="20">
        <v>2025</v>
      </c>
      <c r="I228" s="20" t="s">
        <v>1406</v>
      </c>
      <c r="J228" s="20" t="s">
        <v>1408</v>
      </c>
      <c r="K228" s="20">
        <v>7207184493</v>
      </c>
      <c r="L228" s="20" t="s">
        <v>1409</v>
      </c>
      <c r="M228" s="20">
        <v>9441441810</v>
      </c>
      <c r="N228" s="20" t="s">
        <v>67</v>
      </c>
      <c r="O228" s="20" t="s">
        <v>1410</v>
      </c>
      <c r="P228" s="31" t="s">
        <v>1411</v>
      </c>
      <c r="Q228" s="20" t="s">
        <v>46</v>
      </c>
      <c r="R228" s="32" t="s">
        <v>1412</v>
      </c>
      <c r="U228" s="9" t="str">
        <f ca="1">IFERROR(__xludf.DUMMYFUNCTION("""COMPUTED_VALUE"""),"Associate Cloud Engineer - Google free course - 40h")</f>
        <v>Associate Cloud Engineer - Google free course - 40h</v>
      </c>
    </row>
    <row r="229" spans="1:21" ht="22.5" hidden="1" customHeight="1" x14ac:dyDescent="0.2">
      <c r="A229" s="29">
        <v>45363.846993148152</v>
      </c>
      <c r="B229" s="20" t="s">
        <v>1413</v>
      </c>
      <c r="C229" s="30">
        <v>160121733027</v>
      </c>
      <c r="D229" s="20" t="s">
        <v>1414</v>
      </c>
      <c r="E229" s="20" t="s">
        <v>40</v>
      </c>
      <c r="F229" s="20" t="s">
        <v>7</v>
      </c>
      <c r="G229" s="20">
        <v>1</v>
      </c>
      <c r="H229" s="20">
        <v>2025</v>
      </c>
      <c r="I229" s="20" t="s">
        <v>1415</v>
      </c>
      <c r="J229" s="20" t="s">
        <v>1413</v>
      </c>
      <c r="K229" s="20">
        <v>7702965860</v>
      </c>
      <c r="L229" s="20" t="s">
        <v>1416</v>
      </c>
      <c r="M229" s="20">
        <v>9441441810</v>
      </c>
      <c r="N229" s="20" t="s">
        <v>67</v>
      </c>
      <c r="O229" s="20" t="s">
        <v>1417</v>
      </c>
      <c r="P229" s="31" t="s">
        <v>1418</v>
      </c>
      <c r="Q229" s="20" t="s">
        <v>70</v>
      </c>
      <c r="R229" s="32" t="s">
        <v>1419</v>
      </c>
      <c r="U229" s="9" t="str">
        <f ca="1">IFERROR(__xludf.DUMMYFUNCTION("""COMPUTED_VALUE"""),"Java Foundation Certification - ISB - 114h.24m, Exam-AI-900 Microsoft Azure AI Fundamentals")</f>
        <v>Java Foundation Certification - ISB - 114h.24m, Exam-AI-900 Microsoft Azure AI Fundamentals</v>
      </c>
    </row>
    <row r="230" spans="1:21" ht="22.5" hidden="1" customHeight="1" x14ac:dyDescent="0.2">
      <c r="A230" s="29">
        <v>45381.500531226848</v>
      </c>
      <c r="B230" s="20" t="s">
        <v>1420</v>
      </c>
      <c r="C230" s="30">
        <v>160121733028</v>
      </c>
      <c r="D230" s="20" t="s">
        <v>1421</v>
      </c>
      <c r="E230" s="20" t="s">
        <v>40</v>
      </c>
      <c r="F230" s="20" t="s">
        <v>7</v>
      </c>
      <c r="G230" s="20">
        <v>1</v>
      </c>
      <c r="H230" s="20">
        <v>2025</v>
      </c>
      <c r="I230" s="20" t="s">
        <v>1422</v>
      </c>
      <c r="J230" s="20" t="s">
        <v>1420</v>
      </c>
      <c r="K230" s="20">
        <v>9703243355</v>
      </c>
      <c r="L230" s="20" t="s">
        <v>1409</v>
      </c>
      <c r="M230" s="20">
        <v>9441441810</v>
      </c>
      <c r="N230" s="20" t="s">
        <v>67</v>
      </c>
      <c r="O230" s="20" t="s">
        <v>1423</v>
      </c>
      <c r="P230" s="31" t="s">
        <v>1424</v>
      </c>
      <c r="Q230" s="20" t="s">
        <v>46</v>
      </c>
      <c r="R230" s="32" t="s">
        <v>1425</v>
      </c>
      <c r="U230" s="9" t="str">
        <f ca="1">IFERROR(__xludf.DUMMYFUNCTION("""COMPUTED_VALUE"""),"Python Foundation Certification - ISB (Infosys Springboard) - 2h.18m, Artificial Intelligence Primer Certification - ISB - 27h.31m, Machine Learning Foundation Certification - ISB - 18h.7m, MongoDB Python Developer Path - 15h")</f>
        <v>Python Foundation Certification - ISB (Infosys Springboard) - 2h.18m, Artificial Intelligence Primer Certification - ISB - 27h.31m, Machine Learning Foundation Certification - ISB - 18h.7m, MongoDB Python Developer Path - 15h</v>
      </c>
    </row>
    <row r="231" spans="1:21" ht="22.5" hidden="1" customHeight="1" x14ac:dyDescent="0.2">
      <c r="A231" s="29">
        <v>45372.892674525458</v>
      </c>
      <c r="B231" s="20" t="s">
        <v>1426</v>
      </c>
      <c r="C231" s="30">
        <v>160121733029</v>
      </c>
      <c r="D231" s="20" t="s">
        <v>1427</v>
      </c>
      <c r="E231" s="20" t="s">
        <v>40</v>
      </c>
      <c r="F231" s="20" t="s">
        <v>7</v>
      </c>
      <c r="G231" s="20">
        <v>1</v>
      </c>
      <c r="H231" s="20">
        <v>2025</v>
      </c>
      <c r="I231" s="20" t="s">
        <v>1426</v>
      </c>
      <c r="J231" s="20" t="s">
        <v>1428</v>
      </c>
      <c r="K231" s="20">
        <v>8143742967</v>
      </c>
      <c r="L231" s="20" t="s">
        <v>1416</v>
      </c>
      <c r="M231" s="20">
        <v>9441441810</v>
      </c>
      <c r="N231" s="20" t="s">
        <v>67</v>
      </c>
      <c r="O231" s="20" t="s">
        <v>1429</v>
      </c>
      <c r="P231" s="31" t="s">
        <v>1430</v>
      </c>
      <c r="Q231" s="20" t="s">
        <v>70</v>
      </c>
      <c r="R231" s="32" t="s">
        <v>1431</v>
      </c>
      <c r="U231" s="9" t="str">
        <f ca="1">IFERROR(__xludf.DUMMYFUNCTION("""COMPUTED_VALUE"""),"Machine Learning Foundation Certification - ISB - 18h.7m, Cyber Security Foundation Certification - ISB - 39h.11m, TechA Cloud Computing using Microsoft Azure Certification - ISB - 95h.35m")</f>
        <v>Machine Learning Foundation Certification - ISB - 18h.7m, Cyber Security Foundation Certification - ISB - 39h.11m, TechA Cloud Computing using Microsoft Azure Certification - ISB - 95h.35m</v>
      </c>
    </row>
    <row r="232" spans="1:21" ht="22.5" hidden="1" customHeight="1" x14ac:dyDescent="0.2">
      <c r="A232" s="29">
        <v>45369.489645393522</v>
      </c>
      <c r="B232" s="20" t="s">
        <v>1432</v>
      </c>
      <c r="C232" s="30">
        <v>160121733030</v>
      </c>
      <c r="D232" s="20" t="s">
        <v>1433</v>
      </c>
      <c r="E232" s="20" t="s">
        <v>40</v>
      </c>
      <c r="F232" s="20" t="s">
        <v>7</v>
      </c>
      <c r="G232" s="20">
        <v>1</v>
      </c>
      <c r="H232" s="20">
        <v>2025</v>
      </c>
      <c r="I232" s="20" t="s">
        <v>1434</v>
      </c>
      <c r="J232" s="20" t="s">
        <v>1432</v>
      </c>
      <c r="K232" s="20">
        <v>9010470120</v>
      </c>
      <c r="L232" s="20" t="s">
        <v>1435</v>
      </c>
      <c r="M232" s="20">
        <v>9441441810</v>
      </c>
      <c r="N232" s="20" t="s">
        <v>67</v>
      </c>
      <c r="O232" s="20" t="s">
        <v>1436</v>
      </c>
      <c r="P232" s="31" t="s">
        <v>1437</v>
      </c>
      <c r="Q232" s="20" t="s">
        <v>70</v>
      </c>
      <c r="R232" s="32" t="s">
        <v>682</v>
      </c>
      <c r="U232" s="9" t="str">
        <f ca="1">IFERROR(__xludf.DUMMYFUNCTION("""COMPUTED_VALUE"""),"TechA Cloud Computing using Microsoft Azure Certification - ISB - 95h.35m, Associate Cloud Engineer - Google free course - 40h, 18 Courses by CISCO (Any four related courses from 18 courses available) - Li2 - 60h")</f>
        <v>TechA Cloud Computing using Microsoft Azure Certification - ISB - 95h.35m, Associate Cloud Engineer - Google free course - 40h, 18 Courses by CISCO (Any four related courses from 18 courses available) - Li2 - 60h</v>
      </c>
    </row>
    <row r="233" spans="1:21" ht="22.5" hidden="1" customHeight="1" x14ac:dyDescent="0.2">
      <c r="A233" s="29">
        <v>45367.410728159724</v>
      </c>
      <c r="B233" s="20" t="s">
        <v>1438</v>
      </c>
      <c r="C233" s="30">
        <v>160121733031</v>
      </c>
      <c r="D233" s="20" t="s">
        <v>1439</v>
      </c>
      <c r="E233" s="20" t="s">
        <v>40</v>
      </c>
      <c r="F233" s="20" t="s">
        <v>7</v>
      </c>
      <c r="G233" s="20">
        <v>1</v>
      </c>
      <c r="H233" s="20">
        <v>2025</v>
      </c>
      <c r="I233" s="20" t="s">
        <v>1440</v>
      </c>
      <c r="J233" s="20" t="s">
        <v>1438</v>
      </c>
      <c r="K233" s="20">
        <v>6281323526</v>
      </c>
      <c r="L233" s="20" t="s">
        <v>1441</v>
      </c>
      <c r="M233" s="20">
        <v>9441441810</v>
      </c>
      <c r="N233" s="20" t="s">
        <v>67</v>
      </c>
      <c r="O233" s="20" t="s">
        <v>1442</v>
      </c>
      <c r="P233" s="31" t="s">
        <v>1443</v>
      </c>
      <c r="Q233" s="20" t="s">
        <v>46</v>
      </c>
      <c r="R233" s="32" t="s">
        <v>85</v>
      </c>
      <c r="U233" s="9" t="str">
        <f ca="1">IFERROR(__xludf.DUMMYFUNCTION("""COMPUTED_VALUE"""),"Artificial Intelligence Foundation Certification - ISB - 15h.11m, Artificial Intelligence Primer Certification - ISB - 27h.31m, Machine Learning Foundation Certification - ISB - 18h.7m, Applied Generative AI Certification - ISB - 50m, Principles of Genera"&amp;"tive AI Certification - ISB - 50m")</f>
        <v>Artificial Intelligence Foundation Certification - ISB - 15h.11m, Artificial Intelligence Primer Certification - ISB - 27h.31m, Machine Learning Foundation Certification - ISB - 18h.7m, Applied Generative AI Certification - ISB - 50m, Principles of Generative AI Certification - ISB - 50m</v>
      </c>
    </row>
    <row r="234" spans="1:21" ht="22.5" hidden="1" customHeight="1" x14ac:dyDescent="0.2">
      <c r="A234" s="29">
        <v>45382.692246238425</v>
      </c>
      <c r="B234" s="20" t="s">
        <v>1444</v>
      </c>
      <c r="C234" s="30">
        <v>160121733032</v>
      </c>
      <c r="D234" s="20" t="s">
        <v>1445</v>
      </c>
      <c r="E234" s="20" t="s">
        <v>50</v>
      </c>
      <c r="F234" s="20" t="s">
        <v>7</v>
      </c>
      <c r="G234" s="20">
        <v>1</v>
      </c>
      <c r="H234" s="20">
        <v>2025</v>
      </c>
      <c r="I234" s="20" t="s">
        <v>1446</v>
      </c>
      <c r="J234" s="20" t="s">
        <v>1444</v>
      </c>
      <c r="K234" s="20">
        <v>7075978540</v>
      </c>
      <c r="L234" s="20" t="s">
        <v>1435</v>
      </c>
      <c r="M234" s="20">
        <v>9441441810</v>
      </c>
      <c r="N234" s="20" t="s">
        <v>67</v>
      </c>
      <c r="O234" s="20" t="s">
        <v>147</v>
      </c>
      <c r="P234" s="31" t="s">
        <v>1447</v>
      </c>
      <c r="Q234" s="20" t="s">
        <v>46</v>
      </c>
      <c r="R234" s="32" t="s">
        <v>1448</v>
      </c>
      <c r="U234" s="9" t="str">
        <f ca="1">IFERROR(__xludf.DUMMYFUNCTION("""COMPUTED_VALUE"""),"TechA Blockchain Developer Certification - ISB - 16h.15m, Cyber Security Foundation Certification - ISB - 39h.11m, MongoDB Java Developer Path - 15h")</f>
        <v>TechA Blockchain Developer Certification - ISB - 16h.15m, Cyber Security Foundation Certification - ISB - 39h.11m, MongoDB Java Developer Path - 15h</v>
      </c>
    </row>
    <row r="235" spans="1:21" ht="22.5" hidden="1" customHeight="1" x14ac:dyDescent="0.2">
      <c r="A235" s="29">
        <v>45381.486119733796</v>
      </c>
      <c r="B235" s="20" t="s">
        <v>1449</v>
      </c>
      <c r="C235" s="30">
        <v>160121733033</v>
      </c>
      <c r="D235" s="20" t="s">
        <v>1450</v>
      </c>
      <c r="E235" s="20" t="s">
        <v>50</v>
      </c>
      <c r="F235" s="20" t="s">
        <v>7</v>
      </c>
      <c r="G235" s="20">
        <v>1</v>
      </c>
      <c r="H235" s="20">
        <v>2025</v>
      </c>
      <c r="I235" s="20" t="s">
        <v>1451</v>
      </c>
      <c r="J235" s="20" t="s">
        <v>1449</v>
      </c>
      <c r="K235" s="20">
        <v>9442621187</v>
      </c>
      <c r="L235" s="20" t="s">
        <v>1409</v>
      </c>
      <c r="M235" s="20">
        <v>9441441810</v>
      </c>
      <c r="N235" s="20" t="s">
        <v>67</v>
      </c>
      <c r="O235" s="20">
        <v>75</v>
      </c>
      <c r="P235" s="31" t="s">
        <v>1452</v>
      </c>
      <c r="Q235" s="20" t="s">
        <v>70</v>
      </c>
      <c r="R235" s="32" t="s">
        <v>1453</v>
      </c>
      <c r="U235" s="9" t="str">
        <f ca="1">IFERROR(__xludf.DUMMYFUNCTION("""COMPUTED_VALUE"""),"DevOps Foundation Certification - ISB - 50h.19m")</f>
        <v>DevOps Foundation Certification - ISB - 50h.19m</v>
      </c>
    </row>
    <row r="236" spans="1:21" ht="22.5" hidden="1" customHeight="1" x14ac:dyDescent="0.2">
      <c r="A236" s="29">
        <v>45364.779108391202</v>
      </c>
      <c r="B236" s="20" t="s">
        <v>1454</v>
      </c>
      <c r="C236" s="30">
        <v>160121733034</v>
      </c>
      <c r="D236" s="20" t="s">
        <v>1455</v>
      </c>
      <c r="E236" s="20" t="s">
        <v>50</v>
      </c>
      <c r="F236" s="20" t="s">
        <v>7</v>
      </c>
      <c r="G236" s="20">
        <v>1</v>
      </c>
      <c r="H236" s="20">
        <v>2025</v>
      </c>
      <c r="I236" s="20" t="s">
        <v>1456</v>
      </c>
      <c r="J236" s="20" t="s">
        <v>1454</v>
      </c>
      <c r="K236" s="20">
        <v>8125442308</v>
      </c>
      <c r="L236" s="20" t="s">
        <v>1457</v>
      </c>
      <c r="M236" s="20">
        <v>9847652487</v>
      </c>
      <c r="N236" s="20" t="s">
        <v>1360</v>
      </c>
      <c r="O236" s="20" t="s">
        <v>1458</v>
      </c>
      <c r="P236" s="20" t="s">
        <v>1459</v>
      </c>
      <c r="Q236" s="20" t="s">
        <v>46</v>
      </c>
      <c r="R236" s="32" t="s">
        <v>1460</v>
      </c>
      <c r="U236" s="9"/>
    </row>
    <row r="237" spans="1:21" ht="22.5" hidden="1" customHeight="1" x14ac:dyDescent="0.2">
      <c r="A237" s="29">
        <v>45383.522965949072</v>
      </c>
      <c r="B237" s="20" t="s">
        <v>1461</v>
      </c>
      <c r="C237" s="30">
        <v>160121733035</v>
      </c>
      <c r="D237" s="20" t="s">
        <v>1462</v>
      </c>
      <c r="E237" s="20" t="s">
        <v>50</v>
      </c>
      <c r="F237" s="20" t="s">
        <v>7</v>
      </c>
      <c r="G237" s="20">
        <v>1</v>
      </c>
      <c r="H237" s="20">
        <v>2025</v>
      </c>
      <c r="I237" s="20" t="s">
        <v>1463</v>
      </c>
      <c r="J237" s="20" t="s">
        <v>1461</v>
      </c>
      <c r="K237" s="20">
        <v>6281394727</v>
      </c>
      <c r="L237" s="20" t="s">
        <v>1464</v>
      </c>
      <c r="M237" s="20">
        <v>9441441810</v>
      </c>
      <c r="N237" s="20" t="s">
        <v>67</v>
      </c>
      <c r="O237" s="20" t="s">
        <v>169</v>
      </c>
      <c r="P237" s="20" t="s">
        <v>1465</v>
      </c>
      <c r="Q237" s="20" t="s">
        <v>70</v>
      </c>
      <c r="R237" s="32" t="s">
        <v>1466</v>
      </c>
    </row>
    <row r="238" spans="1:21" ht="22.5" hidden="1" customHeight="1" x14ac:dyDescent="0.2">
      <c r="A238" s="29">
        <v>45381.69251267361</v>
      </c>
      <c r="B238" s="20" t="s">
        <v>1467</v>
      </c>
      <c r="C238" s="30">
        <v>160121733036</v>
      </c>
      <c r="D238" s="20" t="s">
        <v>1468</v>
      </c>
      <c r="E238" s="20" t="s">
        <v>50</v>
      </c>
      <c r="F238" s="20" t="s">
        <v>7</v>
      </c>
      <c r="G238" s="20">
        <v>1</v>
      </c>
      <c r="H238" s="20">
        <v>2025</v>
      </c>
      <c r="I238" s="20" t="s">
        <v>1469</v>
      </c>
      <c r="J238" s="20" t="s">
        <v>1467</v>
      </c>
      <c r="K238" s="20">
        <v>6309518088</v>
      </c>
      <c r="L238" s="20" t="s">
        <v>1470</v>
      </c>
      <c r="M238" s="20">
        <v>9441441810</v>
      </c>
      <c r="N238" s="20" t="s">
        <v>67</v>
      </c>
      <c r="O238" s="20">
        <v>75</v>
      </c>
      <c r="P238" s="31" t="s">
        <v>1471</v>
      </c>
      <c r="Q238" s="20" t="s">
        <v>70</v>
      </c>
      <c r="R238" s="32" t="s">
        <v>1472</v>
      </c>
    </row>
    <row r="239" spans="1:21" ht="22.5" hidden="1" customHeight="1" x14ac:dyDescent="0.2">
      <c r="A239" s="29">
        <v>45381.667176388888</v>
      </c>
      <c r="B239" s="20" t="s">
        <v>1473</v>
      </c>
      <c r="C239" s="30">
        <v>160121733037</v>
      </c>
      <c r="D239" s="20" t="s">
        <v>1474</v>
      </c>
      <c r="E239" s="20" t="s">
        <v>50</v>
      </c>
      <c r="F239" s="20" t="s">
        <v>7</v>
      </c>
      <c r="G239" s="20">
        <v>1</v>
      </c>
      <c r="H239" s="20">
        <v>2025</v>
      </c>
      <c r="I239" s="20" t="s">
        <v>1475</v>
      </c>
      <c r="J239" s="20" t="s">
        <v>1473</v>
      </c>
      <c r="K239" s="20">
        <v>8977005051</v>
      </c>
      <c r="L239" s="20" t="s">
        <v>1476</v>
      </c>
      <c r="M239" s="20">
        <v>9441441810</v>
      </c>
      <c r="N239" s="20" t="s">
        <v>213</v>
      </c>
      <c r="O239" s="20">
        <v>80</v>
      </c>
      <c r="P239" s="31" t="s">
        <v>1477</v>
      </c>
      <c r="Q239" s="20" t="s">
        <v>46</v>
      </c>
      <c r="R239" s="32" t="s">
        <v>1478</v>
      </c>
    </row>
    <row r="240" spans="1:21" ht="22.5" hidden="1" customHeight="1" x14ac:dyDescent="0.2">
      <c r="A240" s="29">
        <v>45379.581859282407</v>
      </c>
      <c r="B240" s="20" t="s">
        <v>1479</v>
      </c>
      <c r="C240" s="30">
        <v>160121733038</v>
      </c>
      <c r="D240" s="20" t="s">
        <v>1480</v>
      </c>
      <c r="E240" s="20" t="s">
        <v>50</v>
      </c>
      <c r="F240" s="20" t="s">
        <v>7</v>
      </c>
      <c r="G240" s="20">
        <v>1</v>
      </c>
      <c r="H240" s="20">
        <v>2025</v>
      </c>
      <c r="I240" s="20" t="s">
        <v>1481</v>
      </c>
      <c r="J240" s="20" t="s">
        <v>1479</v>
      </c>
      <c r="K240" s="20">
        <v>6309361306</v>
      </c>
      <c r="L240" s="20" t="s">
        <v>1441</v>
      </c>
      <c r="M240" s="20">
        <v>9441441810</v>
      </c>
      <c r="N240" s="20" t="s">
        <v>43</v>
      </c>
      <c r="O240" s="20">
        <v>114</v>
      </c>
      <c r="P240" s="31" t="s">
        <v>1482</v>
      </c>
      <c r="Q240" s="20" t="s">
        <v>70</v>
      </c>
      <c r="R240" s="32" t="s">
        <v>242</v>
      </c>
    </row>
    <row r="241" spans="1:18" ht="22.5" hidden="1" customHeight="1" x14ac:dyDescent="0.2">
      <c r="A241" s="29">
        <v>45381.537405844909</v>
      </c>
      <c r="B241" s="20" t="s">
        <v>1483</v>
      </c>
      <c r="C241" s="30">
        <v>160121733039</v>
      </c>
      <c r="D241" s="20" t="s">
        <v>1484</v>
      </c>
      <c r="E241" s="20" t="s">
        <v>50</v>
      </c>
      <c r="F241" s="20" t="s">
        <v>7</v>
      </c>
      <c r="G241" s="20">
        <v>1</v>
      </c>
      <c r="H241" s="20">
        <v>2025</v>
      </c>
      <c r="I241" s="20" t="s">
        <v>1485</v>
      </c>
      <c r="J241" s="20" t="s">
        <v>1483</v>
      </c>
      <c r="K241" s="20">
        <v>7730010632</v>
      </c>
      <c r="L241" s="20" t="s">
        <v>1486</v>
      </c>
      <c r="M241" s="20">
        <v>9441441810</v>
      </c>
      <c r="N241" s="20" t="s">
        <v>67</v>
      </c>
      <c r="O241" s="20">
        <v>75</v>
      </c>
      <c r="P241" s="31" t="s">
        <v>1487</v>
      </c>
      <c r="Q241" s="20" t="s">
        <v>70</v>
      </c>
      <c r="R241" s="32" t="s">
        <v>1488</v>
      </c>
    </row>
    <row r="242" spans="1:18" ht="22.5" hidden="1" customHeight="1" x14ac:dyDescent="0.2">
      <c r="A242" s="29">
        <v>45381.505209282404</v>
      </c>
      <c r="B242" s="20" t="s">
        <v>1489</v>
      </c>
      <c r="C242" s="30">
        <v>160121733040</v>
      </c>
      <c r="D242" s="20" t="s">
        <v>1490</v>
      </c>
      <c r="E242" s="20" t="s">
        <v>50</v>
      </c>
      <c r="F242" s="20" t="s">
        <v>7</v>
      </c>
      <c r="G242" s="20">
        <v>1</v>
      </c>
      <c r="H242" s="20">
        <v>2025</v>
      </c>
      <c r="I242" s="20" t="s">
        <v>1491</v>
      </c>
      <c r="J242" s="20" t="s">
        <v>1492</v>
      </c>
      <c r="K242" s="20">
        <v>9493733100</v>
      </c>
      <c r="L242" s="20" t="s">
        <v>1493</v>
      </c>
      <c r="M242" s="20">
        <v>9441441810</v>
      </c>
      <c r="N242" s="20" t="s">
        <v>67</v>
      </c>
      <c r="O242" s="20">
        <v>79</v>
      </c>
      <c r="P242" s="31" t="s">
        <v>1494</v>
      </c>
      <c r="Q242" s="20" t="s">
        <v>70</v>
      </c>
      <c r="R242" s="32" t="s">
        <v>112</v>
      </c>
    </row>
    <row r="243" spans="1:18" ht="22.5" hidden="1" customHeight="1" x14ac:dyDescent="0.2">
      <c r="A243" s="29">
        <v>45359.931329340281</v>
      </c>
      <c r="B243" s="20" t="s">
        <v>1495</v>
      </c>
      <c r="C243" s="30">
        <v>160121733041</v>
      </c>
      <c r="D243" s="20" t="s">
        <v>1496</v>
      </c>
      <c r="E243" s="20" t="s">
        <v>50</v>
      </c>
      <c r="F243" s="20" t="s">
        <v>7</v>
      </c>
      <c r="G243" s="20">
        <v>1</v>
      </c>
      <c r="H243" s="20">
        <v>2025</v>
      </c>
      <c r="I243" s="20" t="s">
        <v>1497</v>
      </c>
      <c r="J243" s="20" t="s">
        <v>1495</v>
      </c>
      <c r="K243" s="20">
        <v>8317549705</v>
      </c>
      <c r="L243" s="20" t="s">
        <v>1498</v>
      </c>
      <c r="M243" s="20">
        <v>9441441810</v>
      </c>
      <c r="N243" s="20" t="s">
        <v>53</v>
      </c>
      <c r="O243" s="20" t="s">
        <v>1499</v>
      </c>
      <c r="P243" s="20" t="s">
        <v>1500</v>
      </c>
      <c r="Q243" s="20" t="s">
        <v>46</v>
      </c>
      <c r="R243" s="33" t="s">
        <v>1501</v>
      </c>
    </row>
    <row r="244" spans="1:18" ht="22.5" hidden="1" customHeight="1" x14ac:dyDescent="0.2">
      <c r="A244" s="29">
        <v>45382.780978414346</v>
      </c>
      <c r="B244" s="20" t="s">
        <v>1502</v>
      </c>
      <c r="C244" s="30">
        <v>160121733042</v>
      </c>
      <c r="D244" s="20" t="s">
        <v>1503</v>
      </c>
      <c r="E244" s="20" t="s">
        <v>50</v>
      </c>
      <c r="F244" s="20" t="s">
        <v>7</v>
      </c>
      <c r="G244" s="20">
        <v>1</v>
      </c>
      <c r="H244" s="20">
        <v>2025</v>
      </c>
      <c r="I244" s="20" t="s">
        <v>1504</v>
      </c>
      <c r="J244" s="20" t="s">
        <v>1505</v>
      </c>
      <c r="K244" s="20">
        <v>8978203794</v>
      </c>
      <c r="L244" s="20" t="s">
        <v>1506</v>
      </c>
      <c r="M244" s="20">
        <v>9441441810</v>
      </c>
      <c r="N244" s="20" t="s">
        <v>67</v>
      </c>
      <c r="O244" s="20">
        <v>75.52</v>
      </c>
      <c r="P244" s="31" t="s">
        <v>1507</v>
      </c>
      <c r="Q244" s="20" t="s">
        <v>70</v>
      </c>
      <c r="R244" s="32" t="s">
        <v>301</v>
      </c>
    </row>
    <row r="245" spans="1:18" ht="22.5" hidden="1" customHeight="1" x14ac:dyDescent="0.2">
      <c r="A245" s="29">
        <v>45381.587036192126</v>
      </c>
      <c r="B245" s="20" t="s">
        <v>1508</v>
      </c>
      <c r="C245" s="30">
        <v>160121733043</v>
      </c>
      <c r="D245" s="20" t="s">
        <v>1509</v>
      </c>
      <c r="E245" s="20" t="s">
        <v>50</v>
      </c>
      <c r="F245" s="20" t="s">
        <v>7</v>
      </c>
      <c r="G245" s="20">
        <v>1</v>
      </c>
      <c r="H245" s="20">
        <v>2025</v>
      </c>
      <c r="I245" s="20" t="s">
        <v>1510</v>
      </c>
      <c r="J245" s="20" t="s">
        <v>1508</v>
      </c>
      <c r="K245" s="20">
        <v>9989835135</v>
      </c>
      <c r="L245" s="20" t="s">
        <v>1409</v>
      </c>
      <c r="M245" s="20">
        <v>9441441810</v>
      </c>
      <c r="N245" s="20" t="s">
        <v>67</v>
      </c>
      <c r="O245" s="20" t="s">
        <v>1148</v>
      </c>
      <c r="P245" s="31" t="s">
        <v>1511</v>
      </c>
      <c r="Q245" s="20" t="s">
        <v>70</v>
      </c>
      <c r="R245" s="32" t="s">
        <v>1512</v>
      </c>
    </row>
    <row r="246" spans="1:18" ht="22.5" hidden="1" customHeight="1" x14ac:dyDescent="0.2">
      <c r="A246" s="29">
        <v>45381.550574085646</v>
      </c>
      <c r="B246" s="20" t="s">
        <v>1513</v>
      </c>
      <c r="C246" s="30">
        <v>160121733044</v>
      </c>
      <c r="D246" s="20" t="s">
        <v>1514</v>
      </c>
      <c r="E246" s="20" t="s">
        <v>50</v>
      </c>
      <c r="F246" s="20" t="s">
        <v>7</v>
      </c>
      <c r="G246" s="20">
        <v>1</v>
      </c>
      <c r="H246" s="20">
        <v>2025</v>
      </c>
      <c r="I246" s="20" t="s">
        <v>1515</v>
      </c>
      <c r="J246" s="20" t="s">
        <v>1513</v>
      </c>
      <c r="K246" s="20">
        <v>9381331727</v>
      </c>
      <c r="L246" s="20" t="s">
        <v>1516</v>
      </c>
      <c r="M246" s="20">
        <v>9441441810</v>
      </c>
      <c r="N246" s="20" t="s">
        <v>67</v>
      </c>
      <c r="O246" s="20" t="s">
        <v>110</v>
      </c>
      <c r="P246" s="31" t="s">
        <v>1517</v>
      </c>
      <c r="Q246" s="20" t="s">
        <v>70</v>
      </c>
      <c r="R246" s="32" t="s">
        <v>1518</v>
      </c>
    </row>
    <row r="247" spans="1:18" ht="22.5" hidden="1" customHeight="1" x14ac:dyDescent="0.2">
      <c r="A247" s="29">
        <v>45372.714831064819</v>
      </c>
      <c r="B247" s="20" t="s">
        <v>1519</v>
      </c>
      <c r="C247" s="30">
        <v>160121733045</v>
      </c>
      <c r="D247" s="20" t="s">
        <v>1520</v>
      </c>
      <c r="E247" s="20" t="s">
        <v>50</v>
      </c>
      <c r="F247" s="20" t="s">
        <v>7</v>
      </c>
      <c r="G247" s="20">
        <v>1</v>
      </c>
      <c r="H247" s="20">
        <v>2025</v>
      </c>
      <c r="I247" s="20" t="s">
        <v>1521</v>
      </c>
      <c r="J247" s="20" t="s">
        <v>1519</v>
      </c>
      <c r="K247" s="20">
        <v>7842130556</v>
      </c>
      <c r="L247" s="20" t="s">
        <v>1435</v>
      </c>
      <c r="M247" s="20">
        <v>9441441810</v>
      </c>
      <c r="N247" s="20" t="s">
        <v>1522</v>
      </c>
      <c r="O247" s="20" t="s">
        <v>1523</v>
      </c>
      <c r="P247" s="31" t="s">
        <v>1524</v>
      </c>
      <c r="Q247" s="20" t="s">
        <v>70</v>
      </c>
      <c r="R247" s="32" t="s">
        <v>1525</v>
      </c>
    </row>
    <row r="248" spans="1:18" ht="22.5" hidden="1" customHeight="1" x14ac:dyDescent="0.2">
      <c r="A248" s="29">
        <v>45379.581559953702</v>
      </c>
      <c r="B248" s="20" t="s">
        <v>1526</v>
      </c>
      <c r="C248" s="30">
        <v>160121733046</v>
      </c>
      <c r="D248" s="20" t="s">
        <v>1527</v>
      </c>
      <c r="E248" s="20" t="s">
        <v>50</v>
      </c>
      <c r="F248" s="20" t="s">
        <v>7</v>
      </c>
      <c r="G248" s="20">
        <v>1</v>
      </c>
      <c r="H248" s="20">
        <v>2025</v>
      </c>
      <c r="I248" s="20" t="s">
        <v>1528</v>
      </c>
      <c r="J248" s="20" t="s">
        <v>1526</v>
      </c>
      <c r="K248" s="20">
        <v>7013124076</v>
      </c>
      <c r="L248" s="20" t="s">
        <v>1529</v>
      </c>
      <c r="M248" s="20">
        <v>9441441810</v>
      </c>
      <c r="N248" s="20" t="s">
        <v>67</v>
      </c>
      <c r="O248" s="20">
        <v>76</v>
      </c>
      <c r="P248" s="31" t="s">
        <v>1530</v>
      </c>
      <c r="Q248" s="20" t="s">
        <v>46</v>
      </c>
      <c r="R248" s="32" t="s">
        <v>1531</v>
      </c>
    </row>
    <row r="249" spans="1:18" ht="22.5" hidden="1" customHeight="1" x14ac:dyDescent="0.2">
      <c r="A249" s="29">
        <v>45379.583076493058</v>
      </c>
      <c r="B249" s="20" t="s">
        <v>1532</v>
      </c>
      <c r="C249" s="30">
        <v>160121733047</v>
      </c>
      <c r="D249" s="20" t="s">
        <v>1533</v>
      </c>
      <c r="E249" s="20" t="s">
        <v>50</v>
      </c>
      <c r="F249" s="20" t="s">
        <v>7</v>
      </c>
      <c r="G249" s="20">
        <v>1</v>
      </c>
      <c r="H249" s="20">
        <v>2025</v>
      </c>
      <c r="I249" s="20" t="s">
        <v>1534</v>
      </c>
      <c r="J249" s="20" t="s">
        <v>1532</v>
      </c>
      <c r="K249" s="20">
        <v>8686154666</v>
      </c>
      <c r="L249" s="20" t="s">
        <v>1441</v>
      </c>
      <c r="M249" s="20">
        <v>9441441810</v>
      </c>
      <c r="N249" s="20" t="s">
        <v>67</v>
      </c>
      <c r="O249" s="20">
        <v>76</v>
      </c>
      <c r="P249" s="31" t="s">
        <v>1535</v>
      </c>
      <c r="Q249" s="20" t="s">
        <v>46</v>
      </c>
      <c r="R249" s="32" t="s">
        <v>1536</v>
      </c>
    </row>
    <row r="250" spans="1:18" ht="22.5" hidden="1" customHeight="1" x14ac:dyDescent="0.2">
      <c r="A250" s="29">
        <v>45381.519696944444</v>
      </c>
      <c r="B250" s="20" t="s">
        <v>1537</v>
      </c>
      <c r="C250" s="30">
        <v>160121733048</v>
      </c>
      <c r="D250" s="20" t="s">
        <v>1538</v>
      </c>
      <c r="E250" s="20" t="s">
        <v>50</v>
      </c>
      <c r="F250" s="20" t="s">
        <v>7</v>
      </c>
      <c r="G250" s="20">
        <v>1</v>
      </c>
      <c r="H250" s="20">
        <v>2025</v>
      </c>
      <c r="I250" s="20" t="s">
        <v>1539</v>
      </c>
      <c r="J250" s="20" t="s">
        <v>1537</v>
      </c>
      <c r="K250" s="20">
        <v>9014624248</v>
      </c>
      <c r="L250" s="20" t="s">
        <v>1540</v>
      </c>
      <c r="M250" s="20">
        <v>9441441810</v>
      </c>
      <c r="N250" s="20" t="s">
        <v>67</v>
      </c>
      <c r="O250" s="20">
        <v>60</v>
      </c>
      <c r="P250" s="31" t="s">
        <v>1541</v>
      </c>
      <c r="Q250" s="20" t="s">
        <v>70</v>
      </c>
      <c r="R250" s="32" t="s">
        <v>112</v>
      </c>
    </row>
    <row r="251" spans="1:18" ht="22.5" hidden="1" customHeight="1" x14ac:dyDescent="0.2">
      <c r="A251" s="29">
        <v>45381.650561875002</v>
      </c>
      <c r="B251" s="20" t="s">
        <v>1542</v>
      </c>
      <c r="C251" s="30">
        <v>160121733049</v>
      </c>
      <c r="D251" s="20" t="s">
        <v>1543</v>
      </c>
      <c r="E251" s="20" t="s">
        <v>50</v>
      </c>
      <c r="F251" s="20" t="s">
        <v>7</v>
      </c>
      <c r="G251" s="20">
        <v>1</v>
      </c>
      <c r="H251" s="20">
        <v>2025</v>
      </c>
      <c r="I251" s="20" t="s">
        <v>1544</v>
      </c>
      <c r="J251" s="20" t="s">
        <v>1542</v>
      </c>
      <c r="K251" s="20">
        <v>8639904144</v>
      </c>
      <c r="L251" s="20" t="s">
        <v>1545</v>
      </c>
      <c r="M251" s="20">
        <v>9441441810</v>
      </c>
      <c r="N251" s="20" t="s">
        <v>67</v>
      </c>
      <c r="O251" s="20">
        <v>72</v>
      </c>
      <c r="P251" s="31" t="s">
        <v>1546</v>
      </c>
      <c r="Q251" s="20" t="s">
        <v>70</v>
      </c>
      <c r="R251" s="32" t="s">
        <v>1547</v>
      </c>
    </row>
    <row r="252" spans="1:18" ht="22.5" hidden="1" customHeight="1" x14ac:dyDescent="0.2">
      <c r="A252" s="29">
        <v>45379.585764062504</v>
      </c>
      <c r="B252" s="20" t="s">
        <v>1548</v>
      </c>
      <c r="C252" s="30">
        <v>160121733050</v>
      </c>
      <c r="D252" s="20" t="s">
        <v>1549</v>
      </c>
      <c r="E252" s="20" t="s">
        <v>50</v>
      </c>
      <c r="F252" s="20" t="s">
        <v>7</v>
      </c>
      <c r="G252" s="20">
        <v>1</v>
      </c>
      <c r="H252" s="20">
        <v>2025</v>
      </c>
      <c r="I252" s="20" t="s">
        <v>1550</v>
      </c>
      <c r="J252" s="20" t="s">
        <v>1548</v>
      </c>
      <c r="K252" s="20">
        <v>9848906874</v>
      </c>
      <c r="L252" s="20" t="s">
        <v>1551</v>
      </c>
      <c r="M252" s="20">
        <v>9948048462</v>
      </c>
      <c r="N252" s="20" t="s">
        <v>67</v>
      </c>
      <c r="O252" s="20">
        <v>75.22</v>
      </c>
      <c r="P252" s="31" t="s">
        <v>1552</v>
      </c>
      <c r="Q252" s="20" t="s">
        <v>70</v>
      </c>
      <c r="R252" s="32" t="s">
        <v>1553</v>
      </c>
    </row>
    <row r="253" spans="1:18" ht="22.5" hidden="1" customHeight="1" x14ac:dyDescent="0.2">
      <c r="A253" s="29">
        <v>45379.919743854167</v>
      </c>
      <c r="B253" s="20" t="s">
        <v>1554</v>
      </c>
      <c r="C253" s="30">
        <v>160121733051</v>
      </c>
      <c r="D253" s="20" t="s">
        <v>1555</v>
      </c>
      <c r="E253" s="20" t="s">
        <v>50</v>
      </c>
      <c r="F253" s="20" t="s">
        <v>7</v>
      </c>
      <c r="G253" s="20">
        <v>1</v>
      </c>
      <c r="H253" s="20">
        <v>2025</v>
      </c>
      <c r="I253" s="20" t="s">
        <v>1556</v>
      </c>
      <c r="J253" s="20" t="s">
        <v>1554</v>
      </c>
      <c r="K253" s="20">
        <v>8367718380</v>
      </c>
      <c r="L253" s="20" t="s">
        <v>1557</v>
      </c>
      <c r="M253" s="20">
        <v>9948048462</v>
      </c>
      <c r="N253" s="20" t="s">
        <v>67</v>
      </c>
      <c r="O253" s="20" t="s">
        <v>169</v>
      </c>
      <c r="P253" s="31" t="s">
        <v>1558</v>
      </c>
      <c r="Q253" s="20" t="s">
        <v>70</v>
      </c>
      <c r="R253" s="32" t="s">
        <v>1559</v>
      </c>
    </row>
    <row r="254" spans="1:18" ht="22.5" hidden="1" customHeight="1" x14ac:dyDescent="0.2">
      <c r="A254" s="29">
        <v>45381.508418530095</v>
      </c>
      <c r="B254" s="20" t="s">
        <v>1560</v>
      </c>
      <c r="C254" s="30">
        <v>160121733052</v>
      </c>
      <c r="D254" s="20" t="s">
        <v>1561</v>
      </c>
      <c r="E254" s="20" t="s">
        <v>50</v>
      </c>
      <c r="F254" s="20" t="s">
        <v>7</v>
      </c>
      <c r="G254" s="20">
        <v>1</v>
      </c>
      <c r="H254" s="20">
        <v>2025</v>
      </c>
      <c r="I254" s="20" t="s">
        <v>1562</v>
      </c>
      <c r="J254" s="20" t="s">
        <v>1560</v>
      </c>
      <c r="K254" s="20">
        <v>8125610544</v>
      </c>
      <c r="L254" s="20" t="s">
        <v>1563</v>
      </c>
      <c r="M254" s="20">
        <v>9948048462</v>
      </c>
      <c r="N254" s="20" t="s">
        <v>67</v>
      </c>
      <c r="O254" s="20">
        <v>75</v>
      </c>
      <c r="P254" s="31" t="s">
        <v>1564</v>
      </c>
      <c r="Q254" s="20" t="s">
        <v>70</v>
      </c>
      <c r="R254" s="32" t="s">
        <v>1565</v>
      </c>
    </row>
    <row r="255" spans="1:18" ht="22.5" hidden="1" customHeight="1" x14ac:dyDescent="0.2">
      <c r="A255" s="29">
        <v>45381.631436932876</v>
      </c>
      <c r="B255" s="20" t="s">
        <v>1566</v>
      </c>
      <c r="C255" s="30">
        <v>160121733053</v>
      </c>
      <c r="D255" s="20" t="s">
        <v>1567</v>
      </c>
      <c r="E255" s="20" t="s">
        <v>50</v>
      </c>
      <c r="F255" s="20" t="s">
        <v>7</v>
      </c>
      <c r="G255" s="20">
        <v>1</v>
      </c>
      <c r="H255" s="20">
        <v>2025</v>
      </c>
      <c r="I255" s="20" t="s">
        <v>1568</v>
      </c>
      <c r="J255" s="20" t="s">
        <v>1569</v>
      </c>
      <c r="K255" s="20">
        <v>6304877624</v>
      </c>
      <c r="L255" s="20" t="s">
        <v>1570</v>
      </c>
      <c r="M255" s="20">
        <v>9948048462</v>
      </c>
      <c r="N255" s="20" t="s">
        <v>67</v>
      </c>
      <c r="O255" s="20">
        <v>75</v>
      </c>
      <c r="P255" s="31" t="s">
        <v>1571</v>
      </c>
      <c r="Q255" s="20" t="s">
        <v>70</v>
      </c>
      <c r="R255" s="32" t="s">
        <v>112</v>
      </c>
    </row>
    <row r="256" spans="1:18" ht="22.5" hidden="1" customHeight="1" x14ac:dyDescent="0.2">
      <c r="A256" s="29">
        <v>45362.909397916665</v>
      </c>
      <c r="B256" s="20" t="s">
        <v>1572</v>
      </c>
      <c r="C256" s="30">
        <v>160121733054</v>
      </c>
      <c r="D256" s="20" t="s">
        <v>1573</v>
      </c>
      <c r="E256" s="20" t="s">
        <v>50</v>
      </c>
      <c r="F256" s="20" t="s">
        <v>7</v>
      </c>
      <c r="G256" s="20">
        <v>1</v>
      </c>
      <c r="H256" s="20">
        <v>2025</v>
      </c>
      <c r="I256" s="20" t="s">
        <v>1574</v>
      </c>
      <c r="J256" s="20" t="s">
        <v>1572</v>
      </c>
      <c r="K256" s="20">
        <v>6305237037</v>
      </c>
      <c r="L256" s="20" t="s">
        <v>1575</v>
      </c>
      <c r="M256" s="20">
        <v>9948048462</v>
      </c>
      <c r="N256" s="20" t="s">
        <v>1576</v>
      </c>
      <c r="O256" s="20" t="s">
        <v>1577</v>
      </c>
      <c r="P256" s="20" t="s">
        <v>1578</v>
      </c>
      <c r="Q256" s="20" t="s">
        <v>70</v>
      </c>
      <c r="R256" s="32" t="s">
        <v>1579</v>
      </c>
    </row>
    <row r="257" spans="1:18" ht="22.5" hidden="1" customHeight="1" x14ac:dyDescent="0.2">
      <c r="A257" s="29">
        <v>45379.576876099542</v>
      </c>
      <c r="B257" s="20" t="s">
        <v>1580</v>
      </c>
      <c r="C257" s="30">
        <v>160121733055</v>
      </c>
      <c r="D257" s="20" t="s">
        <v>1581</v>
      </c>
      <c r="E257" s="20" t="s">
        <v>50</v>
      </c>
      <c r="F257" s="20" t="s">
        <v>7</v>
      </c>
      <c r="G257" s="20">
        <v>1</v>
      </c>
      <c r="H257" s="20">
        <v>2025</v>
      </c>
      <c r="I257" s="20" t="s">
        <v>1582</v>
      </c>
      <c r="J257" s="20" t="s">
        <v>1580</v>
      </c>
      <c r="K257" s="20">
        <v>9704408365</v>
      </c>
      <c r="L257" s="20" t="s">
        <v>1583</v>
      </c>
      <c r="M257" s="20">
        <v>9948048462</v>
      </c>
      <c r="N257" s="20" t="s">
        <v>53</v>
      </c>
      <c r="O257" s="20" t="s">
        <v>1584</v>
      </c>
      <c r="P257" s="20" t="s">
        <v>1585</v>
      </c>
      <c r="Q257" s="20" t="s">
        <v>70</v>
      </c>
      <c r="R257" s="32" t="s">
        <v>242</v>
      </c>
    </row>
    <row r="258" spans="1:18" ht="22.5" hidden="1" customHeight="1" x14ac:dyDescent="0.2">
      <c r="A258" s="29">
        <v>45383.410514421295</v>
      </c>
      <c r="B258" s="20" t="s">
        <v>1586</v>
      </c>
      <c r="C258" s="30">
        <v>160121733056</v>
      </c>
      <c r="D258" s="20" t="s">
        <v>1587</v>
      </c>
      <c r="E258" s="20" t="s">
        <v>50</v>
      </c>
      <c r="F258" s="20" t="s">
        <v>7</v>
      </c>
      <c r="G258" s="20">
        <v>1</v>
      </c>
      <c r="H258" s="20">
        <v>2025</v>
      </c>
      <c r="I258" s="20" t="s">
        <v>1588</v>
      </c>
      <c r="J258" s="20" t="s">
        <v>1586</v>
      </c>
      <c r="K258" s="20">
        <v>8985089189</v>
      </c>
      <c r="L258" s="20" t="s">
        <v>1589</v>
      </c>
      <c r="M258" s="20">
        <v>9948048462</v>
      </c>
      <c r="N258" s="20" t="s">
        <v>67</v>
      </c>
      <c r="O258" s="20">
        <v>75</v>
      </c>
      <c r="P258" s="31" t="s">
        <v>1590</v>
      </c>
      <c r="Q258" s="20" t="s">
        <v>70</v>
      </c>
      <c r="R258" s="32" t="s">
        <v>1591</v>
      </c>
    </row>
    <row r="259" spans="1:18" ht="22.5" hidden="1" customHeight="1" x14ac:dyDescent="0.2">
      <c r="A259" s="29">
        <v>45379.58786594907</v>
      </c>
      <c r="B259" s="20" t="s">
        <v>1592</v>
      </c>
      <c r="C259" s="30">
        <v>160121733057</v>
      </c>
      <c r="D259" s="20" t="s">
        <v>1593</v>
      </c>
      <c r="E259" s="20" t="s">
        <v>50</v>
      </c>
      <c r="F259" s="20" t="s">
        <v>7</v>
      </c>
      <c r="G259" s="20">
        <v>1</v>
      </c>
      <c r="H259" s="20">
        <v>2025</v>
      </c>
      <c r="I259" s="20" t="s">
        <v>1594</v>
      </c>
      <c r="J259" s="20" t="s">
        <v>1592</v>
      </c>
      <c r="K259" s="20">
        <v>9542551183</v>
      </c>
      <c r="L259" s="20" t="s">
        <v>1595</v>
      </c>
      <c r="M259" s="20">
        <v>9948048462</v>
      </c>
      <c r="N259" s="20" t="s">
        <v>67</v>
      </c>
      <c r="O259" s="20">
        <v>75.52</v>
      </c>
      <c r="P259" s="31" t="s">
        <v>1596</v>
      </c>
      <c r="Q259" s="20" t="s">
        <v>70</v>
      </c>
      <c r="R259" s="32" t="s">
        <v>1597</v>
      </c>
    </row>
    <row r="260" spans="1:18" ht="22.5" hidden="1" customHeight="1" x14ac:dyDescent="0.2">
      <c r="A260" s="29">
        <v>45379.578125277782</v>
      </c>
      <c r="B260" s="20" t="s">
        <v>1598</v>
      </c>
      <c r="C260" s="30">
        <v>160121733058</v>
      </c>
      <c r="D260" s="20" t="s">
        <v>1599</v>
      </c>
      <c r="E260" s="20" t="s">
        <v>50</v>
      </c>
      <c r="F260" s="20" t="s">
        <v>7</v>
      </c>
      <c r="G260" s="20">
        <v>1</v>
      </c>
      <c r="H260" s="20">
        <v>2025</v>
      </c>
      <c r="I260" s="20" t="s">
        <v>1598</v>
      </c>
      <c r="J260" s="20" t="s">
        <v>1600</v>
      </c>
      <c r="K260" s="20">
        <v>8522060065</v>
      </c>
      <c r="L260" s="20" t="s">
        <v>1601</v>
      </c>
      <c r="M260" s="20">
        <v>9948048462</v>
      </c>
      <c r="N260" s="20" t="s">
        <v>1602</v>
      </c>
      <c r="O260" s="20">
        <v>65</v>
      </c>
      <c r="P260" s="20" t="s">
        <v>1603</v>
      </c>
      <c r="Q260" s="20" t="s">
        <v>70</v>
      </c>
      <c r="R260" s="32" t="s">
        <v>1604</v>
      </c>
    </row>
    <row r="261" spans="1:18" ht="22.5" hidden="1" customHeight="1" x14ac:dyDescent="0.2">
      <c r="A261" s="29">
        <v>45381.516864375</v>
      </c>
      <c r="B261" s="20" t="s">
        <v>1605</v>
      </c>
      <c r="C261" s="30">
        <v>160121733059</v>
      </c>
      <c r="D261" s="20" t="s">
        <v>1606</v>
      </c>
      <c r="E261" s="20" t="s">
        <v>50</v>
      </c>
      <c r="F261" s="20" t="s">
        <v>7</v>
      </c>
      <c r="G261" s="20">
        <v>1</v>
      </c>
      <c r="H261" s="20">
        <v>2025</v>
      </c>
      <c r="I261" s="20" t="s">
        <v>1607</v>
      </c>
      <c r="J261" s="20" t="s">
        <v>1605</v>
      </c>
      <c r="K261" s="20">
        <v>9493839696</v>
      </c>
      <c r="L261" s="20" t="s">
        <v>1583</v>
      </c>
      <c r="M261" s="20">
        <v>9948048462</v>
      </c>
      <c r="N261" s="20" t="s">
        <v>67</v>
      </c>
      <c r="O261" s="20">
        <v>75</v>
      </c>
      <c r="P261" s="31" t="s">
        <v>1608</v>
      </c>
      <c r="Q261" s="20" t="s">
        <v>70</v>
      </c>
      <c r="R261" s="32" t="s">
        <v>1591</v>
      </c>
    </row>
    <row r="262" spans="1:18" ht="22.5" hidden="1" customHeight="1" x14ac:dyDescent="0.2">
      <c r="A262" s="29">
        <v>45381.486488773153</v>
      </c>
      <c r="B262" s="20" t="s">
        <v>1609</v>
      </c>
      <c r="C262" s="30">
        <v>160121733060</v>
      </c>
      <c r="D262" s="20" t="s">
        <v>1610</v>
      </c>
      <c r="E262" s="20" t="s">
        <v>50</v>
      </c>
      <c r="F262" s="20" t="s">
        <v>7</v>
      </c>
      <c r="G262" s="20">
        <v>1</v>
      </c>
      <c r="H262" s="20">
        <v>2025</v>
      </c>
      <c r="I262" s="20" t="s">
        <v>1611</v>
      </c>
      <c r="J262" s="20" t="s">
        <v>1609</v>
      </c>
      <c r="K262" s="20">
        <v>7286800721</v>
      </c>
      <c r="L262" s="20" t="s">
        <v>1595</v>
      </c>
      <c r="M262" s="20">
        <v>9948048462</v>
      </c>
      <c r="N262" s="20" t="s">
        <v>67</v>
      </c>
      <c r="O262" s="20">
        <v>76</v>
      </c>
      <c r="P262" s="31" t="s">
        <v>1612</v>
      </c>
      <c r="Q262" s="20" t="s">
        <v>70</v>
      </c>
      <c r="R262" s="32" t="s">
        <v>1613</v>
      </c>
    </row>
    <row r="263" spans="1:18" ht="22.5" hidden="1" customHeight="1" x14ac:dyDescent="0.2">
      <c r="A263" s="29">
        <v>45383.457503182872</v>
      </c>
      <c r="B263" s="20" t="s">
        <v>1614</v>
      </c>
      <c r="C263" s="30">
        <v>160121733061</v>
      </c>
      <c r="D263" s="20" t="s">
        <v>1615</v>
      </c>
      <c r="E263" s="20" t="s">
        <v>50</v>
      </c>
      <c r="F263" s="20" t="s">
        <v>7</v>
      </c>
      <c r="G263" s="20">
        <v>1</v>
      </c>
      <c r="H263" s="20">
        <v>2025</v>
      </c>
      <c r="I263" s="20" t="s">
        <v>1616</v>
      </c>
      <c r="J263" s="20" t="s">
        <v>1614</v>
      </c>
      <c r="K263" s="20">
        <v>8639178883</v>
      </c>
      <c r="L263" s="20" t="s">
        <v>1617</v>
      </c>
      <c r="M263" s="20">
        <v>9948048462</v>
      </c>
      <c r="N263" s="20" t="s">
        <v>67</v>
      </c>
      <c r="O263" s="20">
        <v>79</v>
      </c>
      <c r="P263" s="31" t="s">
        <v>1618</v>
      </c>
      <c r="Q263" s="20" t="s">
        <v>70</v>
      </c>
      <c r="R263" s="32" t="s">
        <v>1619</v>
      </c>
    </row>
    <row r="264" spans="1:18" ht="22.5" hidden="1" customHeight="1" x14ac:dyDescent="0.2">
      <c r="A264" s="29">
        <v>45379.579990833328</v>
      </c>
      <c r="B264" s="20" t="s">
        <v>1620</v>
      </c>
      <c r="C264" s="30">
        <v>160121733062</v>
      </c>
      <c r="D264" s="20" t="s">
        <v>1621</v>
      </c>
      <c r="E264" s="20" t="s">
        <v>50</v>
      </c>
      <c r="F264" s="20" t="s">
        <v>7</v>
      </c>
      <c r="G264" s="20">
        <v>1</v>
      </c>
      <c r="H264" s="20">
        <v>2025</v>
      </c>
      <c r="I264" s="20" t="s">
        <v>1622</v>
      </c>
      <c r="J264" s="20" t="s">
        <v>1620</v>
      </c>
      <c r="K264" s="20">
        <v>6302248678</v>
      </c>
      <c r="L264" s="20" t="s">
        <v>1595</v>
      </c>
      <c r="M264" s="20">
        <v>9948048462</v>
      </c>
      <c r="N264" s="20" t="s">
        <v>67</v>
      </c>
      <c r="O264" s="20">
        <v>75</v>
      </c>
      <c r="P264" s="31" t="s">
        <v>1623</v>
      </c>
      <c r="Q264" s="20" t="s">
        <v>70</v>
      </c>
      <c r="R264" s="32" t="s">
        <v>1591</v>
      </c>
    </row>
    <row r="265" spans="1:18" ht="22.5" hidden="1" customHeight="1" x14ac:dyDescent="0.2">
      <c r="A265" s="29">
        <v>45383.461510497684</v>
      </c>
      <c r="B265" s="20" t="s">
        <v>1624</v>
      </c>
      <c r="C265" s="30">
        <v>160121733063</v>
      </c>
      <c r="D265" s="20" t="s">
        <v>1625</v>
      </c>
      <c r="E265" s="20" t="s">
        <v>50</v>
      </c>
      <c r="F265" s="20" t="s">
        <v>7</v>
      </c>
      <c r="G265" s="20">
        <v>1</v>
      </c>
      <c r="H265" s="20">
        <v>2025</v>
      </c>
      <c r="I265" s="20" t="s">
        <v>1624</v>
      </c>
      <c r="J265" s="20" t="s">
        <v>1626</v>
      </c>
      <c r="K265" s="20">
        <v>7093885856</v>
      </c>
      <c r="L265" s="20" t="s">
        <v>1601</v>
      </c>
      <c r="M265" s="20">
        <v>9948048462</v>
      </c>
      <c r="N265" s="20" t="s">
        <v>67</v>
      </c>
      <c r="O265" s="20">
        <v>79</v>
      </c>
      <c r="P265" s="31" t="s">
        <v>1627</v>
      </c>
      <c r="Q265" s="20" t="s">
        <v>70</v>
      </c>
      <c r="R265" s="32" t="s">
        <v>1628</v>
      </c>
    </row>
    <row r="266" spans="1:18" ht="22.5" hidden="1" customHeight="1" x14ac:dyDescent="0.2">
      <c r="A266" s="29">
        <v>45379.765847222225</v>
      </c>
      <c r="B266" s="20" t="s">
        <v>1629</v>
      </c>
      <c r="C266" s="30">
        <v>160121733064</v>
      </c>
      <c r="D266" s="20" t="s">
        <v>1630</v>
      </c>
      <c r="E266" s="20" t="s">
        <v>50</v>
      </c>
      <c r="F266" s="20" t="s">
        <v>7</v>
      </c>
      <c r="G266" s="20">
        <v>1</v>
      </c>
      <c r="H266" s="20">
        <v>2025</v>
      </c>
      <c r="I266" s="20" t="s">
        <v>1629</v>
      </c>
      <c r="J266" s="20" t="s">
        <v>1631</v>
      </c>
      <c r="K266" s="20">
        <v>7416156571</v>
      </c>
      <c r="L266" s="20" t="s">
        <v>1632</v>
      </c>
      <c r="M266" s="20">
        <v>9948048462</v>
      </c>
      <c r="N266" s="20" t="s">
        <v>67</v>
      </c>
      <c r="O266" s="20">
        <v>76</v>
      </c>
      <c r="P266" s="31" t="s">
        <v>1633</v>
      </c>
      <c r="Q266" s="20" t="s">
        <v>70</v>
      </c>
      <c r="R266" s="32" t="s">
        <v>164</v>
      </c>
    </row>
    <row r="267" spans="1:18" ht="22.5" hidden="1" customHeight="1" x14ac:dyDescent="0.2">
      <c r="A267" s="29">
        <v>45359.945066886576</v>
      </c>
      <c r="B267" s="20" t="s">
        <v>1634</v>
      </c>
      <c r="C267" s="30">
        <v>160121733065</v>
      </c>
      <c r="D267" s="20" t="s">
        <v>1635</v>
      </c>
      <c r="E267" s="20" t="s">
        <v>50</v>
      </c>
      <c r="F267" s="20" t="s">
        <v>7</v>
      </c>
      <c r="G267" s="20">
        <v>1</v>
      </c>
      <c r="H267" s="20">
        <v>2025</v>
      </c>
      <c r="I267" s="20" t="s">
        <v>1636</v>
      </c>
      <c r="J267" s="20" t="s">
        <v>1634</v>
      </c>
      <c r="K267" s="20">
        <v>9700015263</v>
      </c>
      <c r="L267" s="20" t="s">
        <v>1589</v>
      </c>
      <c r="M267" s="20">
        <v>9948048462</v>
      </c>
      <c r="N267" s="20" t="s">
        <v>43</v>
      </c>
      <c r="O267" s="20">
        <v>115</v>
      </c>
      <c r="P267" s="31" t="s">
        <v>1637</v>
      </c>
      <c r="Q267" s="20" t="s">
        <v>70</v>
      </c>
      <c r="R267" s="32" t="s">
        <v>1638</v>
      </c>
    </row>
    <row r="268" spans="1:18" ht="22.5" hidden="1" customHeight="1" x14ac:dyDescent="0.2">
      <c r="A268" s="29">
        <v>45384.886123715274</v>
      </c>
      <c r="B268" s="20" t="s">
        <v>1639</v>
      </c>
      <c r="C268" s="30">
        <v>160121733072</v>
      </c>
      <c r="D268" s="20" t="s">
        <v>1640</v>
      </c>
      <c r="E268" s="20" t="s">
        <v>40</v>
      </c>
      <c r="F268" s="20" t="s">
        <v>7</v>
      </c>
      <c r="G268" s="20">
        <v>2</v>
      </c>
      <c r="H268" s="20">
        <v>2025</v>
      </c>
      <c r="I268" s="20" t="s">
        <v>1641</v>
      </c>
      <c r="J268" s="20" t="s">
        <v>1639</v>
      </c>
      <c r="K268" s="20">
        <v>9618511774</v>
      </c>
      <c r="L268" s="20" t="s">
        <v>1642</v>
      </c>
      <c r="M268" s="20">
        <v>7013541307</v>
      </c>
      <c r="N268" s="20" t="s">
        <v>67</v>
      </c>
      <c r="O268" s="20" t="s">
        <v>1417</v>
      </c>
      <c r="P268" s="31" t="s">
        <v>1643</v>
      </c>
      <c r="Q268" s="20" t="s">
        <v>46</v>
      </c>
      <c r="R268" s="32" t="s">
        <v>1644</v>
      </c>
    </row>
    <row r="269" spans="1:18" ht="22.5" hidden="1" customHeight="1" x14ac:dyDescent="0.2">
      <c r="A269" s="29">
        <v>45378.83857472222</v>
      </c>
      <c r="B269" s="20" t="s">
        <v>1645</v>
      </c>
      <c r="C269" s="30">
        <v>160121733073</v>
      </c>
      <c r="D269" s="20" t="s">
        <v>1646</v>
      </c>
      <c r="E269" s="20" t="s">
        <v>40</v>
      </c>
      <c r="F269" s="20" t="s">
        <v>7</v>
      </c>
      <c r="G269" s="20">
        <v>2</v>
      </c>
      <c r="H269" s="20">
        <v>2025</v>
      </c>
      <c r="I269" s="20" t="s">
        <v>1647</v>
      </c>
      <c r="J269" s="20" t="s">
        <v>1645</v>
      </c>
      <c r="K269" s="20">
        <v>8374847949</v>
      </c>
      <c r="L269" s="20" t="s">
        <v>1642</v>
      </c>
      <c r="M269" s="20">
        <v>9618511774</v>
      </c>
      <c r="N269" s="20" t="s">
        <v>67</v>
      </c>
      <c r="O269" s="20" t="s">
        <v>996</v>
      </c>
      <c r="P269" s="31" t="s">
        <v>1648</v>
      </c>
      <c r="Q269" s="20" t="s">
        <v>46</v>
      </c>
      <c r="R269" s="32" t="s">
        <v>112</v>
      </c>
    </row>
    <row r="270" spans="1:18" ht="22.5" hidden="1" customHeight="1" x14ac:dyDescent="0.2">
      <c r="A270" s="29">
        <v>45387.660775462966</v>
      </c>
      <c r="B270" s="20" t="s">
        <v>1649</v>
      </c>
      <c r="C270" s="30">
        <v>160121733074</v>
      </c>
      <c r="D270" s="20" t="s">
        <v>1650</v>
      </c>
      <c r="E270" s="20" t="s">
        <v>40</v>
      </c>
      <c r="F270" s="20" t="s">
        <v>7</v>
      </c>
      <c r="G270" s="20">
        <v>2</v>
      </c>
      <c r="H270" s="20">
        <v>2025</v>
      </c>
      <c r="I270" s="20" t="s">
        <v>1651</v>
      </c>
      <c r="J270" s="20" t="s">
        <v>1649</v>
      </c>
      <c r="K270" s="20">
        <v>7674842300</v>
      </c>
      <c r="L270" s="20" t="s">
        <v>1652</v>
      </c>
      <c r="M270" s="20">
        <v>9618511774</v>
      </c>
      <c r="N270" s="20" t="s">
        <v>67</v>
      </c>
      <c r="O270" s="20" t="s">
        <v>1653</v>
      </c>
      <c r="P270" s="31" t="s">
        <v>1654</v>
      </c>
      <c r="Q270" s="20" t="s">
        <v>46</v>
      </c>
      <c r="R270" s="20" t="s">
        <v>1655</v>
      </c>
    </row>
    <row r="271" spans="1:18" ht="22.5" hidden="1" customHeight="1" x14ac:dyDescent="0.2">
      <c r="A271" s="29">
        <v>45382.501389189812</v>
      </c>
      <c r="B271" s="20" t="s">
        <v>1656</v>
      </c>
      <c r="C271" s="30">
        <v>160121733075</v>
      </c>
      <c r="D271" s="20" t="s">
        <v>1657</v>
      </c>
      <c r="E271" s="20" t="s">
        <v>40</v>
      </c>
      <c r="F271" s="20" t="s">
        <v>7</v>
      </c>
      <c r="G271" s="20">
        <v>2</v>
      </c>
      <c r="H271" s="20">
        <v>2026</v>
      </c>
      <c r="I271" s="20" t="s">
        <v>1658</v>
      </c>
      <c r="J271" s="20" t="s">
        <v>1656</v>
      </c>
      <c r="K271" s="20">
        <v>8019219233</v>
      </c>
      <c r="L271" s="20" t="s">
        <v>1642</v>
      </c>
      <c r="M271" s="20">
        <v>9618511774</v>
      </c>
      <c r="N271" s="20" t="s">
        <v>67</v>
      </c>
      <c r="O271" s="20">
        <v>75</v>
      </c>
      <c r="P271" s="31" t="s">
        <v>1659</v>
      </c>
      <c r="Q271" s="20" t="s">
        <v>46</v>
      </c>
      <c r="R271" s="32" t="s">
        <v>242</v>
      </c>
    </row>
    <row r="272" spans="1:18" ht="22.5" hidden="1" customHeight="1" x14ac:dyDescent="0.2">
      <c r="A272" s="29">
        <v>45387.512463055551</v>
      </c>
      <c r="B272" s="20" t="s">
        <v>1660</v>
      </c>
      <c r="C272" s="30">
        <v>160121733076</v>
      </c>
      <c r="D272" s="20" t="s">
        <v>1661</v>
      </c>
      <c r="E272" s="20" t="s">
        <v>40</v>
      </c>
      <c r="F272" s="20" t="s">
        <v>7</v>
      </c>
      <c r="G272" s="20">
        <v>2</v>
      </c>
      <c r="H272" s="20">
        <v>2025</v>
      </c>
      <c r="I272" s="20" t="s">
        <v>1662</v>
      </c>
      <c r="J272" s="20" t="s">
        <v>1663</v>
      </c>
      <c r="K272" s="20">
        <v>7032280767</v>
      </c>
      <c r="L272" s="20" t="s">
        <v>1664</v>
      </c>
      <c r="M272" s="20">
        <v>9618511774</v>
      </c>
      <c r="N272" s="20" t="s">
        <v>1111</v>
      </c>
      <c r="O272" s="20">
        <v>90</v>
      </c>
      <c r="P272" s="31" t="s">
        <v>1665</v>
      </c>
      <c r="Q272" s="20" t="s">
        <v>46</v>
      </c>
      <c r="R272" s="20" t="s">
        <v>1666</v>
      </c>
    </row>
    <row r="273" spans="1:18" ht="22.5" hidden="1" customHeight="1" x14ac:dyDescent="0.2">
      <c r="A273" s="29">
        <v>45381.619022708328</v>
      </c>
      <c r="B273" s="20" t="s">
        <v>1667</v>
      </c>
      <c r="C273" s="30">
        <v>160121733077</v>
      </c>
      <c r="D273" s="20" t="s">
        <v>1668</v>
      </c>
      <c r="E273" s="20" t="s">
        <v>40</v>
      </c>
      <c r="F273" s="20" t="s">
        <v>7</v>
      </c>
      <c r="G273" s="20">
        <v>2</v>
      </c>
      <c r="H273" s="20">
        <v>2025</v>
      </c>
      <c r="I273" s="20" t="s">
        <v>1669</v>
      </c>
      <c r="J273" s="20" t="s">
        <v>1670</v>
      </c>
      <c r="K273" s="20">
        <v>7995016006</v>
      </c>
      <c r="L273" s="20" t="s">
        <v>1642</v>
      </c>
      <c r="M273" s="20">
        <v>9618511774</v>
      </c>
      <c r="N273" s="20" t="s">
        <v>67</v>
      </c>
      <c r="O273" s="20" t="s">
        <v>1653</v>
      </c>
      <c r="P273" s="31" t="s">
        <v>1671</v>
      </c>
      <c r="Q273" s="20" t="s">
        <v>46</v>
      </c>
      <c r="R273" s="33" t="s">
        <v>1672</v>
      </c>
    </row>
    <row r="274" spans="1:18" ht="22.5" hidden="1" customHeight="1" x14ac:dyDescent="0.2">
      <c r="A274" s="29">
        <v>45377.971807291666</v>
      </c>
      <c r="B274" s="20" t="s">
        <v>1673</v>
      </c>
      <c r="C274" s="30">
        <v>160121733078</v>
      </c>
      <c r="D274" s="20" t="s">
        <v>1674</v>
      </c>
      <c r="E274" s="20" t="s">
        <v>40</v>
      </c>
      <c r="F274" s="20" t="s">
        <v>7</v>
      </c>
      <c r="G274" s="20">
        <v>2</v>
      </c>
      <c r="H274" s="20">
        <v>2025</v>
      </c>
      <c r="I274" s="20" t="s">
        <v>1675</v>
      </c>
      <c r="J274" s="20" t="s">
        <v>1676</v>
      </c>
      <c r="K274" s="20">
        <v>9849940022</v>
      </c>
      <c r="L274" s="20" t="s">
        <v>1642</v>
      </c>
      <c r="M274" s="20">
        <v>9618511774</v>
      </c>
      <c r="N274" s="20" t="s">
        <v>67</v>
      </c>
      <c r="O274" s="20">
        <v>75</v>
      </c>
      <c r="P274" s="31" t="s">
        <v>1677</v>
      </c>
      <c r="Q274" s="20" t="s">
        <v>70</v>
      </c>
      <c r="R274" s="32" t="s">
        <v>1678</v>
      </c>
    </row>
    <row r="275" spans="1:18" ht="22.5" hidden="1" customHeight="1" x14ac:dyDescent="0.2">
      <c r="A275" s="29">
        <v>45387.806898159717</v>
      </c>
      <c r="B275" s="20" t="s">
        <v>1679</v>
      </c>
      <c r="C275" s="30">
        <v>160121733079</v>
      </c>
      <c r="D275" s="20" t="s">
        <v>1680</v>
      </c>
      <c r="E275" s="20" t="s">
        <v>40</v>
      </c>
      <c r="F275" s="20" t="s">
        <v>7</v>
      </c>
      <c r="G275" s="20">
        <v>2</v>
      </c>
      <c r="H275" s="20">
        <v>2025</v>
      </c>
      <c r="I275" s="20" t="s">
        <v>1681</v>
      </c>
      <c r="J275" s="20" t="s">
        <v>1679</v>
      </c>
      <c r="K275" s="20">
        <v>8317691578</v>
      </c>
      <c r="L275" s="20" t="s">
        <v>1682</v>
      </c>
      <c r="M275" s="20">
        <v>9618511774</v>
      </c>
      <c r="N275" s="20" t="s">
        <v>67</v>
      </c>
      <c r="O275" s="20">
        <v>75</v>
      </c>
      <c r="P275" s="31" t="s">
        <v>1683</v>
      </c>
      <c r="Q275" s="20" t="s">
        <v>46</v>
      </c>
      <c r="R275" s="20" t="s">
        <v>1684</v>
      </c>
    </row>
    <row r="276" spans="1:18" ht="22.5" hidden="1" customHeight="1" x14ac:dyDescent="0.2">
      <c r="A276" s="29">
        <v>45416.664521064813</v>
      </c>
      <c r="B276" s="20" t="s">
        <v>1685</v>
      </c>
      <c r="C276" s="20">
        <v>160121733080</v>
      </c>
      <c r="D276" s="20" t="s">
        <v>1686</v>
      </c>
      <c r="E276" s="20" t="s">
        <v>40</v>
      </c>
      <c r="F276" s="20" t="s">
        <v>7</v>
      </c>
      <c r="G276" s="20">
        <v>2</v>
      </c>
      <c r="H276" s="20">
        <v>2025</v>
      </c>
      <c r="I276" s="20" t="s">
        <v>1685</v>
      </c>
      <c r="J276" s="20" t="s">
        <v>1685</v>
      </c>
      <c r="K276" s="20">
        <v>9989513832</v>
      </c>
      <c r="L276" s="20" t="s">
        <v>1687</v>
      </c>
      <c r="M276" s="20">
        <v>9618511774</v>
      </c>
      <c r="N276" s="20" t="s">
        <v>67</v>
      </c>
      <c r="O276" s="20">
        <v>75.52</v>
      </c>
      <c r="P276" s="31" t="s">
        <v>1688</v>
      </c>
      <c r="Q276" s="20" t="s">
        <v>70</v>
      </c>
      <c r="R276" s="20" t="s">
        <v>242</v>
      </c>
    </row>
    <row r="277" spans="1:18" ht="22.5" hidden="1" customHeight="1" x14ac:dyDescent="0.2">
      <c r="A277" s="29">
        <v>45377.838230578709</v>
      </c>
      <c r="B277" s="20" t="s">
        <v>1689</v>
      </c>
      <c r="C277" s="30">
        <v>160121733081</v>
      </c>
      <c r="D277" s="20" t="s">
        <v>1690</v>
      </c>
      <c r="E277" s="20" t="s">
        <v>40</v>
      </c>
      <c r="F277" s="20" t="s">
        <v>7</v>
      </c>
      <c r="G277" s="20">
        <v>2</v>
      </c>
      <c r="H277" s="20">
        <v>2025</v>
      </c>
      <c r="I277" s="20" t="s">
        <v>1691</v>
      </c>
      <c r="J277" s="20" t="s">
        <v>1689</v>
      </c>
      <c r="K277" s="20">
        <v>6309493351</v>
      </c>
      <c r="L277" s="20" t="s">
        <v>1692</v>
      </c>
      <c r="M277" s="20">
        <v>9618511774</v>
      </c>
      <c r="N277" s="20" t="s">
        <v>67</v>
      </c>
      <c r="O277" s="20" t="s">
        <v>1693</v>
      </c>
      <c r="P277" s="31" t="s">
        <v>1694</v>
      </c>
      <c r="Q277" s="20" t="s">
        <v>70</v>
      </c>
      <c r="R277" s="32" t="s">
        <v>271</v>
      </c>
    </row>
    <row r="278" spans="1:18" ht="22.5" hidden="1" customHeight="1" x14ac:dyDescent="0.2">
      <c r="A278" s="29">
        <v>45378.012950613425</v>
      </c>
      <c r="B278" s="20" t="s">
        <v>1695</v>
      </c>
      <c r="C278" s="30">
        <v>160121733082</v>
      </c>
      <c r="D278" s="20" t="s">
        <v>1696</v>
      </c>
      <c r="E278" s="20" t="s">
        <v>40</v>
      </c>
      <c r="F278" s="20" t="s">
        <v>7</v>
      </c>
      <c r="G278" s="20">
        <v>2</v>
      </c>
      <c r="H278" s="20">
        <v>2025</v>
      </c>
      <c r="I278" s="20" t="s">
        <v>1697</v>
      </c>
      <c r="J278" s="20" t="s">
        <v>1695</v>
      </c>
      <c r="K278" s="20">
        <v>9390427043</v>
      </c>
      <c r="L278" s="20" t="s">
        <v>1698</v>
      </c>
      <c r="M278" s="20">
        <v>9618511774</v>
      </c>
      <c r="N278" s="20" t="s">
        <v>67</v>
      </c>
      <c r="O278" s="20" t="s">
        <v>110</v>
      </c>
      <c r="P278" s="31" t="s">
        <v>1699</v>
      </c>
      <c r="Q278" s="20" t="s">
        <v>46</v>
      </c>
      <c r="R278" s="32" t="s">
        <v>56</v>
      </c>
    </row>
    <row r="279" spans="1:18" ht="22.5" hidden="1" customHeight="1" x14ac:dyDescent="0.2">
      <c r="A279" s="29">
        <v>45377.805845717594</v>
      </c>
      <c r="B279" s="20" t="s">
        <v>1700</v>
      </c>
      <c r="C279" s="30">
        <v>160121733083</v>
      </c>
      <c r="D279" s="20" t="s">
        <v>1701</v>
      </c>
      <c r="E279" s="20" t="s">
        <v>40</v>
      </c>
      <c r="F279" s="20" t="s">
        <v>7</v>
      </c>
      <c r="G279" s="20">
        <v>2</v>
      </c>
      <c r="H279" s="20">
        <v>2025</v>
      </c>
      <c r="I279" s="20" t="s">
        <v>1702</v>
      </c>
      <c r="J279" s="20" t="s">
        <v>1700</v>
      </c>
      <c r="K279" s="20">
        <v>9133598016</v>
      </c>
      <c r="L279" s="20" t="s">
        <v>1642</v>
      </c>
      <c r="M279" s="20">
        <v>9618511774</v>
      </c>
      <c r="N279" s="20" t="s">
        <v>67</v>
      </c>
      <c r="O279" s="20" t="s">
        <v>1703</v>
      </c>
      <c r="P279" s="31" t="s">
        <v>1704</v>
      </c>
      <c r="Q279" s="20" t="s">
        <v>46</v>
      </c>
      <c r="R279" s="32" t="s">
        <v>1705</v>
      </c>
    </row>
    <row r="280" spans="1:18" ht="22.5" hidden="1" customHeight="1" x14ac:dyDescent="0.2">
      <c r="A280" s="29">
        <v>45378.92330436343</v>
      </c>
      <c r="B280" s="20" t="s">
        <v>1706</v>
      </c>
      <c r="C280" s="30">
        <v>160121733084</v>
      </c>
      <c r="D280" s="20" t="s">
        <v>1707</v>
      </c>
      <c r="E280" s="20" t="s">
        <v>40</v>
      </c>
      <c r="F280" s="20" t="s">
        <v>7</v>
      </c>
      <c r="G280" s="20">
        <v>2</v>
      </c>
      <c r="H280" s="20">
        <v>2025</v>
      </c>
      <c r="I280" s="20" t="s">
        <v>1708</v>
      </c>
      <c r="J280" s="20" t="s">
        <v>1706</v>
      </c>
      <c r="K280" s="20">
        <v>7989194900</v>
      </c>
      <c r="L280" s="20" t="s">
        <v>1642</v>
      </c>
      <c r="M280" s="20">
        <v>9618511774</v>
      </c>
      <c r="N280" s="20" t="s">
        <v>67</v>
      </c>
      <c r="O280" s="20" t="s">
        <v>169</v>
      </c>
      <c r="P280" s="31" t="s">
        <v>1709</v>
      </c>
      <c r="Q280" s="20" t="s">
        <v>46</v>
      </c>
      <c r="R280" s="32" t="s">
        <v>149</v>
      </c>
    </row>
    <row r="281" spans="1:18" ht="22.5" hidden="1" customHeight="1" x14ac:dyDescent="0.2">
      <c r="A281" s="29">
        <v>45381.722876504631</v>
      </c>
      <c r="B281" s="20" t="s">
        <v>1710</v>
      </c>
      <c r="C281" s="30">
        <v>160121733085</v>
      </c>
      <c r="D281" s="20" t="s">
        <v>1711</v>
      </c>
      <c r="E281" s="20" t="s">
        <v>40</v>
      </c>
      <c r="F281" s="20" t="s">
        <v>7</v>
      </c>
      <c r="G281" s="20">
        <v>2</v>
      </c>
      <c r="H281" s="20">
        <v>2025</v>
      </c>
      <c r="I281" s="20" t="s">
        <v>1712</v>
      </c>
      <c r="J281" s="20" t="s">
        <v>1710</v>
      </c>
      <c r="K281" s="20">
        <v>9704309934</v>
      </c>
      <c r="L281" s="20" t="s">
        <v>1642</v>
      </c>
      <c r="M281" s="20">
        <v>9618511774</v>
      </c>
      <c r="N281" s="20" t="s">
        <v>67</v>
      </c>
      <c r="O281" s="20">
        <v>75</v>
      </c>
      <c r="P281" s="31" t="s">
        <v>1713</v>
      </c>
      <c r="Q281" s="20" t="s">
        <v>46</v>
      </c>
      <c r="R281" s="32" t="s">
        <v>1714</v>
      </c>
    </row>
    <row r="282" spans="1:18" ht="22.5" hidden="1" customHeight="1" x14ac:dyDescent="0.2">
      <c r="A282" s="29">
        <v>45380.477895682867</v>
      </c>
      <c r="B282" s="20" t="s">
        <v>1715</v>
      </c>
      <c r="C282" s="30">
        <v>160121733086</v>
      </c>
      <c r="D282" s="20" t="s">
        <v>1716</v>
      </c>
      <c r="E282" s="20" t="s">
        <v>40</v>
      </c>
      <c r="F282" s="20" t="s">
        <v>7</v>
      </c>
      <c r="G282" s="20">
        <v>2</v>
      </c>
      <c r="H282" s="20">
        <v>2025</v>
      </c>
      <c r="I282" s="20" t="s">
        <v>1717</v>
      </c>
      <c r="J282" s="20" t="s">
        <v>1715</v>
      </c>
      <c r="K282" s="20">
        <v>8309989062</v>
      </c>
      <c r="L282" s="20" t="s">
        <v>1692</v>
      </c>
      <c r="M282" s="20">
        <v>9618511774</v>
      </c>
      <c r="N282" s="20" t="s">
        <v>67</v>
      </c>
      <c r="O282" s="20" t="s">
        <v>169</v>
      </c>
      <c r="P282" s="31" t="s">
        <v>1718</v>
      </c>
      <c r="Q282" s="20" t="s">
        <v>46</v>
      </c>
      <c r="R282" s="32" t="s">
        <v>1719</v>
      </c>
    </row>
    <row r="283" spans="1:18" ht="22.5" hidden="1" customHeight="1" x14ac:dyDescent="0.2">
      <c r="A283" s="29">
        <v>45377.69332283565</v>
      </c>
      <c r="B283" s="20" t="s">
        <v>1720</v>
      </c>
      <c r="C283" s="30">
        <v>160121733087</v>
      </c>
      <c r="D283" s="20" t="s">
        <v>1721</v>
      </c>
      <c r="E283" s="20" t="s">
        <v>40</v>
      </c>
      <c r="F283" s="20" t="s">
        <v>7</v>
      </c>
      <c r="G283" s="20">
        <v>2</v>
      </c>
      <c r="H283" s="20">
        <v>2025</v>
      </c>
      <c r="I283" s="20" t="s">
        <v>1722</v>
      </c>
      <c r="J283" s="20" t="s">
        <v>1723</v>
      </c>
      <c r="K283" s="20">
        <v>8106675825</v>
      </c>
      <c r="L283" s="20" t="s">
        <v>1724</v>
      </c>
      <c r="M283" s="20">
        <v>9618511774</v>
      </c>
      <c r="N283" s="20" t="s">
        <v>67</v>
      </c>
      <c r="O283" s="20">
        <v>60</v>
      </c>
      <c r="P283" s="31" t="s">
        <v>1725</v>
      </c>
      <c r="Q283" s="20" t="s">
        <v>46</v>
      </c>
      <c r="R283" s="32" t="s">
        <v>1726</v>
      </c>
    </row>
    <row r="284" spans="1:18" ht="22.5" hidden="1" customHeight="1" x14ac:dyDescent="0.2">
      <c r="A284" s="29">
        <v>45377.899210046293</v>
      </c>
      <c r="B284" s="20" t="s">
        <v>1727</v>
      </c>
      <c r="C284" s="30">
        <v>160121733088</v>
      </c>
      <c r="D284" s="20" t="s">
        <v>1728</v>
      </c>
      <c r="E284" s="20" t="s">
        <v>40</v>
      </c>
      <c r="F284" s="20" t="s">
        <v>7</v>
      </c>
      <c r="G284" s="20">
        <v>2</v>
      </c>
      <c r="H284" s="20">
        <v>2025</v>
      </c>
      <c r="I284" s="20" t="s">
        <v>1729</v>
      </c>
      <c r="J284" s="20" t="s">
        <v>1727</v>
      </c>
      <c r="K284" s="20">
        <v>9121804829</v>
      </c>
      <c r="L284" s="20" t="s">
        <v>1642</v>
      </c>
      <c r="M284" s="20">
        <v>9618511774</v>
      </c>
      <c r="N284" s="20" t="s">
        <v>67</v>
      </c>
      <c r="O284" s="20" t="s">
        <v>169</v>
      </c>
      <c r="P284" s="31" t="s">
        <v>1730</v>
      </c>
      <c r="Q284" s="20" t="s">
        <v>46</v>
      </c>
      <c r="R284" s="33" t="s">
        <v>1731</v>
      </c>
    </row>
    <row r="285" spans="1:18" ht="22.5" hidden="1" customHeight="1" x14ac:dyDescent="0.2">
      <c r="A285" s="29">
        <v>45377.842611365741</v>
      </c>
      <c r="B285" s="20" t="s">
        <v>1732</v>
      </c>
      <c r="C285" s="30">
        <v>160121733089</v>
      </c>
      <c r="D285" s="20" t="s">
        <v>1733</v>
      </c>
      <c r="E285" s="20" t="s">
        <v>40</v>
      </c>
      <c r="F285" s="20" t="s">
        <v>7</v>
      </c>
      <c r="G285" s="20">
        <v>2</v>
      </c>
      <c r="H285" s="20">
        <v>2025</v>
      </c>
      <c r="I285" s="20" t="s">
        <v>1734</v>
      </c>
      <c r="J285" s="20" t="s">
        <v>1735</v>
      </c>
      <c r="K285" s="20">
        <v>9381234351</v>
      </c>
      <c r="L285" s="20" t="s">
        <v>1692</v>
      </c>
      <c r="M285" s="20">
        <v>9618511774</v>
      </c>
      <c r="N285" s="20" t="s">
        <v>67</v>
      </c>
      <c r="O285" s="20">
        <v>75.52</v>
      </c>
      <c r="P285" s="31" t="s">
        <v>1736</v>
      </c>
      <c r="Q285" s="20" t="s">
        <v>70</v>
      </c>
      <c r="R285" s="32" t="s">
        <v>1737</v>
      </c>
    </row>
    <row r="286" spans="1:18" ht="22.5" hidden="1" customHeight="1" x14ac:dyDescent="0.2">
      <c r="A286" s="29">
        <v>45381.655551018514</v>
      </c>
      <c r="B286" s="20" t="s">
        <v>1738</v>
      </c>
      <c r="C286" s="30">
        <v>160121733090</v>
      </c>
      <c r="D286" s="20" t="s">
        <v>1739</v>
      </c>
      <c r="E286" s="20" t="s">
        <v>50</v>
      </c>
      <c r="F286" s="20" t="s">
        <v>7</v>
      </c>
      <c r="G286" s="20">
        <v>2</v>
      </c>
      <c r="H286" s="20">
        <v>2025</v>
      </c>
      <c r="I286" s="20" t="s">
        <v>1740</v>
      </c>
      <c r="J286" s="20" t="s">
        <v>1738</v>
      </c>
      <c r="K286" s="20">
        <v>9502042793</v>
      </c>
      <c r="L286" s="20" t="s">
        <v>1741</v>
      </c>
      <c r="M286" s="20">
        <v>9618511774</v>
      </c>
      <c r="N286" s="20" t="s">
        <v>67</v>
      </c>
      <c r="O286" s="20">
        <v>75.52</v>
      </c>
      <c r="P286" s="31" t="s">
        <v>1742</v>
      </c>
      <c r="Q286" s="20" t="s">
        <v>70</v>
      </c>
      <c r="R286" s="32" t="s">
        <v>1743</v>
      </c>
    </row>
    <row r="287" spans="1:18" ht="22.5" hidden="1" customHeight="1" x14ac:dyDescent="0.2">
      <c r="A287" s="29">
        <v>45387.93033052083</v>
      </c>
      <c r="B287" s="20" t="s">
        <v>1738</v>
      </c>
      <c r="C287" s="30">
        <v>160121733090</v>
      </c>
      <c r="D287" s="20" t="s">
        <v>1744</v>
      </c>
      <c r="E287" s="20" t="s">
        <v>50</v>
      </c>
      <c r="F287" s="20" t="s">
        <v>7</v>
      </c>
      <c r="G287" s="20">
        <v>2</v>
      </c>
      <c r="H287" s="20">
        <v>2025</v>
      </c>
      <c r="I287" s="20" t="s">
        <v>1740</v>
      </c>
      <c r="J287" s="20" t="s">
        <v>1738</v>
      </c>
      <c r="K287" s="20">
        <v>9502042793</v>
      </c>
      <c r="L287" s="20" t="s">
        <v>1741</v>
      </c>
      <c r="M287" s="20" t="s">
        <v>1745</v>
      </c>
      <c r="N287" s="20" t="s">
        <v>67</v>
      </c>
      <c r="O287" s="20" t="s">
        <v>1746</v>
      </c>
      <c r="P287" s="31" t="s">
        <v>1747</v>
      </c>
      <c r="Q287" s="20" t="s">
        <v>70</v>
      </c>
      <c r="R287" s="20" t="s">
        <v>85</v>
      </c>
    </row>
    <row r="288" spans="1:18" ht="22.5" hidden="1" customHeight="1" x14ac:dyDescent="0.2">
      <c r="A288" s="29">
        <v>45369.78448180556</v>
      </c>
      <c r="B288" s="20" t="s">
        <v>1748</v>
      </c>
      <c r="C288" s="30">
        <v>160121733091</v>
      </c>
      <c r="D288" s="20" t="s">
        <v>1749</v>
      </c>
      <c r="E288" s="20" t="s">
        <v>50</v>
      </c>
      <c r="F288" s="20" t="s">
        <v>7</v>
      </c>
      <c r="G288" s="20">
        <v>2</v>
      </c>
      <c r="H288" s="20">
        <v>2025</v>
      </c>
      <c r="I288" s="20" t="s">
        <v>1750</v>
      </c>
      <c r="J288" s="20" t="s">
        <v>1748</v>
      </c>
      <c r="K288" s="20">
        <v>9347767600</v>
      </c>
      <c r="L288" s="20" t="s">
        <v>1642</v>
      </c>
      <c r="M288" s="20">
        <v>9618511774</v>
      </c>
      <c r="N288" s="20" t="s">
        <v>67</v>
      </c>
      <c r="O288" s="20">
        <v>75.52</v>
      </c>
      <c r="P288" s="31" t="s">
        <v>1751</v>
      </c>
      <c r="Q288" s="20" t="s">
        <v>70</v>
      </c>
      <c r="R288" s="32" t="s">
        <v>1752</v>
      </c>
    </row>
    <row r="289" spans="1:18" ht="22.5" hidden="1" customHeight="1" x14ac:dyDescent="0.2">
      <c r="A289" s="29">
        <v>45378.547515081023</v>
      </c>
      <c r="B289" s="20" t="s">
        <v>1753</v>
      </c>
      <c r="C289" s="30">
        <v>160121733092</v>
      </c>
      <c r="D289" s="20" t="s">
        <v>1754</v>
      </c>
      <c r="E289" s="20" t="s">
        <v>50</v>
      </c>
      <c r="F289" s="20" t="s">
        <v>7</v>
      </c>
      <c r="G289" s="20">
        <v>2</v>
      </c>
      <c r="H289" s="20">
        <v>2025</v>
      </c>
      <c r="I289" s="20" t="s">
        <v>1755</v>
      </c>
      <c r="J289" s="20" t="s">
        <v>1753</v>
      </c>
      <c r="K289" s="20">
        <v>9703222316</v>
      </c>
      <c r="L289" s="20" t="s">
        <v>1642</v>
      </c>
      <c r="M289" s="20">
        <v>9618511774</v>
      </c>
      <c r="N289" s="20" t="s">
        <v>67</v>
      </c>
      <c r="O289" s="20">
        <v>75</v>
      </c>
      <c r="P289" s="31" t="s">
        <v>1756</v>
      </c>
      <c r="Q289" s="20" t="s">
        <v>46</v>
      </c>
      <c r="R289" s="32" t="s">
        <v>112</v>
      </c>
    </row>
    <row r="290" spans="1:18" ht="22.5" hidden="1" customHeight="1" x14ac:dyDescent="0.2">
      <c r="A290" s="29">
        <v>45389.878476435188</v>
      </c>
      <c r="B290" s="20" t="s">
        <v>1757</v>
      </c>
      <c r="C290" s="30">
        <v>160121733093</v>
      </c>
      <c r="D290" s="20" t="s">
        <v>1758</v>
      </c>
      <c r="E290" s="20" t="s">
        <v>50</v>
      </c>
      <c r="F290" s="20" t="s">
        <v>7</v>
      </c>
      <c r="G290" s="20">
        <v>2</v>
      </c>
      <c r="H290" s="20">
        <v>2025</v>
      </c>
      <c r="I290" s="20" t="s">
        <v>1757</v>
      </c>
      <c r="J290" s="20" t="s">
        <v>1757</v>
      </c>
      <c r="K290" s="20">
        <v>7680970069</v>
      </c>
      <c r="L290" s="20" t="s">
        <v>1642</v>
      </c>
      <c r="M290" s="20">
        <v>9618511774</v>
      </c>
      <c r="N290" s="20" t="s">
        <v>67</v>
      </c>
      <c r="O290" s="20" t="s">
        <v>1759</v>
      </c>
      <c r="P290" s="31" t="s">
        <v>1760</v>
      </c>
      <c r="Q290" s="20" t="s">
        <v>70</v>
      </c>
      <c r="R290" s="35" t="s">
        <v>1761</v>
      </c>
    </row>
    <row r="291" spans="1:18" ht="22.5" hidden="1" customHeight="1" x14ac:dyDescent="0.2">
      <c r="A291" s="29">
        <v>45372.631952812502</v>
      </c>
      <c r="B291" s="20" t="s">
        <v>1762</v>
      </c>
      <c r="C291" s="30">
        <v>160121733094</v>
      </c>
      <c r="D291" s="20" t="s">
        <v>1763</v>
      </c>
      <c r="E291" s="20" t="s">
        <v>50</v>
      </c>
      <c r="F291" s="20" t="s">
        <v>7</v>
      </c>
      <c r="G291" s="20">
        <v>2</v>
      </c>
      <c r="H291" s="20">
        <v>2025</v>
      </c>
      <c r="I291" s="20" t="s">
        <v>1764</v>
      </c>
      <c r="J291" s="20" t="s">
        <v>1762</v>
      </c>
      <c r="K291" s="20">
        <v>6309699411</v>
      </c>
      <c r="L291" s="20" t="s">
        <v>1642</v>
      </c>
      <c r="M291" s="20">
        <v>9618511774</v>
      </c>
      <c r="N291" s="20" t="s">
        <v>67</v>
      </c>
      <c r="O291" s="20">
        <v>75</v>
      </c>
      <c r="P291" s="31" t="s">
        <v>1765</v>
      </c>
      <c r="Q291" s="20" t="s">
        <v>46</v>
      </c>
      <c r="R291" s="32" t="s">
        <v>242</v>
      </c>
    </row>
    <row r="292" spans="1:18" ht="22.5" hidden="1" customHeight="1" x14ac:dyDescent="0.2">
      <c r="A292" s="29">
        <v>45377.71707053241</v>
      </c>
      <c r="B292" s="20" t="s">
        <v>1766</v>
      </c>
      <c r="C292" s="30">
        <v>160121733095</v>
      </c>
      <c r="D292" s="20" t="s">
        <v>1767</v>
      </c>
      <c r="E292" s="20" t="s">
        <v>50</v>
      </c>
      <c r="F292" s="20" t="s">
        <v>7</v>
      </c>
      <c r="G292" s="20">
        <v>2</v>
      </c>
      <c r="H292" s="20">
        <v>2025</v>
      </c>
      <c r="I292" s="20" t="s">
        <v>1768</v>
      </c>
      <c r="J292" s="20" t="s">
        <v>1769</v>
      </c>
      <c r="K292" s="20">
        <v>7893709960</v>
      </c>
      <c r="L292" s="20" t="s">
        <v>1770</v>
      </c>
      <c r="M292" s="20">
        <v>9949438284</v>
      </c>
      <c r="N292" s="20" t="s">
        <v>67</v>
      </c>
      <c r="O292" s="20" t="s">
        <v>110</v>
      </c>
      <c r="P292" s="31" t="s">
        <v>1771</v>
      </c>
      <c r="Q292" s="20" t="s">
        <v>46</v>
      </c>
      <c r="R292" s="32" t="s">
        <v>149</v>
      </c>
    </row>
    <row r="293" spans="1:18" ht="22.5" hidden="1" customHeight="1" x14ac:dyDescent="0.2">
      <c r="A293" s="29">
        <v>45377.728739363425</v>
      </c>
      <c r="B293" s="20" t="s">
        <v>1772</v>
      </c>
      <c r="C293" s="30">
        <v>160121733096</v>
      </c>
      <c r="D293" s="20" t="s">
        <v>1773</v>
      </c>
      <c r="E293" s="20" t="s">
        <v>50</v>
      </c>
      <c r="F293" s="20" t="s">
        <v>7</v>
      </c>
      <c r="G293" s="20">
        <v>2</v>
      </c>
      <c r="H293" s="20">
        <v>2025</v>
      </c>
      <c r="I293" s="20" t="s">
        <v>1774</v>
      </c>
      <c r="J293" s="20" t="s">
        <v>1772</v>
      </c>
      <c r="K293" s="20">
        <v>9392360378</v>
      </c>
      <c r="L293" s="20" t="s">
        <v>1775</v>
      </c>
      <c r="M293" s="20">
        <v>9949438284</v>
      </c>
      <c r="N293" s="20" t="s">
        <v>67</v>
      </c>
      <c r="O293" s="20">
        <v>75</v>
      </c>
      <c r="P293" s="31" t="s">
        <v>1776</v>
      </c>
      <c r="Q293" s="20" t="s">
        <v>46</v>
      </c>
      <c r="R293" s="32" t="s">
        <v>1777</v>
      </c>
    </row>
    <row r="294" spans="1:18" ht="22.5" hidden="1" customHeight="1" x14ac:dyDescent="0.2">
      <c r="A294" s="29">
        <v>45381.869030347225</v>
      </c>
      <c r="B294" s="20" t="s">
        <v>1778</v>
      </c>
      <c r="C294" s="30">
        <v>160121733097</v>
      </c>
      <c r="D294" s="20" t="s">
        <v>1779</v>
      </c>
      <c r="E294" s="20" t="s">
        <v>50</v>
      </c>
      <c r="F294" s="20" t="s">
        <v>7</v>
      </c>
      <c r="G294" s="20">
        <v>2</v>
      </c>
      <c r="H294" s="20">
        <v>2025</v>
      </c>
      <c r="I294" s="20" t="s">
        <v>1778</v>
      </c>
      <c r="J294" s="20" t="s">
        <v>1780</v>
      </c>
      <c r="K294" s="20">
        <v>6304111258</v>
      </c>
      <c r="L294" s="20" t="s">
        <v>1781</v>
      </c>
      <c r="M294" s="20">
        <v>9949438284</v>
      </c>
      <c r="N294" s="20" t="s">
        <v>67</v>
      </c>
      <c r="O294" s="20">
        <v>75</v>
      </c>
      <c r="P294" s="31" t="s">
        <v>1782</v>
      </c>
      <c r="Q294" s="20" t="s">
        <v>46</v>
      </c>
      <c r="R294" s="32" t="s">
        <v>1638</v>
      </c>
    </row>
    <row r="295" spans="1:18" ht="22.5" hidden="1" customHeight="1" x14ac:dyDescent="0.2">
      <c r="A295" s="29">
        <v>45379.971457916668</v>
      </c>
      <c r="B295" s="20" t="s">
        <v>1783</v>
      </c>
      <c r="C295" s="30">
        <v>160121733098</v>
      </c>
      <c r="D295" s="20" t="s">
        <v>1784</v>
      </c>
      <c r="E295" s="20" t="s">
        <v>50</v>
      </c>
      <c r="F295" s="20" t="s">
        <v>7</v>
      </c>
      <c r="G295" s="20">
        <v>2</v>
      </c>
      <c r="H295" s="20">
        <v>2025</v>
      </c>
      <c r="I295" s="20" t="s">
        <v>1785</v>
      </c>
      <c r="J295" s="20" t="s">
        <v>1783</v>
      </c>
      <c r="K295" s="20">
        <v>8125744904</v>
      </c>
      <c r="L295" s="20" t="s">
        <v>1786</v>
      </c>
      <c r="M295" s="20">
        <v>9949438284</v>
      </c>
      <c r="N295" s="20" t="s">
        <v>251</v>
      </c>
      <c r="O295" s="20">
        <v>62</v>
      </c>
      <c r="P295" s="20" t="s">
        <v>1787</v>
      </c>
      <c r="Q295" s="20" t="s">
        <v>46</v>
      </c>
      <c r="R295" s="32" t="s">
        <v>1565</v>
      </c>
    </row>
    <row r="296" spans="1:18" ht="22.5" hidden="1" customHeight="1" x14ac:dyDescent="0.2">
      <c r="A296" s="29">
        <v>45370.944240173616</v>
      </c>
      <c r="B296" s="20" t="s">
        <v>1788</v>
      </c>
      <c r="C296" s="30">
        <v>160121733099</v>
      </c>
      <c r="D296" s="20" t="s">
        <v>1789</v>
      </c>
      <c r="E296" s="20" t="s">
        <v>50</v>
      </c>
      <c r="F296" s="20" t="s">
        <v>7</v>
      </c>
      <c r="G296" s="20">
        <v>2</v>
      </c>
      <c r="H296" s="20">
        <v>2025</v>
      </c>
      <c r="I296" s="20" t="s">
        <v>1790</v>
      </c>
      <c r="J296" s="20" t="s">
        <v>1788</v>
      </c>
      <c r="K296" s="20">
        <v>9603738550</v>
      </c>
      <c r="L296" s="20" t="s">
        <v>1791</v>
      </c>
      <c r="M296" s="20">
        <v>9949438284</v>
      </c>
      <c r="N296" s="20" t="s">
        <v>67</v>
      </c>
      <c r="O296" s="20">
        <v>76</v>
      </c>
      <c r="P296" s="31" t="s">
        <v>1792</v>
      </c>
      <c r="Q296" s="20" t="s">
        <v>46</v>
      </c>
      <c r="R296" s="32" t="s">
        <v>1793</v>
      </c>
    </row>
    <row r="297" spans="1:18" ht="22.5" hidden="1" customHeight="1" x14ac:dyDescent="0.2">
      <c r="A297" s="29">
        <v>45377.908030613427</v>
      </c>
      <c r="B297" s="20" t="s">
        <v>1794</v>
      </c>
      <c r="C297" s="30">
        <v>160121733100</v>
      </c>
      <c r="D297" s="20" t="s">
        <v>1795</v>
      </c>
      <c r="E297" s="20" t="s">
        <v>50</v>
      </c>
      <c r="F297" s="20" t="s">
        <v>7</v>
      </c>
      <c r="G297" s="20">
        <v>2</v>
      </c>
      <c r="H297" s="20">
        <v>2025</v>
      </c>
      <c r="I297" s="20" t="s">
        <v>1796</v>
      </c>
      <c r="J297" s="20" t="s">
        <v>1794</v>
      </c>
      <c r="K297" s="20">
        <v>7989811658</v>
      </c>
      <c r="L297" s="20" t="s">
        <v>1797</v>
      </c>
      <c r="M297" s="20">
        <v>9949438284</v>
      </c>
      <c r="N297" s="20" t="s">
        <v>1798</v>
      </c>
      <c r="O297" s="20">
        <v>60</v>
      </c>
      <c r="P297" s="20" t="s">
        <v>1799</v>
      </c>
      <c r="Q297" s="20" t="s">
        <v>70</v>
      </c>
      <c r="R297" s="32" t="s">
        <v>153</v>
      </c>
    </row>
    <row r="298" spans="1:18" ht="22.5" hidden="1" customHeight="1" x14ac:dyDescent="0.2">
      <c r="A298" s="29">
        <v>45377.734775358796</v>
      </c>
      <c r="B298" s="20" t="s">
        <v>1800</v>
      </c>
      <c r="C298" s="30">
        <v>160121733101</v>
      </c>
      <c r="D298" s="20" t="s">
        <v>1801</v>
      </c>
      <c r="E298" s="20" t="s">
        <v>50</v>
      </c>
      <c r="F298" s="20" t="s">
        <v>7</v>
      </c>
      <c r="G298" s="20">
        <v>2</v>
      </c>
      <c r="H298" s="20">
        <v>2025</v>
      </c>
      <c r="I298" s="20" t="s">
        <v>1802</v>
      </c>
      <c r="J298" s="20" t="s">
        <v>1800</v>
      </c>
      <c r="K298" s="20">
        <v>6300419615</v>
      </c>
      <c r="L298" s="20" t="s">
        <v>1803</v>
      </c>
      <c r="M298" s="20">
        <v>9949438284</v>
      </c>
      <c r="N298" s="20" t="s">
        <v>1798</v>
      </c>
      <c r="O298" s="20">
        <v>60</v>
      </c>
      <c r="P298" s="20" t="s">
        <v>1804</v>
      </c>
      <c r="Q298" s="20" t="s">
        <v>70</v>
      </c>
      <c r="R298" s="32" t="s">
        <v>153</v>
      </c>
    </row>
    <row r="299" spans="1:18" ht="22.5" hidden="1" customHeight="1" x14ac:dyDescent="0.2">
      <c r="A299" s="29">
        <v>45377.691114247689</v>
      </c>
      <c r="B299" s="20" t="s">
        <v>1805</v>
      </c>
      <c r="C299" s="30">
        <v>160121733102</v>
      </c>
      <c r="D299" s="20" t="s">
        <v>1806</v>
      </c>
      <c r="E299" s="20" t="s">
        <v>50</v>
      </c>
      <c r="F299" s="20" t="s">
        <v>7</v>
      </c>
      <c r="G299" s="20">
        <v>2</v>
      </c>
      <c r="H299" s="20">
        <v>2025</v>
      </c>
      <c r="I299" s="20" t="s">
        <v>1807</v>
      </c>
      <c r="J299" s="20" t="s">
        <v>1805</v>
      </c>
      <c r="K299" s="20">
        <v>9948032980</v>
      </c>
      <c r="L299" s="20" t="s">
        <v>1808</v>
      </c>
      <c r="M299" s="20">
        <v>9949438284</v>
      </c>
      <c r="N299" s="20" t="s">
        <v>67</v>
      </c>
      <c r="O299" s="20">
        <v>75</v>
      </c>
      <c r="P299" s="31" t="s">
        <v>1809</v>
      </c>
      <c r="Q299" s="20" t="s">
        <v>46</v>
      </c>
      <c r="R299" s="32" t="s">
        <v>1810</v>
      </c>
    </row>
    <row r="300" spans="1:18" ht="22.5" hidden="1" customHeight="1" x14ac:dyDescent="0.2">
      <c r="A300" s="29">
        <v>45377.699502002317</v>
      </c>
      <c r="B300" s="20" t="s">
        <v>1811</v>
      </c>
      <c r="C300" s="30">
        <v>160121733103</v>
      </c>
      <c r="D300" s="20" t="s">
        <v>1812</v>
      </c>
      <c r="E300" s="20" t="s">
        <v>50</v>
      </c>
      <c r="F300" s="20" t="s">
        <v>7</v>
      </c>
      <c r="G300" s="20">
        <v>2</v>
      </c>
      <c r="H300" s="20">
        <v>2025</v>
      </c>
      <c r="I300" s="20" t="s">
        <v>1813</v>
      </c>
      <c r="J300" s="20" t="s">
        <v>1811</v>
      </c>
      <c r="K300" s="20">
        <v>9346440178</v>
      </c>
      <c r="L300" s="20" t="s">
        <v>1814</v>
      </c>
      <c r="M300" s="20">
        <v>9949438284</v>
      </c>
      <c r="N300" s="20" t="s">
        <v>67</v>
      </c>
      <c r="O300" s="20" t="s">
        <v>1815</v>
      </c>
      <c r="P300" s="31" t="s">
        <v>1816</v>
      </c>
      <c r="Q300" s="20" t="s">
        <v>70</v>
      </c>
      <c r="R300" s="32" t="s">
        <v>112</v>
      </c>
    </row>
    <row r="301" spans="1:18" ht="22.5" hidden="1" customHeight="1" x14ac:dyDescent="0.2">
      <c r="A301" s="29">
        <v>45372.63193019676</v>
      </c>
      <c r="B301" s="20" t="s">
        <v>1817</v>
      </c>
      <c r="C301" s="30">
        <v>160121733105</v>
      </c>
      <c r="D301" s="20" t="s">
        <v>1818</v>
      </c>
      <c r="E301" s="20" t="s">
        <v>50</v>
      </c>
      <c r="F301" s="20" t="s">
        <v>7</v>
      </c>
      <c r="G301" s="20">
        <v>2</v>
      </c>
      <c r="H301" s="20">
        <v>2025</v>
      </c>
      <c r="I301" s="20" t="s">
        <v>1819</v>
      </c>
      <c r="J301" s="20" t="s">
        <v>1817</v>
      </c>
      <c r="K301" s="20">
        <v>9515946714</v>
      </c>
      <c r="L301" s="20" t="s">
        <v>1814</v>
      </c>
      <c r="M301" s="20">
        <v>9949438284</v>
      </c>
      <c r="N301" s="20" t="s">
        <v>67</v>
      </c>
      <c r="O301" s="20">
        <v>75</v>
      </c>
      <c r="P301" s="31" t="s">
        <v>1820</v>
      </c>
      <c r="Q301" s="20" t="s">
        <v>46</v>
      </c>
      <c r="R301" s="32" t="s">
        <v>242</v>
      </c>
    </row>
    <row r="302" spans="1:18" ht="22.5" hidden="1" customHeight="1" x14ac:dyDescent="0.2">
      <c r="A302" s="29">
        <v>45377.896184849538</v>
      </c>
      <c r="B302" s="20" t="s">
        <v>1821</v>
      </c>
      <c r="C302" s="30">
        <v>160121733106</v>
      </c>
      <c r="D302" s="20" t="s">
        <v>1822</v>
      </c>
      <c r="E302" s="20" t="s">
        <v>50</v>
      </c>
      <c r="F302" s="20" t="s">
        <v>7</v>
      </c>
      <c r="G302" s="20">
        <v>2</v>
      </c>
      <c r="H302" s="20">
        <v>2025</v>
      </c>
      <c r="I302" s="20" t="s">
        <v>1823</v>
      </c>
      <c r="J302" s="20" t="s">
        <v>1821</v>
      </c>
      <c r="K302" s="20">
        <v>7675090949</v>
      </c>
      <c r="L302" s="20" t="s">
        <v>1781</v>
      </c>
      <c r="M302" s="20">
        <v>9949438284</v>
      </c>
      <c r="N302" s="20" t="s">
        <v>67</v>
      </c>
      <c r="O302" s="20" t="s">
        <v>110</v>
      </c>
      <c r="P302" s="31" t="s">
        <v>1824</v>
      </c>
      <c r="Q302" s="20" t="s">
        <v>46</v>
      </c>
      <c r="R302" s="33" t="s">
        <v>1825</v>
      </c>
    </row>
    <row r="303" spans="1:18" ht="22.5" hidden="1" customHeight="1" x14ac:dyDescent="0.2">
      <c r="A303" s="29">
        <v>45377.698048796301</v>
      </c>
      <c r="B303" s="20" t="s">
        <v>1826</v>
      </c>
      <c r="C303" s="30">
        <v>160121733107</v>
      </c>
      <c r="D303" s="20" t="s">
        <v>1827</v>
      </c>
      <c r="E303" s="20" t="s">
        <v>50</v>
      </c>
      <c r="F303" s="20" t="s">
        <v>7</v>
      </c>
      <c r="G303" s="20">
        <v>2</v>
      </c>
      <c r="H303" s="20">
        <v>2025</v>
      </c>
      <c r="I303" s="20" t="s">
        <v>1826</v>
      </c>
      <c r="J303" s="20" t="s">
        <v>1826</v>
      </c>
      <c r="K303" s="20">
        <v>9848270899</v>
      </c>
      <c r="L303" s="20" t="s">
        <v>1828</v>
      </c>
      <c r="M303" s="20">
        <v>9949438284</v>
      </c>
      <c r="N303" s="20" t="s">
        <v>67</v>
      </c>
      <c r="O303" s="20" t="s">
        <v>1829</v>
      </c>
      <c r="P303" s="20" t="s">
        <v>1830</v>
      </c>
      <c r="Q303" s="20" t="s">
        <v>70</v>
      </c>
      <c r="R303" s="32" t="s">
        <v>1831</v>
      </c>
    </row>
    <row r="304" spans="1:18" ht="22.5" hidden="1" customHeight="1" x14ac:dyDescent="0.2">
      <c r="A304" s="29">
        <v>45377.888612916664</v>
      </c>
      <c r="B304" s="20" t="s">
        <v>1832</v>
      </c>
      <c r="C304" s="30">
        <v>160121733108</v>
      </c>
      <c r="D304" s="20" t="s">
        <v>1833</v>
      </c>
      <c r="E304" s="20" t="s">
        <v>50</v>
      </c>
      <c r="F304" s="20" t="s">
        <v>7</v>
      </c>
      <c r="G304" s="20">
        <v>2</v>
      </c>
      <c r="H304" s="20">
        <v>2025</v>
      </c>
      <c r="I304" s="20" t="s">
        <v>1834</v>
      </c>
      <c r="J304" s="20" t="s">
        <v>1832</v>
      </c>
      <c r="K304" s="20">
        <v>9676228226</v>
      </c>
      <c r="L304" s="20" t="s">
        <v>1835</v>
      </c>
      <c r="M304" s="20">
        <v>9949438284</v>
      </c>
      <c r="N304" s="20" t="s">
        <v>67</v>
      </c>
      <c r="O304" s="20" t="s">
        <v>169</v>
      </c>
      <c r="P304" s="31" t="s">
        <v>1836</v>
      </c>
      <c r="Q304" s="20" t="s">
        <v>70</v>
      </c>
      <c r="R304" s="32" t="s">
        <v>1837</v>
      </c>
    </row>
    <row r="305" spans="1:18" ht="22.5" hidden="1" customHeight="1" x14ac:dyDescent="0.2">
      <c r="A305" s="29">
        <v>45383.565183298611</v>
      </c>
      <c r="B305" s="20" t="s">
        <v>1838</v>
      </c>
      <c r="C305" s="30">
        <v>160121733109</v>
      </c>
      <c r="D305" s="20" t="s">
        <v>1839</v>
      </c>
      <c r="E305" s="20" t="s">
        <v>50</v>
      </c>
      <c r="F305" s="20" t="s">
        <v>7</v>
      </c>
      <c r="G305" s="20">
        <v>2</v>
      </c>
      <c r="H305" s="20">
        <v>2025</v>
      </c>
      <c r="I305" s="20" t="s">
        <v>1840</v>
      </c>
      <c r="J305" s="20" t="s">
        <v>1838</v>
      </c>
      <c r="K305" s="20">
        <v>8639510204</v>
      </c>
      <c r="L305" s="20" t="s">
        <v>1841</v>
      </c>
      <c r="M305" s="20">
        <v>9949438284</v>
      </c>
      <c r="N305" s="20" t="s">
        <v>67</v>
      </c>
      <c r="O305" s="20" t="s">
        <v>1148</v>
      </c>
      <c r="P305" s="31" t="s">
        <v>1842</v>
      </c>
      <c r="Q305" s="20" t="s">
        <v>46</v>
      </c>
      <c r="R305" s="32" t="s">
        <v>85</v>
      </c>
    </row>
    <row r="306" spans="1:18" ht="22.5" hidden="1" customHeight="1" x14ac:dyDescent="0.2">
      <c r="A306" s="29">
        <v>45369.523177511575</v>
      </c>
      <c r="B306" s="20" t="s">
        <v>1843</v>
      </c>
      <c r="C306" s="30">
        <v>160121733110</v>
      </c>
      <c r="D306" s="20" t="s">
        <v>1844</v>
      </c>
      <c r="E306" s="20" t="s">
        <v>50</v>
      </c>
      <c r="F306" s="20" t="s">
        <v>7</v>
      </c>
      <c r="G306" s="20">
        <v>2</v>
      </c>
      <c r="H306" s="20">
        <v>2025</v>
      </c>
      <c r="I306" s="20" t="s">
        <v>1845</v>
      </c>
      <c r="J306" s="20" t="s">
        <v>1843</v>
      </c>
      <c r="K306" s="20">
        <v>6304822635</v>
      </c>
      <c r="L306" s="20" t="s">
        <v>1781</v>
      </c>
      <c r="M306" s="20">
        <v>9949438284</v>
      </c>
      <c r="N306" s="20" t="s">
        <v>67</v>
      </c>
      <c r="O306" s="20" t="s">
        <v>1846</v>
      </c>
      <c r="P306" s="31" t="s">
        <v>1847</v>
      </c>
      <c r="Q306" s="20" t="s">
        <v>46</v>
      </c>
      <c r="R306" s="32" t="s">
        <v>451</v>
      </c>
    </row>
    <row r="307" spans="1:18" ht="22.5" hidden="1" customHeight="1" x14ac:dyDescent="0.2">
      <c r="A307" s="29">
        <v>45369.993133136573</v>
      </c>
      <c r="B307" s="20" t="s">
        <v>1848</v>
      </c>
      <c r="C307" s="30">
        <v>160121733111</v>
      </c>
      <c r="D307" s="20" t="s">
        <v>1849</v>
      </c>
      <c r="E307" s="20" t="s">
        <v>50</v>
      </c>
      <c r="F307" s="20" t="s">
        <v>7</v>
      </c>
      <c r="G307" s="20">
        <v>2</v>
      </c>
      <c r="H307" s="20">
        <v>2025</v>
      </c>
      <c r="I307" s="20" t="s">
        <v>1850</v>
      </c>
      <c r="J307" s="20" t="s">
        <v>1848</v>
      </c>
      <c r="K307" s="20">
        <v>9640942022</v>
      </c>
      <c r="L307" s="20" t="s">
        <v>1851</v>
      </c>
      <c r="M307" s="20">
        <v>9949438284</v>
      </c>
      <c r="N307" s="20" t="s">
        <v>67</v>
      </c>
      <c r="O307" s="20">
        <v>75</v>
      </c>
      <c r="P307" s="31" t="s">
        <v>1852</v>
      </c>
      <c r="Q307" s="20" t="s">
        <v>46</v>
      </c>
      <c r="R307" s="32" t="s">
        <v>1853</v>
      </c>
    </row>
    <row r="308" spans="1:18" ht="22.5" hidden="1" customHeight="1" x14ac:dyDescent="0.2">
      <c r="A308" s="29">
        <v>45377.691453055551</v>
      </c>
      <c r="B308" s="20" t="s">
        <v>1854</v>
      </c>
      <c r="C308" s="30">
        <v>160121733112</v>
      </c>
      <c r="D308" s="20" t="s">
        <v>1855</v>
      </c>
      <c r="E308" s="20" t="s">
        <v>50</v>
      </c>
      <c r="F308" s="20" t="s">
        <v>7</v>
      </c>
      <c r="G308" s="20">
        <v>2</v>
      </c>
      <c r="H308" s="20">
        <v>2025</v>
      </c>
      <c r="I308" s="20" t="s">
        <v>1856</v>
      </c>
      <c r="J308" s="20" t="s">
        <v>1854</v>
      </c>
      <c r="K308" s="20">
        <v>7995166572</v>
      </c>
      <c r="L308" s="20" t="s">
        <v>1814</v>
      </c>
      <c r="M308" s="20">
        <v>9949438284</v>
      </c>
      <c r="N308" s="20" t="s">
        <v>67</v>
      </c>
      <c r="O308" s="20">
        <v>75</v>
      </c>
      <c r="P308" s="31" t="s">
        <v>1857</v>
      </c>
      <c r="Q308" s="20" t="s">
        <v>46</v>
      </c>
      <c r="R308" s="32" t="s">
        <v>1858</v>
      </c>
    </row>
    <row r="309" spans="1:18" ht="22.5" hidden="1" customHeight="1" x14ac:dyDescent="0.2">
      <c r="A309" s="29">
        <v>45379.665078090278</v>
      </c>
      <c r="B309" s="20" t="s">
        <v>1859</v>
      </c>
      <c r="C309" s="30">
        <v>160121733113</v>
      </c>
      <c r="D309" s="20" t="s">
        <v>1860</v>
      </c>
      <c r="E309" s="20" t="s">
        <v>50</v>
      </c>
      <c r="F309" s="20" t="s">
        <v>7</v>
      </c>
      <c r="G309" s="20">
        <v>2</v>
      </c>
      <c r="H309" s="20">
        <v>2025</v>
      </c>
      <c r="I309" s="20" t="s">
        <v>1861</v>
      </c>
      <c r="J309" s="20" t="s">
        <v>1859</v>
      </c>
      <c r="K309" s="20">
        <v>8919199416</v>
      </c>
      <c r="L309" s="20" t="s">
        <v>1862</v>
      </c>
      <c r="M309" s="20">
        <v>9949438284</v>
      </c>
      <c r="N309" s="20" t="s">
        <v>67</v>
      </c>
      <c r="O309" s="20">
        <v>75</v>
      </c>
      <c r="P309" s="31" t="s">
        <v>1863</v>
      </c>
      <c r="Q309" s="20" t="s">
        <v>70</v>
      </c>
      <c r="R309" s="32" t="s">
        <v>927</v>
      </c>
    </row>
    <row r="310" spans="1:18" ht="22.5" hidden="1" customHeight="1" x14ac:dyDescent="0.2">
      <c r="A310" s="29">
        <v>45379.732039837967</v>
      </c>
      <c r="B310" s="20" t="s">
        <v>1864</v>
      </c>
      <c r="C310" s="30">
        <v>160121733114</v>
      </c>
      <c r="D310" s="20" t="s">
        <v>1865</v>
      </c>
      <c r="E310" s="20" t="s">
        <v>50</v>
      </c>
      <c r="F310" s="20" t="s">
        <v>7</v>
      </c>
      <c r="G310" s="20">
        <v>2</v>
      </c>
      <c r="H310" s="20">
        <v>2025</v>
      </c>
      <c r="I310" s="20" t="s">
        <v>1866</v>
      </c>
      <c r="J310" s="20" t="s">
        <v>1864</v>
      </c>
      <c r="K310" s="20">
        <v>9618119923</v>
      </c>
      <c r="L310" s="20" t="s">
        <v>1781</v>
      </c>
      <c r="M310" s="20">
        <v>9949438284</v>
      </c>
      <c r="N310" s="20" t="s">
        <v>67</v>
      </c>
      <c r="O310" s="20">
        <v>75</v>
      </c>
      <c r="P310" s="31" t="s">
        <v>1867</v>
      </c>
      <c r="Q310" s="20" t="s">
        <v>46</v>
      </c>
      <c r="R310" s="32" t="s">
        <v>56</v>
      </c>
    </row>
    <row r="311" spans="1:18" ht="22.5" hidden="1" customHeight="1" x14ac:dyDescent="0.2">
      <c r="A311" s="29">
        <v>45369.935632002314</v>
      </c>
      <c r="B311" s="20" t="s">
        <v>1868</v>
      </c>
      <c r="C311" s="30">
        <v>160121733115</v>
      </c>
      <c r="D311" s="20" t="s">
        <v>1869</v>
      </c>
      <c r="E311" s="20" t="s">
        <v>50</v>
      </c>
      <c r="F311" s="20" t="s">
        <v>7</v>
      </c>
      <c r="G311" s="20">
        <v>2</v>
      </c>
      <c r="H311" s="20">
        <v>2025</v>
      </c>
      <c r="I311" s="20" t="s">
        <v>1868</v>
      </c>
      <c r="J311" s="20" t="s">
        <v>1870</v>
      </c>
      <c r="K311" s="20">
        <v>8978839602</v>
      </c>
      <c r="L311" s="20" t="s">
        <v>1781</v>
      </c>
      <c r="M311" s="20">
        <v>9949438284</v>
      </c>
      <c r="N311" s="20" t="s">
        <v>67</v>
      </c>
      <c r="O311" s="20" t="s">
        <v>1410</v>
      </c>
      <c r="P311" s="31" t="s">
        <v>1871</v>
      </c>
      <c r="Q311" s="20" t="s">
        <v>46</v>
      </c>
      <c r="R311" s="32" t="s">
        <v>149</v>
      </c>
    </row>
    <row r="312" spans="1:18" ht="22.5" hidden="1" customHeight="1" x14ac:dyDescent="0.2">
      <c r="A312" s="29">
        <v>45408.897024942125</v>
      </c>
      <c r="B312" s="20" t="s">
        <v>1872</v>
      </c>
      <c r="C312" s="30">
        <v>160121733116</v>
      </c>
      <c r="D312" s="20" t="s">
        <v>1873</v>
      </c>
      <c r="E312" s="20" t="s">
        <v>50</v>
      </c>
      <c r="F312" s="20" t="s">
        <v>7</v>
      </c>
      <c r="G312" s="20">
        <v>2</v>
      </c>
      <c r="H312" s="20">
        <v>2025</v>
      </c>
      <c r="I312" s="20" t="s">
        <v>1874</v>
      </c>
      <c r="J312" s="20" t="s">
        <v>1872</v>
      </c>
      <c r="K312" s="20">
        <v>6302961717</v>
      </c>
      <c r="L312" s="20" t="s">
        <v>1875</v>
      </c>
      <c r="M312" s="20">
        <v>9949438284</v>
      </c>
      <c r="N312" s="20" t="s">
        <v>67</v>
      </c>
      <c r="O312" s="20">
        <v>75</v>
      </c>
      <c r="P312" s="20" t="s">
        <v>1876</v>
      </c>
      <c r="Q312" s="20" t="s">
        <v>46</v>
      </c>
      <c r="R312" s="32" t="s">
        <v>488</v>
      </c>
    </row>
    <row r="313" spans="1:18" ht="22.5" hidden="1" customHeight="1" x14ac:dyDescent="0.2">
      <c r="A313" s="29">
        <v>45370.327844224536</v>
      </c>
      <c r="B313" s="20" t="s">
        <v>1877</v>
      </c>
      <c r="C313" s="30">
        <v>160121733117</v>
      </c>
      <c r="D313" s="20" t="s">
        <v>1878</v>
      </c>
      <c r="E313" s="20" t="s">
        <v>50</v>
      </c>
      <c r="F313" s="20" t="s">
        <v>7</v>
      </c>
      <c r="G313" s="20">
        <v>2</v>
      </c>
      <c r="H313" s="20">
        <v>2025</v>
      </c>
      <c r="I313" s="20" t="s">
        <v>1879</v>
      </c>
      <c r="J313" s="20" t="s">
        <v>1877</v>
      </c>
      <c r="K313" s="20">
        <v>7742796678</v>
      </c>
      <c r="L313" s="20" t="s">
        <v>1880</v>
      </c>
      <c r="M313" s="20">
        <v>9949438284</v>
      </c>
      <c r="N313" s="20" t="s">
        <v>67</v>
      </c>
      <c r="O313" s="20" t="s">
        <v>110</v>
      </c>
      <c r="P313" s="31" t="s">
        <v>1881</v>
      </c>
      <c r="Q313" s="20" t="s">
        <v>46</v>
      </c>
      <c r="R313" s="32" t="s">
        <v>149</v>
      </c>
    </row>
    <row r="314" spans="1:18" ht="22.5" hidden="1" customHeight="1" x14ac:dyDescent="0.2">
      <c r="A314" s="29">
        <v>45383.064917951386</v>
      </c>
      <c r="B314" s="20" t="s">
        <v>1882</v>
      </c>
      <c r="C314" s="30">
        <v>160121733118</v>
      </c>
      <c r="D314" s="20" t="s">
        <v>1883</v>
      </c>
      <c r="E314" s="20" t="s">
        <v>50</v>
      </c>
      <c r="F314" s="20" t="s">
        <v>7</v>
      </c>
      <c r="G314" s="20">
        <v>2</v>
      </c>
      <c r="H314" s="20">
        <v>2025</v>
      </c>
      <c r="I314" s="20" t="s">
        <v>1884</v>
      </c>
      <c r="J314" s="20" t="s">
        <v>1882</v>
      </c>
      <c r="K314" s="20">
        <v>9347889446</v>
      </c>
      <c r="L314" s="20" t="s">
        <v>1781</v>
      </c>
      <c r="M314" s="20">
        <v>9949438284</v>
      </c>
      <c r="N314" s="20" t="s">
        <v>67</v>
      </c>
      <c r="O314" s="20">
        <v>76</v>
      </c>
      <c r="P314" s="31" t="s">
        <v>1885</v>
      </c>
      <c r="Q314" s="20" t="s">
        <v>46</v>
      </c>
      <c r="R314" s="33" t="s">
        <v>1886</v>
      </c>
    </row>
    <row r="315" spans="1:18" ht="22.5" hidden="1" customHeight="1" x14ac:dyDescent="0.2">
      <c r="A315" s="29">
        <v>45371.014527673615</v>
      </c>
      <c r="B315" s="20" t="s">
        <v>1887</v>
      </c>
      <c r="C315" s="30">
        <v>160121733119</v>
      </c>
      <c r="D315" s="20" t="s">
        <v>1888</v>
      </c>
      <c r="E315" s="20" t="s">
        <v>50</v>
      </c>
      <c r="F315" s="20" t="s">
        <v>7</v>
      </c>
      <c r="G315" s="20">
        <v>2</v>
      </c>
      <c r="H315" s="20">
        <v>2025</v>
      </c>
      <c r="I315" s="20" t="s">
        <v>1889</v>
      </c>
      <c r="J315" s="20" t="s">
        <v>1887</v>
      </c>
      <c r="K315" s="20">
        <v>7702639809</v>
      </c>
      <c r="L315" s="20" t="s">
        <v>1890</v>
      </c>
      <c r="M315" s="20">
        <v>8125125891</v>
      </c>
      <c r="N315" s="20" t="s">
        <v>67</v>
      </c>
      <c r="O315" s="20">
        <v>76</v>
      </c>
      <c r="P315" s="31" t="s">
        <v>1891</v>
      </c>
      <c r="Q315" s="20" t="s">
        <v>70</v>
      </c>
      <c r="R315" s="32" t="s">
        <v>1892</v>
      </c>
    </row>
    <row r="316" spans="1:18" ht="22.5" hidden="1" customHeight="1" x14ac:dyDescent="0.2">
      <c r="A316" s="29">
        <v>45372.639140405096</v>
      </c>
      <c r="B316" s="20" t="s">
        <v>1893</v>
      </c>
      <c r="C316" s="30">
        <v>160121733120</v>
      </c>
      <c r="D316" s="20" t="s">
        <v>1894</v>
      </c>
      <c r="E316" s="20" t="s">
        <v>50</v>
      </c>
      <c r="F316" s="20" t="s">
        <v>7</v>
      </c>
      <c r="G316" s="20">
        <v>2</v>
      </c>
      <c r="H316" s="20">
        <v>2025</v>
      </c>
      <c r="I316" s="20" t="s">
        <v>1895</v>
      </c>
      <c r="J316" s="20" t="s">
        <v>1893</v>
      </c>
      <c r="K316" s="20">
        <v>6305859493</v>
      </c>
      <c r="L316" s="20" t="s">
        <v>1896</v>
      </c>
      <c r="M316" s="20">
        <v>8125125891</v>
      </c>
      <c r="N316" s="20" t="s">
        <v>67</v>
      </c>
      <c r="O316" s="20">
        <v>75</v>
      </c>
      <c r="P316" s="31" t="s">
        <v>1897</v>
      </c>
      <c r="Q316" s="20" t="s">
        <v>46</v>
      </c>
      <c r="R316" s="32" t="s">
        <v>1898</v>
      </c>
    </row>
    <row r="317" spans="1:18" ht="22.5" hidden="1" customHeight="1" x14ac:dyDescent="0.2">
      <c r="A317" s="29">
        <v>45387.539526446759</v>
      </c>
      <c r="B317" s="20" t="s">
        <v>1899</v>
      </c>
      <c r="C317" s="30">
        <v>160121733121</v>
      </c>
      <c r="D317" s="20" t="s">
        <v>1900</v>
      </c>
      <c r="E317" s="20" t="s">
        <v>50</v>
      </c>
      <c r="F317" s="20" t="s">
        <v>7</v>
      </c>
      <c r="G317" s="20">
        <v>2</v>
      </c>
      <c r="H317" s="20">
        <v>2025</v>
      </c>
      <c r="I317" s="20" t="s">
        <v>1901</v>
      </c>
      <c r="J317" s="20" t="s">
        <v>1899</v>
      </c>
      <c r="K317" s="20">
        <v>9059301111</v>
      </c>
      <c r="L317" s="20" t="s">
        <v>1902</v>
      </c>
      <c r="M317" s="20">
        <v>8125125891</v>
      </c>
      <c r="N317" s="20" t="s">
        <v>67</v>
      </c>
      <c r="O317" s="20" t="s">
        <v>1265</v>
      </c>
      <c r="P317" s="31" t="s">
        <v>1903</v>
      </c>
      <c r="Q317" s="20" t="s">
        <v>70</v>
      </c>
      <c r="R317" s="20" t="s">
        <v>149</v>
      </c>
    </row>
    <row r="318" spans="1:18" ht="22.5" hidden="1" customHeight="1" x14ac:dyDescent="0.2">
      <c r="A318" s="29">
        <v>45377.696994398153</v>
      </c>
      <c r="B318" s="20" t="s">
        <v>1904</v>
      </c>
      <c r="C318" s="30">
        <v>160121733122</v>
      </c>
      <c r="D318" s="20" t="s">
        <v>1905</v>
      </c>
      <c r="E318" s="20" t="s">
        <v>50</v>
      </c>
      <c r="F318" s="20" t="s">
        <v>7</v>
      </c>
      <c r="G318" s="20">
        <v>2</v>
      </c>
      <c r="H318" s="20">
        <v>2025</v>
      </c>
      <c r="I318" s="20" t="s">
        <v>1906</v>
      </c>
      <c r="J318" s="20" t="s">
        <v>1904</v>
      </c>
      <c r="K318" s="20">
        <v>9063807079</v>
      </c>
      <c r="L318" s="20" t="s">
        <v>1907</v>
      </c>
      <c r="M318" s="20">
        <v>8125125891</v>
      </c>
      <c r="N318" s="20" t="s">
        <v>67</v>
      </c>
      <c r="O318" s="20">
        <v>75</v>
      </c>
      <c r="P318" s="31" t="s">
        <v>1908</v>
      </c>
      <c r="Q318" s="20" t="s">
        <v>70</v>
      </c>
      <c r="R318" s="32" t="s">
        <v>112</v>
      </c>
    </row>
    <row r="319" spans="1:18" ht="22.5" hidden="1" customHeight="1" x14ac:dyDescent="0.2">
      <c r="A319" s="29">
        <v>45388.005139363428</v>
      </c>
      <c r="B319" s="20" t="s">
        <v>1909</v>
      </c>
      <c r="C319" s="30">
        <v>160121733123</v>
      </c>
      <c r="D319" s="20" t="s">
        <v>1910</v>
      </c>
      <c r="E319" s="20" t="s">
        <v>50</v>
      </c>
      <c r="F319" s="20" t="s">
        <v>7</v>
      </c>
      <c r="G319" s="20">
        <v>2</v>
      </c>
      <c r="H319" s="20">
        <v>2025</v>
      </c>
      <c r="I319" s="20" t="s">
        <v>1909</v>
      </c>
      <c r="J319" s="20" t="s">
        <v>1911</v>
      </c>
      <c r="K319" s="20">
        <v>7013508710</v>
      </c>
      <c r="L319" s="20" t="s">
        <v>1902</v>
      </c>
      <c r="M319" s="20">
        <v>8125125891</v>
      </c>
      <c r="N319" s="20" t="s">
        <v>67</v>
      </c>
      <c r="O319" s="20">
        <v>75</v>
      </c>
      <c r="P319" s="31" t="s">
        <v>1912</v>
      </c>
      <c r="Q319" s="20" t="s">
        <v>70</v>
      </c>
      <c r="R319" s="20" t="s">
        <v>1913</v>
      </c>
    </row>
    <row r="320" spans="1:18" ht="22.5" hidden="1" customHeight="1" x14ac:dyDescent="0.2">
      <c r="A320" s="29">
        <v>45369.69473599537</v>
      </c>
      <c r="B320" s="20" t="s">
        <v>1914</v>
      </c>
      <c r="C320" s="30">
        <v>160121733124</v>
      </c>
      <c r="D320" s="20" t="s">
        <v>1915</v>
      </c>
      <c r="E320" s="20" t="s">
        <v>50</v>
      </c>
      <c r="F320" s="20" t="s">
        <v>7</v>
      </c>
      <c r="G320" s="20">
        <v>2</v>
      </c>
      <c r="H320" s="20">
        <v>2025</v>
      </c>
      <c r="I320" s="20" t="s">
        <v>1916</v>
      </c>
      <c r="J320" s="20" t="s">
        <v>1914</v>
      </c>
      <c r="K320" s="20">
        <v>8688147474</v>
      </c>
      <c r="L320" s="20" t="s">
        <v>1902</v>
      </c>
      <c r="M320" s="20">
        <v>8125125891</v>
      </c>
      <c r="N320" s="20" t="s">
        <v>714</v>
      </c>
      <c r="O320" s="20">
        <v>72</v>
      </c>
      <c r="P320" s="20" t="s">
        <v>1917</v>
      </c>
      <c r="Q320" s="20" t="s">
        <v>46</v>
      </c>
      <c r="R320" s="32" t="s">
        <v>1918</v>
      </c>
    </row>
    <row r="321" spans="1:18" ht="22.5" hidden="1" customHeight="1" x14ac:dyDescent="0.2">
      <c r="A321" s="29">
        <v>45379.030277118058</v>
      </c>
      <c r="B321" s="20" t="s">
        <v>1919</v>
      </c>
      <c r="C321" s="30">
        <v>160121733125</v>
      </c>
      <c r="D321" s="20" t="s">
        <v>1920</v>
      </c>
      <c r="E321" s="20" t="s">
        <v>50</v>
      </c>
      <c r="F321" s="20" t="s">
        <v>7</v>
      </c>
      <c r="G321" s="20">
        <v>2</v>
      </c>
      <c r="H321" s="20">
        <v>2025</v>
      </c>
      <c r="I321" s="20" t="s">
        <v>1921</v>
      </c>
      <c r="J321" s="20" t="s">
        <v>1919</v>
      </c>
      <c r="K321" s="20">
        <v>9701289153</v>
      </c>
      <c r="L321" s="20" t="s">
        <v>1902</v>
      </c>
      <c r="M321" s="20">
        <v>8125125891</v>
      </c>
      <c r="N321" s="20" t="s">
        <v>67</v>
      </c>
      <c r="O321" s="20">
        <v>75</v>
      </c>
      <c r="P321" s="31" t="s">
        <v>1922</v>
      </c>
      <c r="Q321" s="20" t="s">
        <v>46</v>
      </c>
      <c r="R321" s="32" t="s">
        <v>112</v>
      </c>
    </row>
    <row r="322" spans="1:18" ht="22.5" hidden="1" customHeight="1" x14ac:dyDescent="0.2">
      <c r="A322" s="29">
        <v>45381.638580162034</v>
      </c>
      <c r="B322" s="20" t="s">
        <v>1923</v>
      </c>
      <c r="C322" s="30">
        <v>160121733126</v>
      </c>
      <c r="D322" s="20" t="s">
        <v>1924</v>
      </c>
      <c r="E322" s="20" t="s">
        <v>50</v>
      </c>
      <c r="F322" s="20" t="s">
        <v>7</v>
      </c>
      <c r="G322" s="20">
        <v>2</v>
      </c>
      <c r="H322" s="20">
        <v>2025</v>
      </c>
      <c r="I322" s="20" t="s">
        <v>1925</v>
      </c>
      <c r="J322" s="20" t="s">
        <v>1923</v>
      </c>
      <c r="K322" s="20">
        <v>9603672579</v>
      </c>
      <c r="L322" s="20" t="s">
        <v>1890</v>
      </c>
      <c r="M322" s="20">
        <v>8125125891</v>
      </c>
      <c r="N322" s="20" t="s">
        <v>67</v>
      </c>
      <c r="O322" s="20">
        <v>75</v>
      </c>
      <c r="P322" s="31" t="s">
        <v>1926</v>
      </c>
      <c r="Q322" s="20" t="s">
        <v>70</v>
      </c>
      <c r="R322" s="32" t="s">
        <v>1927</v>
      </c>
    </row>
    <row r="323" spans="1:18" ht="22.5" hidden="1" customHeight="1" x14ac:dyDescent="0.2">
      <c r="A323" s="29">
        <v>45387.49928611111</v>
      </c>
      <c r="B323" s="20" t="s">
        <v>1928</v>
      </c>
      <c r="C323" s="30">
        <v>160121733127</v>
      </c>
      <c r="D323" s="20" t="s">
        <v>1929</v>
      </c>
      <c r="E323" s="20" t="s">
        <v>50</v>
      </c>
      <c r="F323" s="20" t="s">
        <v>7</v>
      </c>
      <c r="G323" s="20">
        <v>2</v>
      </c>
      <c r="H323" s="20">
        <v>2025</v>
      </c>
      <c r="I323" s="20" t="s">
        <v>1930</v>
      </c>
      <c r="J323" s="20" t="s">
        <v>1931</v>
      </c>
      <c r="K323" s="20">
        <v>6305348049</v>
      </c>
      <c r="L323" s="20" t="s">
        <v>1890</v>
      </c>
      <c r="M323" s="20">
        <v>8125125891</v>
      </c>
      <c r="N323" s="20" t="s">
        <v>67</v>
      </c>
      <c r="O323" s="20" t="s">
        <v>1090</v>
      </c>
      <c r="P323" s="31" t="s">
        <v>1932</v>
      </c>
      <c r="Q323" s="20" t="s">
        <v>46</v>
      </c>
      <c r="R323" s="32" t="s">
        <v>1933</v>
      </c>
    </row>
    <row r="324" spans="1:18" ht="22.5" hidden="1" customHeight="1" x14ac:dyDescent="0.2">
      <c r="A324" s="29">
        <v>45387.482090763893</v>
      </c>
      <c r="B324" s="20" t="s">
        <v>1934</v>
      </c>
      <c r="C324" s="30">
        <v>160121733128</v>
      </c>
      <c r="D324" s="20" t="s">
        <v>1935</v>
      </c>
      <c r="E324" s="20" t="s">
        <v>50</v>
      </c>
      <c r="F324" s="20" t="s">
        <v>7</v>
      </c>
      <c r="G324" s="20">
        <v>2</v>
      </c>
      <c r="H324" s="20">
        <v>2025</v>
      </c>
      <c r="I324" s="20" t="s">
        <v>1936</v>
      </c>
      <c r="J324" s="20" t="s">
        <v>1934</v>
      </c>
      <c r="K324" s="20">
        <v>9059227066</v>
      </c>
      <c r="L324" s="20" t="s">
        <v>1902</v>
      </c>
      <c r="M324" s="20">
        <v>8125125891</v>
      </c>
      <c r="N324" s="20" t="s">
        <v>67</v>
      </c>
      <c r="O324" s="20" t="s">
        <v>996</v>
      </c>
      <c r="P324" s="31" t="s">
        <v>1937</v>
      </c>
      <c r="Q324" s="20" t="s">
        <v>46</v>
      </c>
      <c r="R324" s="20" t="s">
        <v>1938</v>
      </c>
    </row>
    <row r="325" spans="1:18" ht="22.5" hidden="1" customHeight="1" x14ac:dyDescent="0.2">
      <c r="A325" s="29">
        <v>45387.507539965278</v>
      </c>
      <c r="B325" s="20" t="s">
        <v>1939</v>
      </c>
      <c r="C325" s="30">
        <v>160121733129</v>
      </c>
      <c r="D325" s="20" t="s">
        <v>1940</v>
      </c>
      <c r="E325" s="20" t="s">
        <v>50</v>
      </c>
      <c r="F325" s="20" t="s">
        <v>7</v>
      </c>
      <c r="G325" s="20">
        <v>2</v>
      </c>
      <c r="H325" s="20">
        <v>2025</v>
      </c>
      <c r="I325" s="20" t="s">
        <v>1941</v>
      </c>
      <c r="J325" s="20" t="s">
        <v>1939</v>
      </c>
      <c r="K325" s="20">
        <v>9490706012</v>
      </c>
      <c r="L325" s="20" t="s">
        <v>1902</v>
      </c>
      <c r="M325" s="20">
        <v>8125125891</v>
      </c>
      <c r="N325" s="20" t="s">
        <v>67</v>
      </c>
      <c r="O325" s="20">
        <v>75</v>
      </c>
      <c r="P325" s="31" t="s">
        <v>1942</v>
      </c>
      <c r="Q325" s="20" t="s">
        <v>70</v>
      </c>
      <c r="R325" s="20" t="s">
        <v>112</v>
      </c>
    </row>
    <row r="326" spans="1:18" ht="22.5" hidden="1" customHeight="1" x14ac:dyDescent="0.2">
      <c r="A326" s="29">
        <v>45369.792394270829</v>
      </c>
      <c r="B326" s="20" t="s">
        <v>1943</v>
      </c>
      <c r="C326" s="30">
        <v>160121733130</v>
      </c>
      <c r="D326" s="20" t="s">
        <v>1944</v>
      </c>
      <c r="E326" s="20" t="s">
        <v>50</v>
      </c>
      <c r="F326" s="20" t="s">
        <v>7</v>
      </c>
      <c r="G326" s="20">
        <v>2</v>
      </c>
      <c r="H326" s="20">
        <v>2025</v>
      </c>
      <c r="I326" s="20" t="s">
        <v>1945</v>
      </c>
      <c r="J326" s="20" t="s">
        <v>1943</v>
      </c>
      <c r="K326" s="20">
        <v>7842759904</v>
      </c>
      <c r="L326" s="20" t="s">
        <v>1902</v>
      </c>
      <c r="M326" s="20">
        <v>8125125891</v>
      </c>
      <c r="N326" s="20" t="s">
        <v>67</v>
      </c>
      <c r="O326" s="20" t="s">
        <v>1946</v>
      </c>
      <c r="P326" s="31" t="s">
        <v>1947</v>
      </c>
      <c r="Q326" s="20" t="s">
        <v>70</v>
      </c>
      <c r="R326" s="32" t="s">
        <v>149</v>
      </c>
    </row>
    <row r="327" spans="1:18" ht="22.5" hidden="1" customHeight="1" x14ac:dyDescent="0.2">
      <c r="A327" s="29">
        <v>45370.538025347225</v>
      </c>
      <c r="B327" s="20" t="s">
        <v>1948</v>
      </c>
      <c r="C327" s="30">
        <v>160121733131</v>
      </c>
      <c r="D327" s="20" t="s">
        <v>1949</v>
      </c>
      <c r="E327" s="20" t="s">
        <v>50</v>
      </c>
      <c r="F327" s="20" t="s">
        <v>7</v>
      </c>
      <c r="G327" s="20">
        <v>2</v>
      </c>
      <c r="H327" s="20">
        <v>2025</v>
      </c>
      <c r="I327" s="20" t="s">
        <v>1948</v>
      </c>
      <c r="J327" s="20" t="s">
        <v>1948</v>
      </c>
      <c r="K327" s="20">
        <v>8125749150</v>
      </c>
      <c r="L327" s="20" t="s">
        <v>1950</v>
      </c>
      <c r="M327" s="20" t="s">
        <v>1951</v>
      </c>
      <c r="N327" s="20" t="s">
        <v>67</v>
      </c>
      <c r="O327" s="20">
        <v>75</v>
      </c>
      <c r="P327" s="31" t="s">
        <v>1952</v>
      </c>
      <c r="Q327" s="20" t="s">
        <v>70</v>
      </c>
      <c r="R327" s="32" t="s">
        <v>1953</v>
      </c>
    </row>
    <row r="328" spans="1:18" ht="22.5" hidden="1" customHeight="1" x14ac:dyDescent="0.2">
      <c r="A328" s="29">
        <v>45369.545851770832</v>
      </c>
      <c r="B328" s="20" t="s">
        <v>1954</v>
      </c>
      <c r="C328" s="30">
        <v>160121733132</v>
      </c>
      <c r="D328" s="20" t="s">
        <v>1955</v>
      </c>
      <c r="E328" s="20" t="s">
        <v>50</v>
      </c>
      <c r="F328" s="20" t="s">
        <v>7</v>
      </c>
      <c r="G328" s="20">
        <v>2</v>
      </c>
      <c r="H328" s="20">
        <v>2025</v>
      </c>
      <c r="I328" s="20" t="s">
        <v>1956</v>
      </c>
      <c r="J328" s="20" t="s">
        <v>1954</v>
      </c>
      <c r="K328" s="20">
        <v>8367473717</v>
      </c>
      <c r="L328" s="20" t="s">
        <v>1957</v>
      </c>
      <c r="M328" s="20">
        <v>8125125891</v>
      </c>
      <c r="N328" s="20" t="s">
        <v>316</v>
      </c>
      <c r="O328" s="20" t="s">
        <v>1958</v>
      </c>
      <c r="P328" s="31" t="s">
        <v>1959</v>
      </c>
      <c r="Q328" s="20" t="s">
        <v>46</v>
      </c>
      <c r="R328" s="32" t="s">
        <v>1960</v>
      </c>
    </row>
    <row r="329" spans="1:18" ht="22.5" hidden="1" customHeight="1" x14ac:dyDescent="0.2">
      <c r="A329" s="29">
        <v>45371.015094074071</v>
      </c>
      <c r="B329" s="20" t="s">
        <v>1961</v>
      </c>
      <c r="C329" s="30">
        <v>160121733133</v>
      </c>
      <c r="D329" s="20" t="s">
        <v>1962</v>
      </c>
      <c r="E329" s="20" t="s">
        <v>50</v>
      </c>
      <c r="F329" s="20" t="s">
        <v>7</v>
      </c>
      <c r="G329" s="20">
        <v>2</v>
      </c>
      <c r="H329" s="20">
        <v>2025</v>
      </c>
      <c r="I329" s="20" t="s">
        <v>1963</v>
      </c>
      <c r="J329" s="20" t="s">
        <v>1961</v>
      </c>
      <c r="K329" s="20">
        <v>6305604946</v>
      </c>
      <c r="L329" s="20" t="s">
        <v>1890</v>
      </c>
      <c r="M329" s="20">
        <v>8125125891</v>
      </c>
      <c r="N329" s="20" t="s">
        <v>67</v>
      </c>
      <c r="O329" s="20" t="s">
        <v>1964</v>
      </c>
      <c r="P329" s="31" t="s">
        <v>1965</v>
      </c>
      <c r="Q329" s="20" t="s">
        <v>46</v>
      </c>
      <c r="R329" s="32" t="s">
        <v>1966</v>
      </c>
    </row>
    <row r="330" spans="1:18" ht="22.5" hidden="1" customHeight="1" x14ac:dyDescent="0.2">
      <c r="A330" s="29">
        <v>45387.414372662039</v>
      </c>
      <c r="B330" s="20" t="s">
        <v>1967</v>
      </c>
      <c r="C330" s="30">
        <v>160121733134</v>
      </c>
      <c r="D330" s="20" t="s">
        <v>1968</v>
      </c>
      <c r="E330" s="20" t="s">
        <v>50</v>
      </c>
      <c r="F330" s="20" t="s">
        <v>7</v>
      </c>
      <c r="G330" s="20">
        <v>2</v>
      </c>
      <c r="H330" s="20">
        <v>2025</v>
      </c>
      <c r="I330" s="20" t="s">
        <v>1969</v>
      </c>
      <c r="J330" s="20" t="s">
        <v>1967</v>
      </c>
      <c r="K330" s="20">
        <v>9100035253</v>
      </c>
      <c r="L330" s="20" t="s">
        <v>1902</v>
      </c>
      <c r="M330" s="20">
        <v>8125125891</v>
      </c>
      <c r="N330" s="20" t="s">
        <v>53</v>
      </c>
      <c r="O330" s="20">
        <v>65</v>
      </c>
      <c r="P330" s="20" t="s">
        <v>1970</v>
      </c>
      <c r="Q330" s="20" t="s">
        <v>70</v>
      </c>
      <c r="R330" s="20" t="s">
        <v>112</v>
      </c>
    </row>
    <row r="331" spans="1:18" ht="22.5" hidden="1" customHeight="1" x14ac:dyDescent="0.2">
      <c r="A331" s="29">
        <v>45380.502355300923</v>
      </c>
      <c r="B331" s="20" t="s">
        <v>1971</v>
      </c>
      <c r="C331" s="30">
        <v>160121733141</v>
      </c>
      <c r="D331" s="20" t="s">
        <v>1972</v>
      </c>
      <c r="E331" s="20" t="s">
        <v>40</v>
      </c>
      <c r="F331" s="20" t="s">
        <v>7</v>
      </c>
      <c r="G331" s="20">
        <v>3</v>
      </c>
      <c r="H331" s="20">
        <v>2025</v>
      </c>
      <c r="I331" s="20" t="s">
        <v>1973</v>
      </c>
      <c r="J331" s="20" t="s">
        <v>1971</v>
      </c>
      <c r="K331" s="20">
        <v>7568481036</v>
      </c>
      <c r="L331" s="20" t="s">
        <v>1974</v>
      </c>
      <c r="M331" s="20">
        <v>9849830315</v>
      </c>
      <c r="N331" s="20" t="s">
        <v>67</v>
      </c>
      <c r="O331" s="20" t="s">
        <v>1975</v>
      </c>
      <c r="P331" s="31" t="s">
        <v>1976</v>
      </c>
      <c r="Q331" s="20" t="s">
        <v>70</v>
      </c>
      <c r="R331" s="32" t="s">
        <v>1977</v>
      </c>
    </row>
    <row r="332" spans="1:18" ht="22.5" hidden="1" customHeight="1" x14ac:dyDescent="0.2">
      <c r="A332" s="29">
        <v>45380.501995416664</v>
      </c>
      <c r="B332" s="20" t="s">
        <v>1978</v>
      </c>
      <c r="C332" s="30">
        <v>160121733142</v>
      </c>
      <c r="D332" s="20" t="s">
        <v>1979</v>
      </c>
      <c r="E332" s="20" t="s">
        <v>40</v>
      </c>
      <c r="F332" s="20" t="s">
        <v>7</v>
      </c>
      <c r="G332" s="20">
        <v>3</v>
      </c>
      <c r="H332" s="20">
        <v>2025</v>
      </c>
      <c r="I332" s="20" t="s">
        <v>1980</v>
      </c>
      <c r="J332" s="20" t="s">
        <v>1981</v>
      </c>
      <c r="K332" s="20">
        <v>9032285183</v>
      </c>
      <c r="L332" s="20" t="s">
        <v>1982</v>
      </c>
      <c r="M332" s="20">
        <v>9849830315</v>
      </c>
      <c r="N332" s="20" t="s">
        <v>67</v>
      </c>
      <c r="O332" s="20">
        <v>75</v>
      </c>
      <c r="P332" s="31" t="s">
        <v>1983</v>
      </c>
      <c r="Q332" s="20" t="s">
        <v>70</v>
      </c>
      <c r="R332" s="32" t="s">
        <v>1984</v>
      </c>
    </row>
    <row r="333" spans="1:18" ht="22.5" hidden="1" customHeight="1" x14ac:dyDescent="0.2">
      <c r="A333" s="29">
        <v>45380.556912858796</v>
      </c>
      <c r="B333" s="20" t="s">
        <v>1985</v>
      </c>
      <c r="C333" s="30">
        <v>160121733143</v>
      </c>
      <c r="D333" s="20" t="s">
        <v>1986</v>
      </c>
      <c r="E333" s="20" t="s">
        <v>40</v>
      </c>
      <c r="F333" s="20" t="s">
        <v>7</v>
      </c>
      <c r="G333" s="20">
        <v>3</v>
      </c>
      <c r="H333" s="20">
        <v>2025</v>
      </c>
      <c r="I333" s="20" t="s">
        <v>1987</v>
      </c>
      <c r="J333" s="20" t="s">
        <v>1985</v>
      </c>
      <c r="K333" s="20">
        <v>9391176960</v>
      </c>
      <c r="L333" s="20" t="s">
        <v>1988</v>
      </c>
      <c r="M333" s="20">
        <v>9849830315</v>
      </c>
      <c r="N333" s="20" t="s">
        <v>53</v>
      </c>
      <c r="O333" s="20">
        <v>61</v>
      </c>
      <c r="P333" s="31" t="s">
        <v>1989</v>
      </c>
      <c r="Q333" s="20" t="s">
        <v>70</v>
      </c>
      <c r="R333" s="32" t="s">
        <v>682</v>
      </c>
    </row>
    <row r="334" spans="1:18" ht="22.5" hidden="1" customHeight="1" x14ac:dyDescent="0.2">
      <c r="A334" s="29">
        <v>45384.312118055561</v>
      </c>
      <c r="B334" s="20" t="s">
        <v>1990</v>
      </c>
      <c r="C334" s="30">
        <v>160121733144</v>
      </c>
      <c r="D334" s="20" t="s">
        <v>1991</v>
      </c>
      <c r="E334" s="20" t="s">
        <v>40</v>
      </c>
      <c r="F334" s="20" t="s">
        <v>7</v>
      </c>
      <c r="G334" s="20">
        <v>3</v>
      </c>
      <c r="H334" s="20">
        <v>2025</v>
      </c>
      <c r="I334" s="20" t="s">
        <v>1992</v>
      </c>
      <c r="J334" s="20" t="s">
        <v>1990</v>
      </c>
      <c r="K334" s="20">
        <v>7995535717</v>
      </c>
      <c r="L334" s="20" t="s">
        <v>1993</v>
      </c>
      <c r="M334" s="20">
        <v>9849830315</v>
      </c>
      <c r="N334" s="20" t="s">
        <v>1994</v>
      </c>
      <c r="O334" s="20" t="s">
        <v>1995</v>
      </c>
      <c r="P334" s="20" t="s">
        <v>1996</v>
      </c>
      <c r="Q334" s="20" t="s">
        <v>70</v>
      </c>
      <c r="R334" s="33" t="s">
        <v>1997</v>
      </c>
    </row>
    <row r="335" spans="1:18" ht="22.5" hidden="1" customHeight="1" x14ac:dyDescent="0.2">
      <c r="A335" s="29">
        <v>45379.598493206024</v>
      </c>
      <c r="B335" s="20" t="s">
        <v>1998</v>
      </c>
      <c r="C335" s="30">
        <v>160121733145</v>
      </c>
      <c r="D335" s="20" t="s">
        <v>1999</v>
      </c>
      <c r="E335" s="20" t="s">
        <v>40</v>
      </c>
      <c r="F335" s="20" t="s">
        <v>7</v>
      </c>
      <c r="G335" s="20">
        <v>3</v>
      </c>
      <c r="H335" s="20">
        <v>2025</v>
      </c>
      <c r="I335" s="20" t="s">
        <v>2000</v>
      </c>
      <c r="J335" s="20" t="s">
        <v>1998</v>
      </c>
      <c r="K335" s="20">
        <v>9381173205</v>
      </c>
      <c r="L335" s="20" t="s">
        <v>2001</v>
      </c>
      <c r="M335" s="20">
        <v>9849830315</v>
      </c>
      <c r="N335" s="20" t="s">
        <v>67</v>
      </c>
      <c r="O335" s="20" t="s">
        <v>147</v>
      </c>
      <c r="P335" s="31" t="s">
        <v>2002</v>
      </c>
      <c r="Q335" s="20" t="s">
        <v>70</v>
      </c>
      <c r="R335" s="32" t="s">
        <v>190</v>
      </c>
    </row>
    <row r="336" spans="1:18" ht="22.5" hidden="1" customHeight="1" x14ac:dyDescent="0.2">
      <c r="A336" s="29">
        <v>45380.978253402776</v>
      </c>
      <c r="B336" s="20" t="s">
        <v>2003</v>
      </c>
      <c r="C336" s="30">
        <v>160121733146</v>
      </c>
      <c r="D336" s="20" t="s">
        <v>2004</v>
      </c>
      <c r="E336" s="20" t="s">
        <v>40</v>
      </c>
      <c r="F336" s="20" t="s">
        <v>7</v>
      </c>
      <c r="G336" s="20">
        <v>3</v>
      </c>
      <c r="H336" s="20">
        <v>2025</v>
      </c>
      <c r="I336" s="20" t="s">
        <v>2005</v>
      </c>
      <c r="J336" s="20" t="s">
        <v>2003</v>
      </c>
      <c r="K336" s="20">
        <v>9392681381</v>
      </c>
      <c r="L336" s="20" t="s">
        <v>2006</v>
      </c>
      <c r="M336" s="20">
        <v>9849830315</v>
      </c>
      <c r="N336" s="20" t="s">
        <v>53</v>
      </c>
      <c r="O336" s="20" t="s">
        <v>2007</v>
      </c>
      <c r="P336" s="20" t="s">
        <v>2008</v>
      </c>
      <c r="Q336" s="20" t="s">
        <v>70</v>
      </c>
      <c r="R336" s="32" t="s">
        <v>2009</v>
      </c>
    </row>
    <row r="337" spans="1:18" ht="22.5" hidden="1" customHeight="1" x14ac:dyDescent="0.2">
      <c r="A337" s="29">
        <v>45380.517094224539</v>
      </c>
      <c r="B337" s="20" t="s">
        <v>2010</v>
      </c>
      <c r="C337" s="30">
        <v>160121733147</v>
      </c>
      <c r="D337" s="20" t="s">
        <v>2011</v>
      </c>
      <c r="E337" s="20" t="s">
        <v>40</v>
      </c>
      <c r="F337" s="20" t="s">
        <v>7</v>
      </c>
      <c r="G337" s="20">
        <v>3</v>
      </c>
      <c r="H337" s="20">
        <v>2025</v>
      </c>
      <c r="I337" s="20" t="s">
        <v>2012</v>
      </c>
      <c r="J337" s="20" t="s">
        <v>2010</v>
      </c>
      <c r="K337" s="20">
        <v>9398417808</v>
      </c>
      <c r="L337" s="20" t="s">
        <v>2013</v>
      </c>
      <c r="M337" s="20">
        <v>9849830315</v>
      </c>
      <c r="N337" s="20" t="s">
        <v>53</v>
      </c>
      <c r="O337" s="20" t="s">
        <v>2014</v>
      </c>
      <c r="P337" s="31" t="s">
        <v>2015</v>
      </c>
      <c r="Q337" s="20" t="s">
        <v>70</v>
      </c>
      <c r="R337" s="32" t="s">
        <v>2016</v>
      </c>
    </row>
    <row r="338" spans="1:18" ht="22.5" hidden="1" customHeight="1" x14ac:dyDescent="0.2">
      <c r="A338" s="29">
        <v>45380.548323564813</v>
      </c>
      <c r="B338" s="20" t="s">
        <v>2017</v>
      </c>
      <c r="C338" s="30">
        <v>160121733149</v>
      </c>
      <c r="D338" s="20" t="s">
        <v>2018</v>
      </c>
      <c r="E338" s="20" t="s">
        <v>40</v>
      </c>
      <c r="F338" s="20" t="s">
        <v>7</v>
      </c>
      <c r="G338" s="20">
        <v>3</v>
      </c>
      <c r="H338" s="20">
        <v>2025</v>
      </c>
      <c r="I338" s="20" t="s">
        <v>2019</v>
      </c>
      <c r="J338" s="20" t="s">
        <v>2017</v>
      </c>
      <c r="K338" s="20">
        <v>9390839032</v>
      </c>
      <c r="L338" s="20" t="s">
        <v>2020</v>
      </c>
      <c r="M338" s="20">
        <v>9849830315</v>
      </c>
      <c r="N338" s="20" t="s">
        <v>2021</v>
      </c>
      <c r="O338" s="20">
        <v>106.3</v>
      </c>
      <c r="P338" s="20" t="s">
        <v>2022</v>
      </c>
      <c r="Q338" s="20" t="s">
        <v>70</v>
      </c>
      <c r="R338" s="32" t="s">
        <v>149</v>
      </c>
    </row>
    <row r="339" spans="1:18" ht="22.5" hidden="1" customHeight="1" x14ac:dyDescent="0.2">
      <c r="A339" s="29">
        <v>45379.578310949073</v>
      </c>
      <c r="B339" s="20" t="s">
        <v>2023</v>
      </c>
      <c r="C339" s="30">
        <v>160121733150</v>
      </c>
      <c r="D339" s="20" t="s">
        <v>2024</v>
      </c>
      <c r="E339" s="20" t="s">
        <v>40</v>
      </c>
      <c r="F339" s="20" t="s">
        <v>7</v>
      </c>
      <c r="G339" s="20">
        <v>3</v>
      </c>
      <c r="H339" s="20">
        <v>2025</v>
      </c>
      <c r="I339" s="20" t="s">
        <v>2025</v>
      </c>
      <c r="J339" s="20" t="s">
        <v>2023</v>
      </c>
      <c r="K339" s="20">
        <v>9121083718</v>
      </c>
      <c r="L339" s="20" t="s">
        <v>2026</v>
      </c>
      <c r="M339" s="20">
        <v>9849830315</v>
      </c>
      <c r="N339" s="20" t="s">
        <v>2027</v>
      </c>
      <c r="O339" s="20" t="s">
        <v>2028</v>
      </c>
      <c r="P339" s="20" t="s">
        <v>2029</v>
      </c>
      <c r="Q339" s="20" t="s">
        <v>70</v>
      </c>
      <c r="R339" s="32" t="s">
        <v>2030</v>
      </c>
    </row>
    <row r="340" spans="1:18" ht="22.5" hidden="1" customHeight="1" x14ac:dyDescent="0.2">
      <c r="A340" s="29">
        <v>45380.500750219908</v>
      </c>
      <c r="B340" s="20" t="s">
        <v>2031</v>
      </c>
      <c r="C340" s="30">
        <v>160121733151</v>
      </c>
      <c r="D340" s="20" t="s">
        <v>2032</v>
      </c>
      <c r="E340" s="20" t="s">
        <v>40</v>
      </c>
      <c r="F340" s="20" t="s">
        <v>7</v>
      </c>
      <c r="G340" s="20">
        <v>3</v>
      </c>
      <c r="H340" s="20">
        <v>2025</v>
      </c>
      <c r="I340" s="20" t="s">
        <v>2033</v>
      </c>
      <c r="J340" s="20" t="s">
        <v>2031</v>
      </c>
      <c r="K340" s="20">
        <v>7036232425</v>
      </c>
      <c r="L340" s="20" t="s">
        <v>2006</v>
      </c>
      <c r="M340" s="20">
        <v>9849830315</v>
      </c>
      <c r="N340" s="20" t="s">
        <v>67</v>
      </c>
      <c r="O340" s="20" t="s">
        <v>169</v>
      </c>
      <c r="P340" s="31" t="s">
        <v>2034</v>
      </c>
      <c r="Q340" s="20" t="s">
        <v>70</v>
      </c>
      <c r="R340" s="32" t="s">
        <v>56</v>
      </c>
    </row>
    <row r="341" spans="1:18" ht="22.5" hidden="1" customHeight="1" x14ac:dyDescent="0.2">
      <c r="A341" s="29">
        <v>45380.672266111113</v>
      </c>
      <c r="B341" s="20" t="s">
        <v>2035</v>
      </c>
      <c r="C341" s="30">
        <v>160121733152</v>
      </c>
      <c r="D341" s="20" t="s">
        <v>2036</v>
      </c>
      <c r="E341" s="20" t="s">
        <v>40</v>
      </c>
      <c r="F341" s="20" t="s">
        <v>7</v>
      </c>
      <c r="G341" s="20">
        <v>3</v>
      </c>
      <c r="H341" s="20">
        <v>2025</v>
      </c>
      <c r="I341" s="20" t="s">
        <v>2037</v>
      </c>
      <c r="J341" s="20" t="s">
        <v>2035</v>
      </c>
      <c r="K341" s="20">
        <v>9494441012</v>
      </c>
      <c r="L341" s="20" t="s">
        <v>2038</v>
      </c>
      <c r="M341" s="20">
        <v>9849830315</v>
      </c>
      <c r="N341" s="20" t="s">
        <v>2039</v>
      </c>
      <c r="O341" s="20" t="s">
        <v>2040</v>
      </c>
      <c r="P341" s="20" t="s">
        <v>2041</v>
      </c>
      <c r="Q341" s="20" t="s">
        <v>70</v>
      </c>
      <c r="R341" s="32" t="s">
        <v>2042</v>
      </c>
    </row>
    <row r="342" spans="1:18" ht="22.5" hidden="1" customHeight="1" x14ac:dyDescent="0.2">
      <c r="A342" s="29">
        <v>45379.603780393518</v>
      </c>
      <c r="B342" s="20" t="s">
        <v>2043</v>
      </c>
      <c r="C342" s="30">
        <v>160121733154</v>
      </c>
      <c r="D342" s="20" t="s">
        <v>2044</v>
      </c>
      <c r="E342" s="20" t="s">
        <v>40</v>
      </c>
      <c r="F342" s="20" t="s">
        <v>7</v>
      </c>
      <c r="G342" s="20">
        <v>3</v>
      </c>
      <c r="H342" s="20">
        <v>2025</v>
      </c>
      <c r="I342" s="20" t="s">
        <v>2043</v>
      </c>
      <c r="J342" s="20" t="s">
        <v>2045</v>
      </c>
      <c r="K342" s="20">
        <v>8977020056</v>
      </c>
      <c r="L342" s="20" t="s">
        <v>2046</v>
      </c>
      <c r="M342" s="20">
        <v>9849830315</v>
      </c>
      <c r="N342" s="20" t="s">
        <v>67</v>
      </c>
      <c r="O342" s="20" t="s">
        <v>2047</v>
      </c>
      <c r="P342" s="31" t="s">
        <v>2048</v>
      </c>
      <c r="Q342" s="20" t="s">
        <v>70</v>
      </c>
      <c r="R342" s="32" t="s">
        <v>1286</v>
      </c>
    </row>
    <row r="343" spans="1:18" ht="22.5" hidden="1" customHeight="1" x14ac:dyDescent="0.2">
      <c r="A343" s="29">
        <v>45380.515765324075</v>
      </c>
      <c r="B343" s="20" t="s">
        <v>2049</v>
      </c>
      <c r="C343" s="30">
        <v>160121733155</v>
      </c>
      <c r="D343" s="20" t="s">
        <v>2050</v>
      </c>
      <c r="E343" s="20" t="s">
        <v>40</v>
      </c>
      <c r="F343" s="20" t="s">
        <v>7</v>
      </c>
      <c r="G343" s="20">
        <v>3</v>
      </c>
      <c r="H343" s="20">
        <v>2025</v>
      </c>
      <c r="I343" s="20" t="s">
        <v>2051</v>
      </c>
      <c r="J343" s="20" t="s">
        <v>2049</v>
      </c>
      <c r="K343" s="20">
        <v>9573963570</v>
      </c>
      <c r="L343" s="20" t="s">
        <v>2006</v>
      </c>
      <c r="M343" s="20">
        <v>9849830315</v>
      </c>
      <c r="N343" s="20" t="s">
        <v>53</v>
      </c>
      <c r="O343" s="20">
        <v>60</v>
      </c>
      <c r="P343" s="20" t="s">
        <v>2052</v>
      </c>
      <c r="Q343" s="20" t="s">
        <v>70</v>
      </c>
      <c r="R343" s="32" t="s">
        <v>112</v>
      </c>
    </row>
    <row r="344" spans="1:18" ht="22.5" hidden="1" customHeight="1" x14ac:dyDescent="0.2">
      <c r="A344" s="29">
        <v>45380.486024085651</v>
      </c>
      <c r="B344" s="20" t="s">
        <v>2053</v>
      </c>
      <c r="C344" s="30">
        <v>160121733156</v>
      </c>
      <c r="D344" s="20" t="s">
        <v>2054</v>
      </c>
      <c r="E344" s="20" t="s">
        <v>40</v>
      </c>
      <c r="F344" s="20" t="s">
        <v>7</v>
      </c>
      <c r="G344" s="20">
        <v>3</v>
      </c>
      <c r="H344" s="20">
        <v>2025</v>
      </c>
      <c r="I344" s="20" t="s">
        <v>2055</v>
      </c>
      <c r="J344" s="20" t="s">
        <v>2053</v>
      </c>
      <c r="K344" s="20">
        <v>8074791823</v>
      </c>
      <c r="L344" s="20" t="s">
        <v>2056</v>
      </c>
      <c r="M344" s="20">
        <v>9849830315</v>
      </c>
      <c r="N344" s="20" t="s">
        <v>67</v>
      </c>
      <c r="O344" s="20" t="s">
        <v>1653</v>
      </c>
      <c r="P344" s="31" t="s">
        <v>2057</v>
      </c>
      <c r="Q344" s="20" t="s">
        <v>70</v>
      </c>
      <c r="R344" s="32" t="s">
        <v>2058</v>
      </c>
    </row>
    <row r="345" spans="1:18" ht="22.5" hidden="1" customHeight="1" x14ac:dyDescent="0.2">
      <c r="A345" s="29">
        <v>45379.572231365746</v>
      </c>
      <c r="B345" s="20" t="s">
        <v>2059</v>
      </c>
      <c r="C345" s="30">
        <v>160121733157</v>
      </c>
      <c r="D345" s="20" t="s">
        <v>2060</v>
      </c>
      <c r="E345" s="20" t="s">
        <v>40</v>
      </c>
      <c r="F345" s="20" t="s">
        <v>7</v>
      </c>
      <c r="G345" s="20">
        <v>3</v>
      </c>
      <c r="H345" s="20">
        <v>2025</v>
      </c>
      <c r="I345" s="20" t="s">
        <v>2061</v>
      </c>
      <c r="J345" s="20" t="s">
        <v>2059</v>
      </c>
      <c r="K345" s="20">
        <v>8328591999</v>
      </c>
      <c r="L345" s="20" t="s">
        <v>2062</v>
      </c>
      <c r="M345" s="20">
        <v>9849830315</v>
      </c>
      <c r="N345" s="20" t="s">
        <v>67</v>
      </c>
      <c r="O345" s="20" t="s">
        <v>1759</v>
      </c>
      <c r="P345" s="31" t="s">
        <v>2063</v>
      </c>
      <c r="Q345" s="20" t="s">
        <v>46</v>
      </c>
      <c r="R345" s="32" t="s">
        <v>2064</v>
      </c>
    </row>
    <row r="346" spans="1:18" ht="22.5" hidden="1" customHeight="1" x14ac:dyDescent="0.2">
      <c r="A346" s="29">
        <v>45380.580445902779</v>
      </c>
      <c r="B346" s="20" t="s">
        <v>2065</v>
      </c>
      <c r="C346" s="30">
        <v>160121733158</v>
      </c>
      <c r="D346" s="20" t="s">
        <v>2066</v>
      </c>
      <c r="E346" s="20" t="s">
        <v>40</v>
      </c>
      <c r="F346" s="20" t="s">
        <v>7</v>
      </c>
      <c r="G346" s="20">
        <v>3</v>
      </c>
      <c r="H346" s="20">
        <v>2025</v>
      </c>
      <c r="I346" s="20" t="s">
        <v>2067</v>
      </c>
      <c r="J346" s="20" t="s">
        <v>2065</v>
      </c>
      <c r="K346" s="20">
        <v>6309516393</v>
      </c>
      <c r="L346" s="20" t="s">
        <v>2006</v>
      </c>
      <c r="M346" s="20">
        <v>9849830315</v>
      </c>
      <c r="N346" s="20" t="s">
        <v>67</v>
      </c>
      <c r="O346" s="20" t="s">
        <v>2068</v>
      </c>
      <c r="P346" s="31" t="s">
        <v>2069</v>
      </c>
      <c r="Q346" s="20" t="s">
        <v>70</v>
      </c>
      <c r="R346" s="32" t="s">
        <v>2070</v>
      </c>
    </row>
    <row r="347" spans="1:18" ht="22.5" hidden="1" customHeight="1" x14ac:dyDescent="0.2">
      <c r="A347" s="29">
        <v>45380.835724085649</v>
      </c>
      <c r="B347" s="20" t="s">
        <v>2071</v>
      </c>
      <c r="C347" s="30">
        <v>160121733159</v>
      </c>
      <c r="D347" s="20" t="s">
        <v>2072</v>
      </c>
      <c r="E347" s="20" t="s">
        <v>40</v>
      </c>
      <c r="F347" s="20" t="s">
        <v>7</v>
      </c>
      <c r="G347" s="20">
        <v>3</v>
      </c>
      <c r="H347" s="20">
        <v>2025</v>
      </c>
      <c r="I347" s="20" t="s">
        <v>2073</v>
      </c>
      <c r="J347" s="20" t="s">
        <v>2071</v>
      </c>
      <c r="K347" s="20">
        <v>6300990691</v>
      </c>
      <c r="L347" s="20" t="s">
        <v>2026</v>
      </c>
      <c r="M347" s="20">
        <v>9849830315</v>
      </c>
      <c r="N347" s="20" t="s">
        <v>2074</v>
      </c>
      <c r="O347" s="20">
        <v>62</v>
      </c>
      <c r="P347" s="31" t="s">
        <v>2075</v>
      </c>
      <c r="Q347" s="20" t="s">
        <v>70</v>
      </c>
      <c r="R347" s="32" t="s">
        <v>2076</v>
      </c>
    </row>
    <row r="348" spans="1:18" ht="22.5" hidden="1" customHeight="1" x14ac:dyDescent="0.2">
      <c r="A348" s="29">
        <v>45381.421562731484</v>
      </c>
      <c r="B348" s="20" t="s">
        <v>2077</v>
      </c>
      <c r="C348" s="30">
        <v>160121733160</v>
      </c>
      <c r="D348" s="20" t="s">
        <v>2078</v>
      </c>
      <c r="E348" s="20" t="s">
        <v>40</v>
      </c>
      <c r="F348" s="20" t="s">
        <v>7</v>
      </c>
      <c r="G348" s="20">
        <v>3</v>
      </c>
      <c r="H348" s="20">
        <v>2025</v>
      </c>
      <c r="I348" s="20" t="s">
        <v>2079</v>
      </c>
      <c r="J348" s="20" t="s">
        <v>2077</v>
      </c>
      <c r="K348" s="20">
        <v>9989390745</v>
      </c>
      <c r="L348" s="20" t="s">
        <v>1988</v>
      </c>
      <c r="M348" s="20">
        <v>9849830315</v>
      </c>
      <c r="N348" s="20" t="s">
        <v>67</v>
      </c>
      <c r="O348" s="20" t="s">
        <v>2080</v>
      </c>
      <c r="P348" s="20" t="s">
        <v>2081</v>
      </c>
      <c r="Q348" s="20" t="s">
        <v>70</v>
      </c>
      <c r="R348" s="32" t="s">
        <v>2082</v>
      </c>
    </row>
    <row r="349" spans="1:18" ht="22.5" hidden="1" customHeight="1" x14ac:dyDescent="0.2">
      <c r="A349" s="29">
        <v>45380.810662916665</v>
      </c>
      <c r="B349" s="20" t="s">
        <v>2083</v>
      </c>
      <c r="C349" s="30">
        <v>160121733161</v>
      </c>
      <c r="D349" s="20" t="s">
        <v>2084</v>
      </c>
      <c r="E349" s="20" t="s">
        <v>40</v>
      </c>
      <c r="F349" s="20" t="s">
        <v>7</v>
      </c>
      <c r="G349" s="20">
        <v>3</v>
      </c>
      <c r="H349" s="20">
        <v>2025</v>
      </c>
      <c r="I349" s="20" t="s">
        <v>2083</v>
      </c>
      <c r="J349" s="20" t="s">
        <v>2083</v>
      </c>
      <c r="K349" s="20">
        <v>9652391260</v>
      </c>
      <c r="L349" s="20" t="s">
        <v>1974</v>
      </c>
      <c r="M349" s="20">
        <v>9849830315</v>
      </c>
      <c r="N349" s="20" t="s">
        <v>67</v>
      </c>
      <c r="O349" s="20" t="s">
        <v>2085</v>
      </c>
      <c r="P349" s="31" t="s">
        <v>2086</v>
      </c>
      <c r="Q349" s="20" t="s">
        <v>70</v>
      </c>
      <c r="R349" s="32" t="s">
        <v>358</v>
      </c>
    </row>
    <row r="350" spans="1:18" ht="22.5" hidden="1" customHeight="1" x14ac:dyDescent="0.2">
      <c r="A350" s="29">
        <v>45380.611301979166</v>
      </c>
      <c r="B350" s="20" t="s">
        <v>2087</v>
      </c>
      <c r="C350" s="30">
        <v>160121733163</v>
      </c>
      <c r="D350" s="20" t="s">
        <v>2088</v>
      </c>
      <c r="E350" s="20" t="s">
        <v>40</v>
      </c>
      <c r="F350" s="20" t="s">
        <v>7</v>
      </c>
      <c r="G350" s="20">
        <v>3</v>
      </c>
      <c r="H350" s="20">
        <v>2025</v>
      </c>
      <c r="I350" s="20" t="s">
        <v>2089</v>
      </c>
      <c r="J350" s="20" t="s">
        <v>2087</v>
      </c>
      <c r="K350" s="20">
        <v>8897528383</v>
      </c>
      <c r="L350" s="20" t="s">
        <v>2026</v>
      </c>
      <c r="M350" s="20">
        <v>9849830315</v>
      </c>
      <c r="N350" s="20" t="s">
        <v>67</v>
      </c>
      <c r="O350" s="20" t="s">
        <v>169</v>
      </c>
      <c r="P350" s="31" t="s">
        <v>2090</v>
      </c>
      <c r="Q350" s="20" t="s">
        <v>70</v>
      </c>
      <c r="R350" s="36" t="s">
        <v>2091</v>
      </c>
    </row>
    <row r="351" spans="1:18" ht="22.5" hidden="1" customHeight="1" x14ac:dyDescent="0.2">
      <c r="A351" s="29">
        <v>45379.76301023148</v>
      </c>
      <c r="B351" s="20" t="s">
        <v>2092</v>
      </c>
      <c r="C351" s="30">
        <v>160121733164</v>
      </c>
      <c r="D351" s="20" t="s">
        <v>2093</v>
      </c>
      <c r="E351" s="20" t="s">
        <v>50</v>
      </c>
      <c r="F351" s="20" t="s">
        <v>7</v>
      </c>
      <c r="G351" s="20">
        <v>3</v>
      </c>
      <c r="H351" s="20">
        <v>2025</v>
      </c>
      <c r="I351" s="20" t="s">
        <v>2094</v>
      </c>
      <c r="J351" s="20" t="s">
        <v>2092</v>
      </c>
      <c r="K351" s="20">
        <v>9390296153</v>
      </c>
      <c r="L351" s="20" t="s">
        <v>2026</v>
      </c>
      <c r="M351" s="20">
        <v>9849830315</v>
      </c>
      <c r="N351" s="20" t="s">
        <v>2095</v>
      </c>
      <c r="O351" s="20" t="s">
        <v>2096</v>
      </c>
      <c r="P351" s="20" t="s">
        <v>2097</v>
      </c>
      <c r="Q351" s="20" t="s">
        <v>70</v>
      </c>
      <c r="R351" s="33" t="s">
        <v>2098</v>
      </c>
    </row>
    <row r="352" spans="1:18" ht="22.5" hidden="1" customHeight="1" x14ac:dyDescent="0.2">
      <c r="A352" s="29">
        <v>45380.971653437504</v>
      </c>
      <c r="B352" s="20" t="s">
        <v>2099</v>
      </c>
      <c r="C352" s="30">
        <v>160121733165</v>
      </c>
      <c r="D352" s="20" t="s">
        <v>2100</v>
      </c>
      <c r="E352" s="20" t="s">
        <v>50</v>
      </c>
      <c r="F352" s="20" t="s">
        <v>7</v>
      </c>
      <c r="G352" s="20">
        <v>3</v>
      </c>
      <c r="H352" s="20">
        <v>2025</v>
      </c>
      <c r="I352" s="20" t="s">
        <v>2101</v>
      </c>
      <c r="J352" s="20" t="s">
        <v>2099</v>
      </c>
      <c r="K352" s="20">
        <v>7416611201</v>
      </c>
      <c r="L352" s="20" t="s">
        <v>2102</v>
      </c>
      <c r="M352" s="20">
        <v>9440759766</v>
      </c>
      <c r="N352" s="20" t="s">
        <v>67</v>
      </c>
      <c r="O352" s="20">
        <v>76</v>
      </c>
      <c r="P352" s="31" t="s">
        <v>2103</v>
      </c>
      <c r="Q352" s="20" t="s">
        <v>70</v>
      </c>
      <c r="R352" s="33" t="s">
        <v>2104</v>
      </c>
    </row>
    <row r="353" spans="1:18" ht="22.5" hidden="1" customHeight="1" x14ac:dyDescent="0.2">
      <c r="A353" s="29">
        <v>45381.019027199072</v>
      </c>
      <c r="B353" s="20" t="s">
        <v>2105</v>
      </c>
      <c r="C353" s="30">
        <v>160121733166</v>
      </c>
      <c r="D353" s="20" t="s">
        <v>2106</v>
      </c>
      <c r="E353" s="20" t="s">
        <v>50</v>
      </c>
      <c r="F353" s="20" t="s">
        <v>7</v>
      </c>
      <c r="G353" s="20">
        <v>3</v>
      </c>
      <c r="H353" s="20">
        <v>2025</v>
      </c>
      <c r="I353" s="20" t="s">
        <v>2107</v>
      </c>
      <c r="J353" s="20" t="s">
        <v>2105</v>
      </c>
      <c r="K353" s="20">
        <v>7993065231</v>
      </c>
      <c r="L353" s="20" t="s">
        <v>2108</v>
      </c>
      <c r="M353" s="20">
        <v>9440759766</v>
      </c>
      <c r="N353" s="20" t="s">
        <v>2095</v>
      </c>
      <c r="O353" s="20">
        <v>68</v>
      </c>
      <c r="P353" s="20" t="s">
        <v>2109</v>
      </c>
      <c r="Q353" s="20" t="s">
        <v>46</v>
      </c>
      <c r="R353" s="32" t="s">
        <v>2110</v>
      </c>
    </row>
    <row r="354" spans="1:18" ht="22.5" hidden="1" customHeight="1" x14ac:dyDescent="0.2">
      <c r="A354" s="29">
        <v>45387.703016250001</v>
      </c>
      <c r="B354" s="20" t="s">
        <v>2111</v>
      </c>
      <c r="C354" s="30">
        <v>160121733167</v>
      </c>
      <c r="D354" s="20" t="s">
        <v>2112</v>
      </c>
      <c r="E354" s="20" t="s">
        <v>50</v>
      </c>
      <c r="F354" s="20" t="s">
        <v>7</v>
      </c>
      <c r="G354" s="20">
        <v>3</v>
      </c>
      <c r="H354" s="20">
        <v>2025</v>
      </c>
      <c r="I354" s="20" t="s">
        <v>2113</v>
      </c>
      <c r="J354" s="20" t="s">
        <v>2111</v>
      </c>
      <c r="K354" s="20">
        <v>8522083991</v>
      </c>
      <c r="L354" s="20" t="s">
        <v>2114</v>
      </c>
      <c r="M354" s="20">
        <v>9440759766</v>
      </c>
      <c r="N354" s="20" t="s">
        <v>2115</v>
      </c>
      <c r="O354" s="20">
        <v>94</v>
      </c>
      <c r="P354" s="20" t="s">
        <v>2116</v>
      </c>
      <c r="Q354" s="20" t="s">
        <v>46</v>
      </c>
      <c r="R354" s="20" t="s">
        <v>242</v>
      </c>
    </row>
    <row r="355" spans="1:18" ht="22.5" hidden="1" customHeight="1" x14ac:dyDescent="0.2">
      <c r="A355" s="29">
        <v>45380.936680393519</v>
      </c>
      <c r="B355" s="20" t="s">
        <v>2117</v>
      </c>
      <c r="C355" s="30">
        <v>160121733168</v>
      </c>
      <c r="D355" s="20" t="s">
        <v>2118</v>
      </c>
      <c r="E355" s="20" t="s">
        <v>50</v>
      </c>
      <c r="F355" s="20" t="s">
        <v>7</v>
      </c>
      <c r="G355" s="20">
        <v>3</v>
      </c>
      <c r="H355" s="20">
        <v>2025</v>
      </c>
      <c r="I355" s="20" t="s">
        <v>2119</v>
      </c>
      <c r="J355" s="20" t="s">
        <v>2117</v>
      </c>
      <c r="K355" s="20">
        <v>9550897261</v>
      </c>
      <c r="L355" s="20" t="s">
        <v>2120</v>
      </c>
      <c r="M355" s="20">
        <v>9440759766</v>
      </c>
      <c r="N355" s="20" t="s">
        <v>67</v>
      </c>
      <c r="O355" s="20" t="s">
        <v>2121</v>
      </c>
      <c r="P355" s="31" t="s">
        <v>2122</v>
      </c>
      <c r="Q355" s="20" t="s">
        <v>46</v>
      </c>
      <c r="R355" s="32" t="s">
        <v>2123</v>
      </c>
    </row>
    <row r="356" spans="1:18" ht="22.5" hidden="1" customHeight="1" x14ac:dyDescent="0.2">
      <c r="A356" s="29">
        <v>45380.967430011573</v>
      </c>
      <c r="B356" s="20" t="s">
        <v>2124</v>
      </c>
      <c r="C356" s="30">
        <v>160121733169</v>
      </c>
      <c r="D356" s="20" t="s">
        <v>2125</v>
      </c>
      <c r="E356" s="20" t="s">
        <v>50</v>
      </c>
      <c r="F356" s="20" t="s">
        <v>7</v>
      </c>
      <c r="G356" s="20">
        <v>3</v>
      </c>
      <c r="H356" s="20">
        <v>2025</v>
      </c>
      <c r="I356" s="20" t="s">
        <v>2126</v>
      </c>
      <c r="J356" s="20" t="s">
        <v>2124</v>
      </c>
      <c r="K356" s="20">
        <v>9346084817</v>
      </c>
      <c r="L356" s="20" t="s">
        <v>2108</v>
      </c>
      <c r="M356" s="20">
        <v>9440759766</v>
      </c>
      <c r="N356" s="20" t="s">
        <v>67</v>
      </c>
      <c r="O356" s="20">
        <v>75</v>
      </c>
      <c r="P356" s="31" t="s">
        <v>2127</v>
      </c>
      <c r="Q356" s="20" t="s">
        <v>70</v>
      </c>
      <c r="R356" s="32" t="s">
        <v>158</v>
      </c>
    </row>
    <row r="357" spans="1:18" ht="22.5" hidden="1" customHeight="1" x14ac:dyDescent="0.2">
      <c r="A357" s="29">
        <v>45379.783334155094</v>
      </c>
      <c r="B357" s="20" t="s">
        <v>2128</v>
      </c>
      <c r="C357" s="30">
        <v>160121733170</v>
      </c>
      <c r="D357" s="20" t="s">
        <v>2129</v>
      </c>
      <c r="E357" s="20" t="s">
        <v>50</v>
      </c>
      <c r="F357" s="20" t="s">
        <v>7</v>
      </c>
      <c r="G357" s="20">
        <v>3</v>
      </c>
      <c r="H357" s="20">
        <v>2025</v>
      </c>
      <c r="I357" s="20" t="s">
        <v>2130</v>
      </c>
      <c r="J357" s="20" t="s">
        <v>2128</v>
      </c>
      <c r="K357" s="20">
        <v>8519915714</v>
      </c>
      <c r="L357" s="20" t="s">
        <v>2131</v>
      </c>
      <c r="M357" s="20">
        <v>9440759766</v>
      </c>
      <c r="N357" s="20" t="s">
        <v>67</v>
      </c>
      <c r="O357" s="20">
        <v>75</v>
      </c>
      <c r="P357" s="31" t="s">
        <v>2132</v>
      </c>
      <c r="Q357" s="20" t="s">
        <v>70</v>
      </c>
      <c r="R357" s="32" t="s">
        <v>2133</v>
      </c>
    </row>
    <row r="358" spans="1:18" ht="22.5" hidden="1" customHeight="1" x14ac:dyDescent="0.2">
      <c r="A358" s="29">
        <v>45381.573948993057</v>
      </c>
      <c r="B358" s="20" t="s">
        <v>2134</v>
      </c>
      <c r="C358" s="30">
        <v>160121733171</v>
      </c>
      <c r="D358" s="20" t="s">
        <v>2135</v>
      </c>
      <c r="E358" s="20" t="s">
        <v>50</v>
      </c>
      <c r="F358" s="20" t="s">
        <v>7</v>
      </c>
      <c r="G358" s="20">
        <v>3</v>
      </c>
      <c r="H358" s="20">
        <v>2025</v>
      </c>
      <c r="I358" s="20" t="s">
        <v>2136</v>
      </c>
      <c r="J358" s="20" t="s">
        <v>2134</v>
      </c>
      <c r="K358" s="20">
        <v>9666466668</v>
      </c>
      <c r="L358" s="20" t="s">
        <v>2137</v>
      </c>
      <c r="M358" s="20">
        <v>9440759766</v>
      </c>
      <c r="N358" s="20" t="s">
        <v>67</v>
      </c>
      <c r="O358" s="20">
        <v>75</v>
      </c>
      <c r="P358" s="31" t="s">
        <v>2138</v>
      </c>
      <c r="Q358" s="20" t="s">
        <v>70</v>
      </c>
      <c r="R358" s="32" t="s">
        <v>112</v>
      </c>
    </row>
    <row r="359" spans="1:18" ht="22.5" hidden="1" customHeight="1" x14ac:dyDescent="0.2">
      <c r="A359" s="29">
        <v>45381.006035289349</v>
      </c>
      <c r="B359" s="20" t="s">
        <v>2139</v>
      </c>
      <c r="C359" s="30">
        <v>160121733172</v>
      </c>
      <c r="D359" s="20" t="s">
        <v>2140</v>
      </c>
      <c r="E359" s="20" t="s">
        <v>50</v>
      </c>
      <c r="F359" s="20" t="s">
        <v>7</v>
      </c>
      <c r="G359" s="20">
        <v>3</v>
      </c>
      <c r="H359" s="20">
        <v>2025</v>
      </c>
      <c r="I359" s="20" t="s">
        <v>2141</v>
      </c>
      <c r="J359" s="20" t="s">
        <v>2139</v>
      </c>
      <c r="K359" s="20">
        <v>6300817003</v>
      </c>
      <c r="L359" s="20" t="s">
        <v>2120</v>
      </c>
      <c r="M359" s="20">
        <v>9440759766</v>
      </c>
      <c r="N359" s="20" t="s">
        <v>2115</v>
      </c>
      <c r="O359" s="20">
        <v>93</v>
      </c>
      <c r="P359" s="20" t="s">
        <v>2142</v>
      </c>
      <c r="Q359" s="20" t="s">
        <v>46</v>
      </c>
      <c r="R359" s="32" t="s">
        <v>451</v>
      </c>
    </row>
    <row r="360" spans="1:18" ht="22.5" hidden="1" customHeight="1" x14ac:dyDescent="0.2">
      <c r="A360" s="29">
        <v>45382.7469322338</v>
      </c>
      <c r="B360" s="20" t="s">
        <v>2143</v>
      </c>
      <c r="C360" s="30">
        <v>160121733173</v>
      </c>
      <c r="D360" s="20" t="s">
        <v>2144</v>
      </c>
      <c r="E360" s="20" t="s">
        <v>50</v>
      </c>
      <c r="F360" s="20" t="s">
        <v>7</v>
      </c>
      <c r="G360" s="20">
        <v>3</v>
      </c>
      <c r="H360" s="20">
        <v>2025</v>
      </c>
      <c r="I360" s="20" t="s">
        <v>2145</v>
      </c>
      <c r="J360" s="20" t="s">
        <v>2143</v>
      </c>
      <c r="K360" s="20">
        <v>9010165270</v>
      </c>
      <c r="L360" s="20" t="s">
        <v>2108</v>
      </c>
      <c r="M360" s="20">
        <v>9440759766</v>
      </c>
      <c r="N360" s="20" t="s">
        <v>2095</v>
      </c>
      <c r="O360" s="20" t="s">
        <v>2146</v>
      </c>
      <c r="P360" s="20" t="s">
        <v>2147</v>
      </c>
      <c r="Q360" s="20" t="s">
        <v>46</v>
      </c>
      <c r="R360" s="32" t="s">
        <v>56</v>
      </c>
    </row>
    <row r="361" spans="1:18" ht="22.5" hidden="1" customHeight="1" x14ac:dyDescent="0.2">
      <c r="A361" s="29">
        <v>45382.77524599537</v>
      </c>
      <c r="B361" s="20" t="s">
        <v>2148</v>
      </c>
      <c r="C361" s="30">
        <v>160121733174</v>
      </c>
      <c r="D361" s="20" t="s">
        <v>2149</v>
      </c>
      <c r="E361" s="20" t="s">
        <v>50</v>
      </c>
      <c r="F361" s="20" t="s">
        <v>7</v>
      </c>
      <c r="G361" s="20">
        <v>3</v>
      </c>
      <c r="H361" s="20">
        <v>2025</v>
      </c>
      <c r="I361" s="20" t="s">
        <v>2148</v>
      </c>
      <c r="J361" s="20" t="s">
        <v>2150</v>
      </c>
      <c r="K361" s="20">
        <v>9494806965</v>
      </c>
      <c r="L361" s="20" t="s">
        <v>2151</v>
      </c>
      <c r="M361" s="20">
        <v>9440759766</v>
      </c>
      <c r="N361" s="20" t="s">
        <v>53</v>
      </c>
      <c r="O361" s="20">
        <v>61</v>
      </c>
      <c r="P361" s="20" t="s">
        <v>2152</v>
      </c>
      <c r="Q361" s="20" t="s">
        <v>46</v>
      </c>
      <c r="R361" s="32" t="s">
        <v>112</v>
      </c>
    </row>
    <row r="362" spans="1:18" ht="22.5" hidden="1" customHeight="1" x14ac:dyDescent="0.2">
      <c r="A362" s="29">
        <v>45379.559207395832</v>
      </c>
      <c r="B362" s="20" t="s">
        <v>2153</v>
      </c>
      <c r="C362" s="30">
        <v>160121733175</v>
      </c>
      <c r="D362" s="20" t="s">
        <v>2154</v>
      </c>
      <c r="E362" s="20" t="s">
        <v>50</v>
      </c>
      <c r="F362" s="20" t="s">
        <v>7</v>
      </c>
      <c r="G362" s="20">
        <v>3</v>
      </c>
      <c r="H362" s="20">
        <v>2025</v>
      </c>
      <c r="I362" s="20" t="s">
        <v>2155</v>
      </c>
      <c r="J362" s="20" t="s">
        <v>2153</v>
      </c>
      <c r="K362" s="20">
        <v>6309937263</v>
      </c>
      <c r="L362" s="20" t="s">
        <v>2120</v>
      </c>
      <c r="M362" s="20">
        <v>9440759766</v>
      </c>
      <c r="N362" s="20" t="s">
        <v>67</v>
      </c>
      <c r="O362" s="20">
        <v>75</v>
      </c>
      <c r="P362" s="31" t="s">
        <v>2156</v>
      </c>
      <c r="Q362" s="20" t="s">
        <v>46</v>
      </c>
      <c r="R362" s="32" t="s">
        <v>2157</v>
      </c>
    </row>
    <row r="363" spans="1:18" ht="22.5" hidden="1" customHeight="1" x14ac:dyDescent="0.2">
      <c r="A363" s="29">
        <v>45381.610964930558</v>
      </c>
      <c r="B363" s="20" t="s">
        <v>2158</v>
      </c>
      <c r="C363" s="30">
        <v>160121733176</v>
      </c>
      <c r="D363" s="20" t="s">
        <v>2159</v>
      </c>
      <c r="E363" s="20" t="s">
        <v>50</v>
      </c>
      <c r="F363" s="20" t="s">
        <v>7</v>
      </c>
      <c r="G363" s="20">
        <v>3</v>
      </c>
      <c r="H363" s="20">
        <v>2025</v>
      </c>
      <c r="I363" s="20" t="s">
        <v>2160</v>
      </c>
      <c r="J363" s="20" t="s">
        <v>2158</v>
      </c>
      <c r="K363" s="20">
        <v>9573245196</v>
      </c>
      <c r="L363" s="20" t="s">
        <v>2108</v>
      </c>
      <c r="M363" s="20">
        <v>9440759766</v>
      </c>
      <c r="N363" s="20" t="s">
        <v>67</v>
      </c>
      <c r="O363" s="20" t="s">
        <v>625</v>
      </c>
      <c r="P363" s="31" t="s">
        <v>2161</v>
      </c>
      <c r="Q363" s="20" t="s">
        <v>70</v>
      </c>
      <c r="R363" s="32" t="s">
        <v>158</v>
      </c>
    </row>
    <row r="364" spans="1:18" ht="22.5" hidden="1" customHeight="1" x14ac:dyDescent="0.2">
      <c r="A364" s="29">
        <v>45379.559895856481</v>
      </c>
      <c r="B364" s="20" t="s">
        <v>2162</v>
      </c>
      <c r="C364" s="30">
        <v>160121733177</v>
      </c>
      <c r="D364" s="20" t="s">
        <v>2163</v>
      </c>
      <c r="E364" s="20" t="s">
        <v>50</v>
      </c>
      <c r="F364" s="20" t="s">
        <v>7</v>
      </c>
      <c r="G364" s="20">
        <v>3</v>
      </c>
      <c r="H364" s="20">
        <v>2025</v>
      </c>
      <c r="I364" s="20" t="s">
        <v>2164</v>
      </c>
      <c r="J364" s="20" t="s">
        <v>2162</v>
      </c>
      <c r="K364" s="20">
        <v>7780107185</v>
      </c>
      <c r="L364" s="20" t="s">
        <v>2165</v>
      </c>
      <c r="M364" s="20">
        <v>9440759766</v>
      </c>
      <c r="N364" s="20" t="s">
        <v>67</v>
      </c>
      <c r="O364" s="20" t="s">
        <v>169</v>
      </c>
      <c r="P364" s="31" t="s">
        <v>2166</v>
      </c>
      <c r="Q364" s="20" t="s">
        <v>46</v>
      </c>
      <c r="R364" s="32" t="s">
        <v>2167</v>
      </c>
    </row>
    <row r="365" spans="1:18" ht="22.5" hidden="1" customHeight="1" x14ac:dyDescent="0.2">
      <c r="A365" s="29">
        <v>45383.458971354165</v>
      </c>
      <c r="B365" s="20" t="s">
        <v>2168</v>
      </c>
      <c r="C365" s="30">
        <v>160121733178</v>
      </c>
      <c r="D365" s="20" t="s">
        <v>2169</v>
      </c>
      <c r="E365" s="20" t="s">
        <v>50</v>
      </c>
      <c r="F365" s="20" t="s">
        <v>7</v>
      </c>
      <c r="G365" s="20">
        <v>3</v>
      </c>
      <c r="H365" s="20">
        <v>2025</v>
      </c>
      <c r="I365" s="20" t="s">
        <v>2170</v>
      </c>
      <c r="J365" s="20" t="s">
        <v>2168</v>
      </c>
      <c r="K365" s="20">
        <v>7901234003</v>
      </c>
      <c r="L365" s="20" t="s">
        <v>2108</v>
      </c>
      <c r="M365" s="20">
        <v>9440759766</v>
      </c>
      <c r="N365" s="20" t="s">
        <v>67</v>
      </c>
      <c r="O365" s="20" t="s">
        <v>169</v>
      </c>
      <c r="P365" s="31" t="s">
        <v>2171</v>
      </c>
      <c r="Q365" s="20" t="s">
        <v>46</v>
      </c>
      <c r="R365" s="32" t="s">
        <v>575</v>
      </c>
    </row>
    <row r="366" spans="1:18" ht="22.5" hidden="1" customHeight="1" x14ac:dyDescent="0.2">
      <c r="A366" s="29">
        <v>45381.465654687505</v>
      </c>
      <c r="B366" s="20" t="s">
        <v>2172</v>
      </c>
      <c r="C366" s="30">
        <v>160121733180</v>
      </c>
      <c r="D366" s="20" t="s">
        <v>2173</v>
      </c>
      <c r="E366" s="20" t="s">
        <v>50</v>
      </c>
      <c r="F366" s="20" t="s">
        <v>7</v>
      </c>
      <c r="G366" s="20">
        <v>3</v>
      </c>
      <c r="H366" s="20">
        <v>2025</v>
      </c>
      <c r="I366" s="20" t="s">
        <v>2174</v>
      </c>
      <c r="J366" s="20" t="s">
        <v>2172</v>
      </c>
      <c r="K366" s="20">
        <v>7989636801</v>
      </c>
      <c r="L366" s="20" t="s">
        <v>2151</v>
      </c>
      <c r="M366" s="20">
        <v>9440759766</v>
      </c>
      <c r="N366" s="20" t="s">
        <v>2175</v>
      </c>
      <c r="O366" s="20">
        <v>115</v>
      </c>
      <c r="P366" s="20" t="s">
        <v>2176</v>
      </c>
      <c r="Q366" s="20" t="s">
        <v>46</v>
      </c>
      <c r="R366" s="32" t="s">
        <v>2177</v>
      </c>
    </row>
    <row r="367" spans="1:18" ht="22.5" hidden="1" customHeight="1" x14ac:dyDescent="0.2">
      <c r="A367" s="29">
        <v>45388.075518738427</v>
      </c>
      <c r="B367" s="20" t="s">
        <v>2178</v>
      </c>
      <c r="C367" s="30">
        <v>160121733181</v>
      </c>
      <c r="D367" s="20" t="s">
        <v>2179</v>
      </c>
      <c r="E367" s="20" t="s">
        <v>50</v>
      </c>
      <c r="F367" s="20" t="s">
        <v>7</v>
      </c>
      <c r="G367" s="20">
        <v>3</v>
      </c>
      <c r="H367" s="20">
        <v>2025</v>
      </c>
      <c r="I367" s="20" t="s">
        <v>2180</v>
      </c>
      <c r="J367" s="20" t="s">
        <v>2178</v>
      </c>
      <c r="K367" s="20">
        <v>7989494061</v>
      </c>
      <c r="L367" s="20" t="s">
        <v>2151</v>
      </c>
      <c r="M367" s="20">
        <v>9440759766</v>
      </c>
      <c r="N367" s="20" t="s">
        <v>251</v>
      </c>
      <c r="O367" s="20">
        <v>63</v>
      </c>
      <c r="P367" s="20" t="s">
        <v>2181</v>
      </c>
      <c r="Q367" s="20" t="s">
        <v>46</v>
      </c>
      <c r="R367" s="20" t="s">
        <v>2182</v>
      </c>
    </row>
    <row r="368" spans="1:18" ht="22.5" hidden="1" customHeight="1" x14ac:dyDescent="0.2">
      <c r="A368" s="29">
        <v>45380.949956631943</v>
      </c>
      <c r="B368" s="20" t="s">
        <v>2183</v>
      </c>
      <c r="C368" s="30">
        <v>160121733182</v>
      </c>
      <c r="D368" s="20" t="s">
        <v>2184</v>
      </c>
      <c r="E368" s="20" t="s">
        <v>50</v>
      </c>
      <c r="F368" s="20" t="s">
        <v>7</v>
      </c>
      <c r="G368" s="20">
        <v>3</v>
      </c>
      <c r="H368" s="20">
        <v>2025</v>
      </c>
      <c r="I368" s="20" t="s">
        <v>2185</v>
      </c>
      <c r="J368" s="20" t="s">
        <v>2186</v>
      </c>
      <c r="K368" s="20">
        <v>8179416206</v>
      </c>
      <c r="L368" s="20" t="s">
        <v>2187</v>
      </c>
      <c r="M368" s="20">
        <v>9440759766</v>
      </c>
      <c r="N368" s="20" t="s">
        <v>2074</v>
      </c>
      <c r="O368" s="20">
        <v>61</v>
      </c>
      <c r="P368" s="31" t="s">
        <v>2188</v>
      </c>
      <c r="Q368" s="20" t="s">
        <v>46</v>
      </c>
      <c r="R368" s="32" t="s">
        <v>2189</v>
      </c>
    </row>
    <row r="369" spans="1:18" ht="22.5" hidden="1" customHeight="1" x14ac:dyDescent="0.2">
      <c r="A369" s="29">
        <v>45379.561049027776</v>
      </c>
      <c r="B369" s="20" t="s">
        <v>2190</v>
      </c>
      <c r="C369" s="30">
        <v>160121733183</v>
      </c>
      <c r="D369" s="20" t="s">
        <v>2191</v>
      </c>
      <c r="E369" s="20" t="s">
        <v>50</v>
      </c>
      <c r="F369" s="20" t="s">
        <v>7</v>
      </c>
      <c r="G369" s="20">
        <v>3</v>
      </c>
      <c r="H369" s="20">
        <v>2025</v>
      </c>
      <c r="I369" s="20" t="s">
        <v>2192</v>
      </c>
      <c r="J369" s="20" t="s">
        <v>2190</v>
      </c>
      <c r="K369" s="20">
        <v>7997594057</v>
      </c>
      <c r="L369" s="20" t="s">
        <v>2108</v>
      </c>
      <c r="M369" s="20">
        <v>9440759766</v>
      </c>
      <c r="N369" s="20" t="s">
        <v>67</v>
      </c>
      <c r="O369" s="20">
        <v>75</v>
      </c>
      <c r="P369" s="31" t="s">
        <v>2193</v>
      </c>
      <c r="Q369" s="20" t="s">
        <v>46</v>
      </c>
      <c r="R369" s="32" t="s">
        <v>158</v>
      </c>
    </row>
    <row r="370" spans="1:18" ht="22.5" hidden="1" customHeight="1" x14ac:dyDescent="0.2">
      <c r="A370" s="29">
        <v>45387.693173877313</v>
      </c>
      <c r="B370" s="20" t="s">
        <v>2194</v>
      </c>
      <c r="C370" s="30">
        <v>160121733184</v>
      </c>
      <c r="D370" s="20" t="s">
        <v>2195</v>
      </c>
      <c r="E370" s="20" t="s">
        <v>50</v>
      </c>
      <c r="F370" s="20" t="s">
        <v>7</v>
      </c>
      <c r="G370" s="20">
        <v>3</v>
      </c>
      <c r="H370" s="20">
        <v>2025</v>
      </c>
      <c r="I370" s="20" t="s">
        <v>2196</v>
      </c>
      <c r="J370" s="20" t="s">
        <v>2194</v>
      </c>
      <c r="K370" s="20">
        <v>6302571775</v>
      </c>
      <c r="L370" s="20" t="s">
        <v>2187</v>
      </c>
      <c r="M370" s="20">
        <v>9440759766</v>
      </c>
      <c r="N370" s="20" t="s">
        <v>2074</v>
      </c>
      <c r="O370" s="20">
        <v>62</v>
      </c>
      <c r="P370" s="20" t="s">
        <v>2197</v>
      </c>
      <c r="Q370" s="20" t="s">
        <v>46</v>
      </c>
      <c r="R370" s="20" t="s">
        <v>2198</v>
      </c>
    </row>
    <row r="371" spans="1:18" ht="22.5" hidden="1" customHeight="1" x14ac:dyDescent="0.2">
      <c r="A371" s="29">
        <v>45387.549185393524</v>
      </c>
      <c r="B371" s="20" t="s">
        <v>2199</v>
      </c>
      <c r="C371" s="30">
        <v>160121733186</v>
      </c>
      <c r="D371" s="20" t="s">
        <v>2200</v>
      </c>
      <c r="E371" s="20" t="s">
        <v>50</v>
      </c>
      <c r="F371" s="20" t="s">
        <v>7</v>
      </c>
      <c r="G371" s="20">
        <v>3</v>
      </c>
      <c r="H371" s="20">
        <v>2025</v>
      </c>
      <c r="I371" s="20" t="s">
        <v>2199</v>
      </c>
      <c r="J371" s="20" t="s">
        <v>2201</v>
      </c>
      <c r="K371" s="20">
        <v>9542133661</v>
      </c>
      <c r="L371" s="20" t="s">
        <v>2165</v>
      </c>
      <c r="M371" s="20">
        <v>9440759766</v>
      </c>
      <c r="N371" s="20" t="s">
        <v>251</v>
      </c>
      <c r="O371" s="20">
        <v>92.75</v>
      </c>
      <c r="P371" s="31" t="s">
        <v>2202</v>
      </c>
      <c r="Q371" s="20" t="s">
        <v>46</v>
      </c>
      <c r="R371" s="20" t="s">
        <v>112</v>
      </c>
    </row>
    <row r="372" spans="1:18" ht="22.5" hidden="1" customHeight="1" x14ac:dyDescent="0.2">
      <c r="A372" s="29">
        <v>45379.803367488421</v>
      </c>
      <c r="B372" s="20" t="s">
        <v>2203</v>
      </c>
      <c r="C372" s="30">
        <v>160121733187</v>
      </c>
      <c r="D372" s="20" t="s">
        <v>2204</v>
      </c>
      <c r="E372" s="20" t="s">
        <v>50</v>
      </c>
      <c r="F372" s="20" t="s">
        <v>7</v>
      </c>
      <c r="G372" s="20">
        <v>3</v>
      </c>
      <c r="H372" s="20">
        <v>2025</v>
      </c>
      <c r="I372" s="20" t="s">
        <v>2205</v>
      </c>
      <c r="J372" s="20" t="s">
        <v>2203</v>
      </c>
      <c r="K372" s="20">
        <v>7670937673</v>
      </c>
      <c r="L372" s="20" t="s">
        <v>2206</v>
      </c>
      <c r="M372" s="20">
        <v>9440759766</v>
      </c>
      <c r="N372" s="20" t="s">
        <v>53</v>
      </c>
      <c r="O372" s="20" t="s">
        <v>2007</v>
      </c>
      <c r="P372" s="20" t="s">
        <v>2207</v>
      </c>
      <c r="Q372" s="20" t="s">
        <v>46</v>
      </c>
      <c r="R372" s="32" t="s">
        <v>1977</v>
      </c>
    </row>
    <row r="373" spans="1:18" ht="22.5" hidden="1" customHeight="1" x14ac:dyDescent="0.2">
      <c r="A373" s="29">
        <v>45388.076728807871</v>
      </c>
      <c r="B373" s="20" t="s">
        <v>2208</v>
      </c>
      <c r="C373" s="30">
        <v>160121733188</v>
      </c>
      <c r="D373" s="20" t="s">
        <v>2209</v>
      </c>
      <c r="E373" s="20" t="s">
        <v>50</v>
      </c>
      <c r="F373" s="20" t="s">
        <v>7</v>
      </c>
      <c r="G373" s="20">
        <v>3</v>
      </c>
      <c r="H373" s="20">
        <v>2025</v>
      </c>
      <c r="I373" s="20" t="s">
        <v>2208</v>
      </c>
      <c r="J373" s="20" t="s">
        <v>2210</v>
      </c>
      <c r="K373" s="20">
        <v>8125929421</v>
      </c>
      <c r="L373" s="20" t="s">
        <v>2151</v>
      </c>
      <c r="M373" s="20">
        <v>9440759766</v>
      </c>
      <c r="N373" s="20" t="s">
        <v>251</v>
      </c>
      <c r="O373" s="20" t="s">
        <v>2211</v>
      </c>
      <c r="P373" s="20" t="s">
        <v>2212</v>
      </c>
      <c r="Q373" s="20" t="s">
        <v>46</v>
      </c>
      <c r="R373" s="20" t="s">
        <v>2213</v>
      </c>
    </row>
    <row r="374" spans="1:18" ht="22.5" hidden="1" customHeight="1" x14ac:dyDescent="0.2">
      <c r="A374" s="29">
        <v>45381.384321226855</v>
      </c>
      <c r="B374" s="20" t="s">
        <v>2214</v>
      </c>
      <c r="C374" s="30">
        <v>160121733189</v>
      </c>
      <c r="D374" s="20" t="s">
        <v>2215</v>
      </c>
      <c r="E374" s="20" t="s">
        <v>50</v>
      </c>
      <c r="F374" s="20" t="s">
        <v>7</v>
      </c>
      <c r="G374" s="20">
        <v>3</v>
      </c>
      <c r="H374" s="20">
        <v>2025</v>
      </c>
      <c r="I374" s="20" t="s">
        <v>2216</v>
      </c>
      <c r="J374" s="20" t="s">
        <v>2214</v>
      </c>
      <c r="K374" s="20">
        <v>9014986089</v>
      </c>
      <c r="L374" s="20" t="s">
        <v>2217</v>
      </c>
      <c r="M374" s="20">
        <v>9502378201</v>
      </c>
      <c r="N374" s="20" t="s">
        <v>2039</v>
      </c>
      <c r="O374" s="20" t="s">
        <v>2218</v>
      </c>
      <c r="P374" s="20" t="s">
        <v>2219</v>
      </c>
      <c r="Q374" s="20" t="s">
        <v>46</v>
      </c>
      <c r="R374" s="32" t="s">
        <v>1977</v>
      </c>
    </row>
    <row r="375" spans="1:18" ht="22.5" hidden="1" customHeight="1" x14ac:dyDescent="0.2">
      <c r="A375" s="29">
        <v>45382.781597662033</v>
      </c>
      <c r="B375" s="20" t="s">
        <v>2220</v>
      </c>
      <c r="C375" s="30">
        <v>160121733190</v>
      </c>
      <c r="D375" s="20" t="s">
        <v>2221</v>
      </c>
      <c r="E375" s="20" t="s">
        <v>50</v>
      </c>
      <c r="F375" s="20" t="s">
        <v>7</v>
      </c>
      <c r="G375" s="20">
        <v>3</v>
      </c>
      <c r="H375" s="20">
        <v>2025</v>
      </c>
      <c r="I375" s="20" t="s">
        <v>2220</v>
      </c>
      <c r="J375" s="20" t="s">
        <v>2220</v>
      </c>
      <c r="K375" s="20">
        <v>7981927449</v>
      </c>
      <c r="L375" s="20" t="s">
        <v>2222</v>
      </c>
      <c r="M375" s="20">
        <v>9679913367</v>
      </c>
      <c r="N375" s="20" t="s">
        <v>67</v>
      </c>
      <c r="O375" s="20">
        <v>75</v>
      </c>
      <c r="P375" s="31" t="s">
        <v>2223</v>
      </c>
      <c r="Q375" s="20" t="s">
        <v>70</v>
      </c>
      <c r="R375" s="32" t="s">
        <v>876</v>
      </c>
    </row>
    <row r="376" spans="1:18" ht="22.5" hidden="1" customHeight="1" x14ac:dyDescent="0.2">
      <c r="A376" s="29">
        <v>45379.57821143519</v>
      </c>
      <c r="B376" s="20" t="s">
        <v>2224</v>
      </c>
      <c r="C376" s="30">
        <v>160121733191</v>
      </c>
      <c r="D376" s="20" t="s">
        <v>2225</v>
      </c>
      <c r="E376" s="20" t="s">
        <v>50</v>
      </c>
      <c r="F376" s="20" t="s">
        <v>7</v>
      </c>
      <c r="G376" s="20">
        <v>3</v>
      </c>
      <c r="H376" s="20">
        <v>2025</v>
      </c>
      <c r="I376" s="20" t="s">
        <v>2226</v>
      </c>
      <c r="J376" s="20" t="s">
        <v>2224</v>
      </c>
      <c r="K376" s="20">
        <v>8179959679</v>
      </c>
      <c r="L376" s="20" t="s">
        <v>2227</v>
      </c>
      <c r="M376" s="20">
        <v>9502378201</v>
      </c>
      <c r="N376" s="20" t="s">
        <v>67</v>
      </c>
      <c r="O376" s="20">
        <v>75</v>
      </c>
      <c r="P376" s="20" t="s">
        <v>2228</v>
      </c>
      <c r="Q376" s="20" t="s">
        <v>46</v>
      </c>
      <c r="R376" s="32" t="s">
        <v>85</v>
      </c>
    </row>
    <row r="377" spans="1:18" ht="22.5" hidden="1" customHeight="1" x14ac:dyDescent="0.2">
      <c r="A377" s="29">
        <v>45384.661619236111</v>
      </c>
      <c r="B377" s="20" t="s">
        <v>2229</v>
      </c>
      <c r="C377" s="30">
        <v>160121733192</v>
      </c>
      <c r="D377" s="20" t="s">
        <v>2230</v>
      </c>
      <c r="E377" s="20" t="s">
        <v>50</v>
      </c>
      <c r="F377" s="20" t="s">
        <v>7</v>
      </c>
      <c r="G377" s="20">
        <v>3</v>
      </c>
      <c r="H377" s="20">
        <v>2025</v>
      </c>
      <c r="I377" s="20" t="s">
        <v>2229</v>
      </c>
      <c r="J377" s="20" t="s">
        <v>2231</v>
      </c>
      <c r="K377" s="20">
        <v>8008973332</v>
      </c>
      <c r="L377" s="20" t="s">
        <v>2232</v>
      </c>
      <c r="M377" s="20">
        <v>9502378201</v>
      </c>
      <c r="N377" s="20" t="s">
        <v>67</v>
      </c>
      <c r="O377" s="20" t="s">
        <v>169</v>
      </c>
      <c r="P377" s="31" t="s">
        <v>2233</v>
      </c>
      <c r="Q377" s="20" t="s">
        <v>46</v>
      </c>
      <c r="R377" s="32" t="s">
        <v>209</v>
      </c>
    </row>
    <row r="378" spans="1:18" ht="22.5" hidden="1" customHeight="1" x14ac:dyDescent="0.2">
      <c r="A378" s="29">
        <v>45379.562809374998</v>
      </c>
      <c r="B378" s="20" t="s">
        <v>2234</v>
      </c>
      <c r="C378" s="30">
        <v>160121733193</v>
      </c>
      <c r="D378" s="20" t="s">
        <v>2235</v>
      </c>
      <c r="E378" s="20" t="s">
        <v>50</v>
      </c>
      <c r="F378" s="20" t="s">
        <v>7</v>
      </c>
      <c r="G378" s="20">
        <v>3</v>
      </c>
      <c r="H378" s="20">
        <v>2025</v>
      </c>
      <c r="I378" s="20" t="s">
        <v>2236</v>
      </c>
      <c r="J378" s="20" t="s">
        <v>2234</v>
      </c>
      <c r="K378" s="20">
        <v>9603836290</v>
      </c>
      <c r="L378" s="20" t="s">
        <v>2237</v>
      </c>
      <c r="M378" s="20">
        <v>9502378201</v>
      </c>
      <c r="N378" s="20" t="s">
        <v>67</v>
      </c>
      <c r="O378" s="20">
        <v>76</v>
      </c>
      <c r="P378" s="31" t="s">
        <v>2238</v>
      </c>
      <c r="Q378" s="20" t="s">
        <v>46</v>
      </c>
      <c r="R378" s="32" t="s">
        <v>488</v>
      </c>
    </row>
    <row r="379" spans="1:18" ht="22.5" hidden="1" customHeight="1" x14ac:dyDescent="0.2">
      <c r="A379" s="29">
        <v>45379.579509166666</v>
      </c>
      <c r="B379" s="20" t="s">
        <v>2239</v>
      </c>
      <c r="C379" s="30">
        <v>160121733194</v>
      </c>
      <c r="D379" s="20" t="s">
        <v>2240</v>
      </c>
      <c r="E379" s="20" t="s">
        <v>50</v>
      </c>
      <c r="F379" s="20" t="s">
        <v>7</v>
      </c>
      <c r="G379" s="20">
        <v>3</v>
      </c>
      <c r="H379" s="20">
        <v>2025</v>
      </c>
      <c r="I379" s="20" t="s">
        <v>2241</v>
      </c>
      <c r="J379" s="20" t="s">
        <v>2239</v>
      </c>
      <c r="K379" s="20">
        <v>9573826769</v>
      </c>
      <c r="L379" s="20" t="s">
        <v>2242</v>
      </c>
      <c r="M379" s="20">
        <v>9502378201</v>
      </c>
      <c r="N379" s="20" t="s">
        <v>67</v>
      </c>
      <c r="O379" s="20" t="s">
        <v>780</v>
      </c>
      <c r="P379" s="31" t="s">
        <v>2243</v>
      </c>
      <c r="Q379" s="20" t="s">
        <v>46</v>
      </c>
      <c r="R379" s="32" t="s">
        <v>2244</v>
      </c>
    </row>
    <row r="380" spans="1:18" ht="22.5" hidden="1" customHeight="1" x14ac:dyDescent="0.2">
      <c r="A380" s="29">
        <v>45380.91221649306</v>
      </c>
      <c r="B380" s="20" t="s">
        <v>2245</v>
      </c>
      <c r="C380" s="30">
        <v>160121733195</v>
      </c>
      <c r="D380" s="20" t="s">
        <v>2246</v>
      </c>
      <c r="E380" s="20" t="s">
        <v>50</v>
      </c>
      <c r="F380" s="20" t="s">
        <v>7</v>
      </c>
      <c r="G380" s="20">
        <v>3</v>
      </c>
      <c r="H380" s="20">
        <v>2025</v>
      </c>
      <c r="I380" s="20" t="s">
        <v>2247</v>
      </c>
      <c r="J380" s="20" t="s">
        <v>2245</v>
      </c>
      <c r="K380" s="20">
        <v>7995695346</v>
      </c>
      <c r="L380" s="20" t="s">
        <v>2248</v>
      </c>
      <c r="M380" s="20">
        <v>9502378201</v>
      </c>
      <c r="N380" s="20" t="s">
        <v>67</v>
      </c>
      <c r="O380" s="20" t="s">
        <v>2249</v>
      </c>
      <c r="P380" s="31" t="s">
        <v>2250</v>
      </c>
      <c r="Q380" s="20" t="s">
        <v>46</v>
      </c>
      <c r="R380" s="32" t="s">
        <v>2251</v>
      </c>
    </row>
    <row r="381" spans="1:18" ht="22.5" hidden="1" customHeight="1" x14ac:dyDescent="0.2">
      <c r="A381" s="29">
        <v>45380.638389652777</v>
      </c>
      <c r="B381" s="20" t="s">
        <v>2252</v>
      </c>
      <c r="C381" s="30">
        <v>160121733196</v>
      </c>
      <c r="D381" s="20" t="s">
        <v>2253</v>
      </c>
      <c r="E381" s="20" t="s">
        <v>50</v>
      </c>
      <c r="F381" s="20" t="s">
        <v>7</v>
      </c>
      <c r="G381" s="20">
        <v>3</v>
      </c>
      <c r="H381" s="20">
        <v>2025</v>
      </c>
      <c r="I381" s="20" t="s">
        <v>2254</v>
      </c>
      <c r="J381" s="20" t="s">
        <v>2252</v>
      </c>
      <c r="K381" s="20">
        <v>9704545752</v>
      </c>
      <c r="L381" s="20" t="s">
        <v>2237</v>
      </c>
      <c r="M381" s="20">
        <v>9502378201</v>
      </c>
      <c r="N381" s="20" t="s">
        <v>67</v>
      </c>
      <c r="O381" s="20">
        <v>76</v>
      </c>
      <c r="P381" s="31" t="s">
        <v>2255</v>
      </c>
      <c r="Q381" s="20" t="s">
        <v>46</v>
      </c>
      <c r="R381" s="32" t="s">
        <v>2256</v>
      </c>
    </row>
    <row r="382" spans="1:18" ht="22.5" hidden="1" customHeight="1" x14ac:dyDescent="0.2">
      <c r="A382" s="29">
        <v>45379.564871226852</v>
      </c>
      <c r="B382" s="20" t="s">
        <v>2257</v>
      </c>
      <c r="C382" s="30">
        <v>160121733198</v>
      </c>
      <c r="D382" s="20" t="s">
        <v>2258</v>
      </c>
      <c r="E382" s="20" t="s">
        <v>50</v>
      </c>
      <c r="F382" s="20" t="s">
        <v>7</v>
      </c>
      <c r="G382" s="20">
        <v>3</v>
      </c>
      <c r="H382" s="20">
        <v>2025</v>
      </c>
      <c r="I382" s="20" t="s">
        <v>2259</v>
      </c>
      <c r="J382" s="20" t="s">
        <v>2260</v>
      </c>
      <c r="K382" s="20">
        <v>9100682919</v>
      </c>
      <c r="L382" s="20" t="s">
        <v>2261</v>
      </c>
      <c r="M382" s="20">
        <v>9502378201</v>
      </c>
      <c r="N382" s="20" t="s">
        <v>2262</v>
      </c>
      <c r="O382" s="20">
        <v>66</v>
      </c>
      <c r="P382" s="20" t="s">
        <v>2263</v>
      </c>
      <c r="Q382" s="20" t="s">
        <v>46</v>
      </c>
      <c r="R382" s="32" t="s">
        <v>158</v>
      </c>
    </row>
    <row r="383" spans="1:18" ht="22.5" hidden="1" customHeight="1" x14ac:dyDescent="0.2">
      <c r="A383" s="29">
        <v>45381.883111770832</v>
      </c>
      <c r="B383" s="20" t="s">
        <v>2264</v>
      </c>
      <c r="C383" s="30">
        <v>160121733199</v>
      </c>
      <c r="D383" s="20" t="s">
        <v>2265</v>
      </c>
      <c r="E383" s="20" t="s">
        <v>50</v>
      </c>
      <c r="F383" s="20" t="s">
        <v>7</v>
      </c>
      <c r="G383" s="20">
        <v>3</v>
      </c>
      <c r="H383" s="20">
        <v>2025</v>
      </c>
      <c r="I383" s="20" t="s">
        <v>2266</v>
      </c>
      <c r="J383" s="20" t="s">
        <v>2264</v>
      </c>
      <c r="K383" s="20">
        <v>9866076963</v>
      </c>
      <c r="L383" s="20" t="s">
        <v>2267</v>
      </c>
      <c r="M383" s="20">
        <v>9502378201</v>
      </c>
      <c r="N383" s="20" t="s">
        <v>251</v>
      </c>
      <c r="O383" s="20">
        <v>63</v>
      </c>
      <c r="P383" s="31" t="s">
        <v>2268</v>
      </c>
      <c r="Q383" s="20" t="s">
        <v>46</v>
      </c>
      <c r="R383" s="32" t="s">
        <v>158</v>
      </c>
    </row>
    <row r="384" spans="1:18" ht="22.5" hidden="1" customHeight="1" x14ac:dyDescent="0.2">
      <c r="A384" s="29">
        <v>45380.481976747687</v>
      </c>
      <c r="B384" s="20" t="s">
        <v>2269</v>
      </c>
      <c r="C384" s="30">
        <v>160121733201</v>
      </c>
      <c r="D384" s="20" t="s">
        <v>2270</v>
      </c>
      <c r="E384" s="20" t="s">
        <v>50</v>
      </c>
      <c r="F384" s="20" t="s">
        <v>7</v>
      </c>
      <c r="G384" s="20">
        <v>3</v>
      </c>
      <c r="H384" s="20">
        <v>2025</v>
      </c>
      <c r="I384" s="20" t="s">
        <v>2271</v>
      </c>
      <c r="J384" s="20" t="s">
        <v>2269</v>
      </c>
      <c r="K384" s="20">
        <v>9059700308</v>
      </c>
      <c r="L384" s="20" t="s">
        <v>2272</v>
      </c>
      <c r="M384" s="20">
        <v>9502378201</v>
      </c>
      <c r="N384" s="20" t="s">
        <v>2273</v>
      </c>
      <c r="O384" s="20">
        <v>68.7</v>
      </c>
      <c r="P384" s="20" t="s">
        <v>2274</v>
      </c>
      <c r="Q384" s="20" t="s">
        <v>46</v>
      </c>
      <c r="R384" s="32" t="s">
        <v>2275</v>
      </c>
    </row>
    <row r="385" spans="1:18" ht="22.5" hidden="1" customHeight="1" x14ac:dyDescent="0.2">
      <c r="A385" s="29">
        <v>45381.98499837963</v>
      </c>
      <c r="B385" s="20" t="s">
        <v>2276</v>
      </c>
      <c r="C385" s="30">
        <v>160121733204</v>
      </c>
      <c r="D385" s="20" t="s">
        <v>2277</v>
      </c>
      <c r="E385" s="20" t="s">
        <v>50</v>
      </c>
      <c r="F385" s="20" t="s">
        <v>7</v>
      </c>
      <c r="G385" s="20">
        <v>3</v>
      </c>
      <c r="H385" s="20">
        <v>2025</v>
      </c>
      <c r="I385" s="20" t="s">
        <v>2278</v>
      </c>
      <c r="J385" s="20" t="s">
        <v>2276</v>
      </c>
      <c r="K385" s="20">
        <v>8074499697</v>
      </c>
      <c r="L385" s="20" t="s">
        <v>2279</v>
      </c>
      <c r="M385" s="20">
        <v>9502378201</v>
      </c>
      <c r="N385" s="20" t="s">
        <v>67</v>
      </c>
      <c r="O385" s="20" t="s">
        <v>1417</v>
      </c>
      <c r="P385" s="31" t="s">
        <v>2280</v>
      </c>
      <c r="Q385" s="20" t="s">
        <v>46</v>
      </c>
      <c r="R385" s="32" t="s">
        <v>2281</v>
      </c>
    </row>
    <row r="386" spans="1:18" ht="22.5" hidden="1" customHeight="1" x14ac:dyDescent="0.2">
      <c r="A386" s="29">
        <v>45383.434667118054</v>
      </c>
      <c r="B386" s="20" t="s">
        <v>2282</v>
      </c>
      <c r="C386" s="30">
        <v>160121733211</v>
      </c>
      <c r="D386" s="20" t="s">
        <v>2283</v>
      </c>
      <c r="E386" s="20" t="s">
        <v>50</v>
      </c>
      <c r="F386" s="20" t="s">
        <v>7</v>
      </c>
      <c r="G386" s="20">
        <v>1</v>
      </c>
      <c r="H386" s="20">
        <v>2025</v>
      </c>
      <c r="I386" s="20" t="s">
        <v>2284</v>
      </c>
      <c r="J386" s="20" t="s">
        <v>2282</v>
      </c>
      <c r="K386" s="20">
        <v>6005463573</v>
      </c>
      <c r="L386" s="20" t="s">
        <v>2285</v>
      </c>
      <c r="M386" s="20">
        <v>9948048462</v>
      </c>
      <c r="N386" s="20" t="s">
        <v>2286</v>
      </c>
      <c r="O386" s="20" t="s">
        <v>2287</v>
      </c>
      <c r="P386" s="20" t="s">
        <v>2288</v>
      </c>
      <c r="Q386" s="20" t="s">
        <v>70</v>
      </c>
      <c r="R386" s="32" t="s">
        <v>2289</v>
      </c>
    </row>
    <row r="387" spans="1:18" ht="22.5" hidden="1" customHeight="1" x14ac:dyDescent="0.2">
      <c r="A387" s="29">
        <v>45381.493395127312</v>
      </c>
      <c r="B387" s="20" t="s">
        <v>2290</v>
      </c>
      <c r="C387" s="30">
        <v>160121733212</v>
      </c>
      <c r="D387" s="20" t="s">
        <v>2291</v>
      </c>
      <c r="E387" s="20" t="s">
        <v>40</v>
      </c>
      <c r="F387" s="20" t="s">
        <v>7</v>
      </c>
      <c r="G387" s="20">
        <v>1</v>
      </c>
      <c r="H387" s="20">
        <v>2025</v>
      </c>
      <c r="I387" s="20" t="s">
        <v>2292</v>
      </c>
      <c r="J387" s="20" t="s">
        <v>2290</v>
      </c>
      <c r="K387" s="20">
        <v>7289096306</v>
      </c>
      <c r="L387" s="20" t="s">
        <v>2293</v>
      </c>
      <c r="M387" s="20">
        <v>9948048462</v>
      </c>
      <c r="N387" s="20" t="s">
        <v>67</v>
      </c>
      <c r="O387" s="20">
        <v>75</v>
      </c>
      <c r="P387" s="31" t="s">
        <v>2294</v>
      </c>
      <c r="Q387" s="20" t="s">
        <v>70</v>
      </c>
      <c r="R387" s="32" t="s">
        <v>153</v>
      </c>
    </row>
    <row r="388" spans="1:18" ht="22.5" hidden="1" customHeight="1" x14ac:dyDescent="0.2">
      <c r="A388" s="29">
        <v>45379.567361111112</v>
      </c>
      <c r="B388" s="20" t="s">
        <v>2295</v>
      </c>
      <c r="C388" s="30">
        <v>160121733215</v>
      </c>
      <c r="D388" s="20" t="s">
        <v>2296</v>
      </c>
      <c r="E388" s="20" t="s">
        <v>50</v>
      </c>
      <c r="F388" s="20" t="s">
        <v>7</v>
      </c>
      <c r="G388" s="20">
        <v>3</v>
      </c>
      <c r="H388" s="20">
        <v>2025</v>
      </c>
      <c r="I388" s="20" t="s">
        <v>2297</v>
      </c>
      <c r="J388" s="20" t="s">
        <v>2295</v>
      </c>
      <c r="K388" s="20">
        <v>7901335351</v>
      </c>
      <c r="L388" s="20" t="s">
        <v>2298</v>
      </c>
      <c r="M388" s="20">
        <v>9502378201</v>
      </c>
      <c r="N388" s="20" t="s">
        <v>67</v>
      </c>
      <c r="O388" s="20">
        <v>75</v>
      </c>
      <c r="P388" s="31" t="s">
        <v>2299</v>
      </c>
      <c r="Q388" s="20" t="s">
        <v>46</v>
      </c>
      <c r="R388" s="32" t="s">
        <v>112</v>
      </c>
    </row>
    <row r="389" spans="1:18" ht="22.5" hidden="1" customHeight="1" x14ac:dyDescent="0.2">
      <c r="A389" s="29">
        <v>45380.753162893518</v>
      </c>
      <c r="B389" s="20" t="s">
        <v>2300</v>
      </c>
      <c r="C389" s="30">
        <v>160121733216</v>
      </c>
      <c r="D389" s="20" t="s">
        <v>2301</v>
      </c>
      <c r="E389" s="20" t="s">
        <v>50</v>
      </c>
      <c r="F389" s="20" t="s">
        <v>7</v>
      </c>
      <c r="G389" s="20">
        <v>2</v>
      </c>
      <c r="H389" s="20">
        <v>2025</v>
      </c>
      <c r="I389" s="20" t="s">
        <v>2302</v>
      </c>
      <c r="J389" s="20" t="s">
        <v>2300</v>
      </c>
      <c r="K389" s="20">
        <v>9182948144</v>
      </c>
      <c r="L389" s="20" t="s">
        <v>2303</v>
      </c>
      <c r="M389" s="20">
        <v>8125125891</v>
      </c>
      <c r="N389" s="20" t="s">
        <v>2304</v>
      </c>
      <c r="O389" s="20">
        <v>75</v>
      </c>
      <c r="P389" s="31" t="s">
        <v>2305</v>
      </c>
      <c r="Q389" s="20" t="s">
        <v>46</v>
      </c>
      <c r="R389" s="32" t="s">
        <v>242</v>
      </c>
    </row>
    <row r="390" spans="1:18" ht="22.5" hidden="1" customHeight="1" x14ac:dyDescent="0.2">
      <c r="A390" s="29">
        <v>45362.920270625</v>
      </c>
      <c r="B390" s="20" t="s">
        <v>2306</v>
      </c>
      <c r="C390" s="30">
        <v>160121733301</v>
      </c>
      <c r="D390" s="20" t="s">
        <v>2307</v>
      </c>
      <c r="E390" s="20" t="s">
        <v>50</v>
      </c>
      <c r="F390" s="20" t="s">
        <v>7</v>
      </c>
      <c r="G390" s="20">
        <v>1</v>
      </c>
      <c r="H390" s="20">
        <v>2025</v>
      </c>
      <c r="I390" s="20" t="s">
        <v>2308</v>
      </c>
      <c r="J390" s="20" t="s">
        <v>2306</v>
      </c>
      <c r="K390" s="20">
        <v>9381892320</v>
      </c>
      <c r="L390" s="20" t="s">
        <v>1589</v>
      </c>
      <c r="M390" s="20">
        <v>9948048462</v>
      </c>
      <c r="N390" s="20" t="s">
        <v>2309</v>
      </c>
      <c r="O390" s="20" t="s">
        <v>2310</v>
      </c>
      <c r="P390" s="20" t="s">
        <v>2311</v>
      </c>
      <c r="Q390" s="20" t="s">
        <v>70</v>
      </c>
      <c r="R390" s="32" t="s">
        <v>2312</v>
      </c>
    </row>
    <row r="391" spans="1:18" ht="22.5" hidden="1" customHeight="1" x14ac:dyDescent="0.2">
      <c r="A391" s="29">
        <v>45383.435583402781</v>
      </c>
      <c r="B391" s="20" t="s">
        <v>2313</v>
      </c>
      <c r="C391" s="30">
        <v>160121733302</v>
      </c>
      <c r="D391" s="20" t="s">
        <v>2314</v>
      </c>
      <c r="E391" s="20" t="s">
        <v>50</v>
      </c>
      <c r="F391" s="20" t="s">
        <v>7</v>
      </c>
      <c r="G391" s="20">
        <v>1</v>
      </c>
      <c r="H391" s="20">
        <v>2025</v>
      </c>
      <c r="I391" s="20" t="s">
        <v>2313</v>
      </c>
      <c r="J391" s="20" t="s">
        <v>2315</v>
      </c>
      <c r="K391" s="20">
        <v>9347272700</v>
      </c>
      <c r="L391" s="20" t="s">
        <v>2316</v>
      </c>
      <c r="M391" s="20">
        <v>9948048462</v>
      </c>
      <c r="N391" s="20" t="s">
        <v>53</v>
      </c>
      <c r="O391" s="20" t="s">
        <v>1207</v>
      </c>
      <c r="P391" s="20" t="s">
        <v>2317</v>
      </c>
      <c r="Q391" s="20" t="s">
        <v>70</v>
      </c>
      <c r="R391" s="32" t="s">
        <v>2318</v>
      </c>
    </row>
    <row r="392" spans="1:18" ht="22.5" hidden="1" customHeight="1" x14ac:dyDescent="0.2">
      <c r="A392" s="29">
        <v>45383.404207592597</v>
      </c>
      <c r="B392" s="20" t="s">
        <v>2319</v>
      </c>
      <c r="C392" s="30">
        <v>160121733303</v>
      </c>
      <c r="D392" s="20" t="s">
        <v>2320</v>
      </c>
      <c r="E392" s="20" t="s">
        <v>40</v>
      </c>
      <c r="F392" s="20" t="s">
        <v>7</v>
      </c>
      <c r="G392" s="20">
        <v>1</v>
      </c>
      <c r="H392" s="20">
        <v>2025</v>
      </c>
      <c r="I392" s="20" t="s">
        <v>2321</v>
      </c>
      <c r="J392" s="20" t="s">
        <v>2319</v>
      </c>
      <c r="K392" s="20">
        <v>8179978731</v>
      </c>
      <c r="L392" s="20" t="s">
        <v>1632</v>
      </c>
      <c r="M392" s="20">
        <v>9948048462</v>
      </c>
      <c r="N392" s="20" t="s">
        <v>67</v>
      </c>
      <c r="O392" s="20">
        <v>75</v>
      </c>
      <c r="P392" s="31" t="s">
        <v>2322</v>
      </c>
      <c r="Q392" s="20" t="s">
        <v>70</v>
      </c>
      <c r="R392" s="32" t="s">
        <v>2323</v>
      </c>
    </row>
    <row r="393" spans="1:18" ht="22.5" hidden="1" customHeight="1" x14ac:dyDescent="0.2">
      <c r="A393" s="29">
        <v>45369.608777743051</v>
      </c>
      <c r="B393" s="20" t="s">
        <v>2324</v>
      </c>
      <c r="C393" s="30">
        <v>160121733304</v>
      </c>
      <c r="D393" s="20" t="s">
        <v>2325</v>
      </c>
      <c r="E393" s="20" t="s">
        <v>40</v>
      </c>
      <c r="F393" s="20" t="s">
        <v>7</v>
      </c>
      <c r="G393" s="20">
        <v>1</v>
      </c>
      <c r="H393" s="20">
        <v>2025</v>
      </c>
      <c r="I393" s="20" t="s">
        <v>2326</v>
      </c>
      <c r="J393" s="20" t="s">
        <v>2324</v>
      </c>
      <c r="K393" s="20">
        <v>8639793980</v>
      </c>
      <c r="L393" s="20" t="s">
        <v>1595</v>
      </c>
      <c r="M393" s="20">
        <v>9948048462</v>
      </c>
      <c r="N393" s="20" t="s">
        <v>67</v>
      </c>
      <c r="O393" s="20" t="s">
        <v>492</v>
      </c>
      <c r="P393" s="31" t="s">
        <v>2327</v>
      </c>
      <c r="Q393" s="20" t="s">
        <v>70</v>
      </c>
      <c r="R393" s="32" t="s">
        <v>2328</v>
      </c>
    </row>
    <row r="394" spans="1:18" ht="22.5" hidden="1" customHeight="1" x14ac:dyDescent="0.2">
      <c r="A394" s="29">
        <v>45379.57564678241</v>
      </c>
      <c r="B394" s="20" t="s">
        <v>2329</v>
      </c>
      <c r="C394" s="30">
        <v>160121733305</v>
      </c>
      <c r="D394" s="20" t="s">
        <v>2330</v>
      </c>
      <c r="E394" s="20" t="s">
        <v>40</v>
      </c>
      <c r="F394" s="20" t="s">
        <v>7</v>
      </c>
      <c r="G394" s="20">
        <v>1</v>
      </c>
      <c r="H394" s="20">
        <v>2025</v>
      </c>
      <c r="I394" s="20" t="s">
        <v>2331</v>
      </c>
      <c r="J394" s="20" t="s">
        <v>2329</v>
      </c>
      <c r="K394" s="20">
        <v>9440691525</v>
      </c>
      <c r="L394" s="20" t="s">
        <v>1589</v>
      </c>
      <c r="M394" s="20">
        <v>9948048462</v>
      </c>
      <c r="N394" s="20" t="s">
        <v>67</v>
      </c>
      <c r="O394" s="20" t="s">
        <v>169</v>
      </c>
      <c r="P394" s="31" t="s">
        <v>2332</v>
      </c>
      <c r="Q394" s="20" t="s">
        <v>70</v>
      </c>
      <c r="R394" s="32" t="s">
        <v>112</v>
      </c>
    </row>
    <row r="395" spans="1:18" ht="22.5" hidden="1" customHeight="1" x14ac:dyDescent="0.2">
      <c r="A395" s="29">
        <v>45379.579783831017</v>
      </c>
      <c r="B395" s="20" t="s">
        <v>2333</v>
      </c>
      <c r="C395" s="30">
        <v>160121733306</v>
      </c>
      <c r="D395" s="20" t="s">
        <v>2334</v>
      </c>
      <c r="E395" s="20" t="s">
        <v>50</v>
      </c>
      <c r="F395" s="20" t="s">
        <v>7</v>
      </c>
      <c r="G395" s="20">
        <v>1</v>
      </c>
      <c r="H395" s="20">
        <v>2025</v>
      </c>
      <c r="I395" s="20" t="s">
        <v>2335</v>
      </c>
      <c r="J395" s="20" t="s">
        <v>2336</v>
      </c>
      <c r="K395" s="20">
        <v>8639602341</v>
      </c>
      <c r="L395" s="20" t="s">
        <v>2337</v>
      </c>
      <c r="M395" s="20">
        <v>9948048462</v>
      </c>
      <c r="N395" s="20" t="s">
        <v>594</v>
      </c>
      <c r="O395" s="20" t="s">
        <v>2338</v>
      </c>
      <c r="P395" s="20" t="s">
        <v>2339</v>
      </c>
      <c r="Q395" s="20" t="s">
        <v>70</v>
      </c>
      <c r="R395" s="32" t="s">
        <v>2340</v>
      </c>
    </row>
    <row r="396" spans="1:18" ht="22.5" hidden="1" customHeight="1" x14ac:dyDescent="0.2">
      <c r="A396" s="29">
        <v>45388.671270810184</v>
      </c>
      <c r="B396" s="20" t="s">
        <v>2341</v>
      </c>
      <c r="C396" s="30">
        <v>160121733308</v>
      </c>
      <c r="D396" s="20" t="s">
        <v>2342</v>
      </c>
      <c r="E396" s="20" t="s">
        <v>50</v>
      </c>
      <c r="F396" s="20" t="s">
        <v>7</v>
      </c>
      <c r="G396" s="20">
        <v>2</v>
      </c>
      <c r="H396" s="20">
        <v>2025</v>
      </c>
      <c r="I396" s="20" t="s">
        <v>2343</v>
      </c>
      <c r="J396" s="20" t="s">
        <v>2344</v>
      </c>
      <c r="K396" s="20">
        <v>7981559131</v>
      </c>
      <c r="L396" s="20" t="s">
        <v>1890</v>
      </c>
      <c r="M396" s="20">
        <v>8125125891</v>
      </c>
      <c r="N396" s="20" t="s">
        <v>67</v>
      </c>
      <c r="O396" s="20">
        <v>75</v>
      </c>
      <c r="P396" s="31" t="s">
        <v>2345</v>
      </c>
      <c r="Q396" s="20" t="s">
        <v>70</v>
      </c>
      <c r="R396" s="20" t="s">
        <v>2346</v>
      </c>
    </row>
    <row r="397" spans="1:18" ht="22.5" hidden="1" customHeight="1" x14ac:dyDescent="0.2">
      <c r="A397" s="29">
        <v>45387.923129525458</v>
      </c>
      <c r="B397" s="20" t="s">
        <v>2347</v>
      </c>
      <c r="C397" s="30">
        <v>160121733309</v>
      </c>
      <c r="D397" s="20" t="s">
        <v>2348</v>
      </c>
      <c r="E397" s="20" t="s">
        <v>50</v>
      </c>
      <c r="F397" s="20" t="s">
        <v>7</v>
      </c>
      <c r="G397" s="20">
        <v>2</v>
      </c>
      <c r="H397" s="20">
        <v>2025</v>
      </c>
      <c r="I397" s="20" t="s">
        <v>2349</v>
      </c>
      <c r="J397" s="20" t="s">
        <v>2347</v>
      </c>
      <c r="K397" s="20">
        <v>8688908938</v>
      </c>
      <c r="L397" s="20" t="s">
        <v>1902</v>
      </c>
      <c r="M397" s="20">
        <v>8125125891</v>
      </c>
      <c r="N397" s="20" t="s">
        <v>316</v>
      </c>
      <c r="O397" s="20" t="s">
        <v>2350</v>
      </c>
      <c r="P397" s="31" t="s">
        <v>2351</v>
      </c>
      <c r="Q397" s="20" t="s">
        <v>46</v>
      </c>
      <c r="R397" s="20" t="s">
        <v>158</v>
      </c>
    </row>
    <row r="398" spans="1:18" ht="22.5" hidden="1" customHeight="1" x14ac:dyDescent="0.2">
      <c r="A398" s="29">
        <v>45377.872918032408</v>
      </c>
      <c r="B398" s="20" t="s">
        <v>2352</v>
      </c>
      <c r="C398" s="30">
        <v>160121733310</v>
      </c>
      <c r="D398" s="20" t="s">
        <v>2353</v>
      </c>
      <c r="E398" s="20" t="s">
        <v>50</v>
      </c>
      <c r="F398" s="20" t="s">
        <v>7</v>
      </c>
      <c r="G398" s="20">
        <v>2</v>
      </c>
      <c r="H398" s="20">
        <v>2025</v>
      </c>
      <c r="I398" s="20" t="s">
        <v>2354</v>
      </c>
      <c r="J398" s="20" t="s">
        <v>2352</v>
      </c>
      <c r="K398" s="20">
        <v>7995484457</v>
      </c>
      <c r="L398" s="20" t="s">
        <v>1902</v>
      </c>
      <c r="M398" s="20">
        <v>8125125891</v>
      </c>
      <c r="N398" s="20" t="s">
        <v>43</v>
      </c>
      <c r="O398" s="20" t="s">
        <v>2355</v>
      </c>
      <c r="P398" s="31" t="s">
        <v>2356</v>
      </c>
      <c r="Q398" s="20" t="s">
        <v>70</v>
      </c>
      <c r="R398" s="32" t="s">
        <v>2357</v>
      </c>
    </row>
    <row r="399" spans="1:18" ht="22.5" hidden="1" customHeight="1" x14ac:dyDescent="0.2">
      <c r="A399" s="29">
        <v>45377.708440648144</v>
      </c>
      <c r="B399" s="20" t="s">
        <v>2358</v>
      </c>
      <c r="C399" s="30">
        <v>160121733311</v>
      </c>
      <c r="D399" s="20" t="s">
        <v>2359</v>
      </c>
      <c r="E399" s="20" t="s">
        <v>40</v>
      </c>
      <c r="F399" s="20" t="s">
        <v>7</v>
      </c>
      <c r="G399" s="20">
        <v>2</v>
      </c>
      <c r="H399" s="20">
        <v>2025</v>
      </c>
      <c r="I399" s="20" t="s">
        <v>2360</v>
      </c>
      <c r="J399" s="20" t="s">
        <v>2358</v>
      </c>
      <c r="K399" s="20">
        <v>7416360630</v>
      </c>
      <c r="L399" s="20" t="s">
        <v>1902</v>
      </c>
      <c r="M399" s="20" t="s">
        <v>1951</v>
      </c>
      <c r="N399" s="20" t="s">
        <v>67</v>
      </c>
      <c r="O399" s="20">
        <v>75</v>
      </c>
      <c r="P399" s="31" t="s">
        <v>2361</v>
      </c>
      <c r="Q399" s="20" t="s">
        <v>46</v>
      </c>
      <c r="R399" s="32" t="s">
        <v>2362</v>
      </c>
    </row>
    <row r="400" spans="1:18" ht="22.5" hidden="1" customHeight="1" x14ac:dyDescent="0.2">
      <c r="A400" s="29">
        <v>45377.691668796295</v>
      </c>
      <c r="B400" s="20" t="s">
        <v>2363</v>
      </c>
      <c r="C400" s="30">
        <v>160121733312</v>
      </c>
      <c r="D400" s="20" t="s">
        <v>2364</v>
      </c>
      <c r="E400" s="20" t="s">
        <v>50</v>
      </c>
      <c r="F400" s="20" t="s">
        <v>7</v>
      </c>
      <c r="G400" s="20">
        <v>2</v>
      </c>
      <c r="H400" s="20">
        <v>2025</v>
      </c>
      <c r="I400" s="20" t="s">
        <v>2365</v>
      </c>
      <c r="J400" s="20" t="s">
        <v>2363</v>
      </c>
      <c r="K400" s="20">
        <v>8688796954</v>
      </c>
      <c r="L400" s="20" t="s">
        <v>1890</v>
      </c>
      <c r="M400" s="20">
        <v>8125125891</v>
      </c>
      <c r="N400" s="20" t="s">
        <v>67</v>
      </c>
      <c r="O400" s="20" t="s">
        <v>169</v>
      </c>
      <c r="P400" s="31" t="s">
        <v>2366</v>
      </c>
      <c r="Q400" s="20" t="s">
        <v>46</v>
      </c>
      <c r="R400" s="32" t="s">
        <v>2367</v>
      </c>
    </row>
    <row r="401" spans="1:18" ht="22.5" hidden="1" customHeight="1" x14ac:dyDescent="0.2">
      <c r="A401" s="29">
        <v>45387.884646840277</v>
      </c>
      <c r="B401" s="20" t="s">
        <v>2368</v>
      </c>
      <c r="C401" s="30">
        <v>160121733313</v>
      </c>
      <c r="D401" s="20" t="s">
        <v>2369</v>
      </c>
      <c r="E401" s="20" t="s">
        <v>40</v>
      </c>
      <c r="F401" s="20" t="s">
        <v>7</v>
      </c>
      <c r="G401" s="20">
        <v>2</v>
      </c>
      <c r="H401" s="20">
        <v>2025</v>
      </c>
      <c r="I401" s="20" t="s">
        <v>2370</v>
      </c>
      <c r="J401" s="20" t="s">
        <v>2368</v>
      </c>
      <c r="K401" s="20">
        <v>6300800253</v>
      </c>
      <c r="L401" s="20" t="s">
        <v>1890</v>
      </c>
      <c r="M401" s="20">
        <v>8125125891</v>
      </c>
      <c r="N401" s="20" t="s">
        <v>67</v>
      </c>
      <c r="O401" s="20">
        <v>75</v>
      </c>
      <c r="P401" s="31" t="s">
        <v>2371</v>
      </c>
      <c r="Q401" s="20" t="s">
        <v>46</v>
      </c>
      <c r="R401" s="20" t="s">
        <v>682</v>
      </c>
    </row>
    <row r="402" spans="1:18" ht="22.5" hidden="1" customHeight="1" x14ac:dyDescent="0.2">
      <c r="A402" s="29">
        <v>45381.456625451392</v>
      </c>
      <c r="B402" s="20" t="s">
        <v>2372</v>
      </c>
      <c r="C402" s="30">
        <v>160121733314</v>
      </c>
      <c r="D402" s="20" t="s">
        <v>2373</v>
      </c>
      <c r="E402" s="20" t="s">
        <v>40</v>
      </c>
      <c r="F402" s="20" t="s">
        <v>7</v>
      </c>
      <c r="G402" s="20">
        <v>3</v>
      </c>
      <c r="H402" s="20">
        <v>2025</v>
      </c>
      <c r="I402" s="20" t="s">
        <v>2374</v>
      </c>
      <c r="J402" s="20" t="s">
        <v>2372</v>
      </c>
      <c r="K402" s="20">
        <v>8919833445</v>
      </c>
      <c r="L402" s="20" t="s">
        <v>2375</v>
      </c>
      <c r="M402" s="20">
        <v>9502378201</v>
      </c>
      <c r="N402" s="20" t="s">
        <v>2376</v>
      </c>
      <c r="O402" s="20">
        <v>65</v>
      </c>
      <c r="P402" s="31" t="s">
        <v>2377</v>
      </c>
      <c r="Q402" s="20" t="s">
        <v>46</v>
      </c>
      <c r="R402" s="32" t="s">
        <v>682</v>
      </c>
    </row>
    <row r="403" spans="1:18" ht="22.5" hidden="1" customHeight="1" x14ac:dyDescent="0.2">
      <c r="A403" s="29">
        <v>45382.062280555554</v>
      </c>
      <c r="B403" s="20" t="s">
        <v>2378</v>
      </c>
      <c r="C403" s="30">
        <v>160121733316</v>
      </c>
      <c r="D403" s="20" t="s">
        <v>2379</v>
      </c>
      <c r="E403" s="20" t="s">
        <v>50</v>
      </c>
      <c r="F403" s="20" t="s">
        <v>7</v>
      </c>
      <c r="G403" s="20">
        <v>3</v>
      </c>
      <c r="H403" s="20">
        <v>2025</v>
      </c>
      <c r="I403" s="20" t="s">
        <v>2380</v>
      </c>
      <c r="J403" s="20" t="s">
        <v>2378</v>
      </c>
      <c r="K403" s="20">
        <v>7286817489</v>
      </c>
      <c r="L403" s="20" t="s">
        <v>2232</v>
      </c>
      <c r="M403" s="20">
        <v>9502378201</v>
      </c>
      <c r="N403" s="20" t="s">
        <v>714</v>
      </c>
      <c r="O403" s="20" t="s">
        <v>2381</v>
      </c>
      <c r="P403" s="20" t="s">
        <v>2382</v>
      </c>
      <c r="Q403" s="20" t="s">
        <v>46</v>
      </c>
      <c r="R403" s="32" t="s">
        <v>2383</v>
      </c>
    </row>
    <row r="404" spans="1:18" ht="22.5" hidden="1" customHeight="1" x14ac:dyDescent="0.2">
      <c r="A404" s="29">
        <v>45382.075596643517</v>
      </c>
      <c r="B404" s="20" t="s">
        <v>2384</v>
      </c>
      <c r="C404" s="30">
        <v>160121733319</v>
      </c>
      <c r="D404" s="20" t="s">
        <v>2385</v>
      </c>
      <c r="E404" s="20" t="s">
        <v>40</v>
      </c>
      <c r="F404" s="20" t="s">
        <v>7</v>
      </c>
      <c r="G404" s="20">
        <v>3</v>
      </c>
      <c r="H404" s="20">
        <v>2025</v>
      </c>
      <c r="I404" s="20" t="s">
        <v>2386</v>
      </c>
      <c r="J404" s="20" t="s">
        <v>2384</v>
      </c>
      <c r="K404" s="20">
        <v>7386355586</v>
      </c>
      <c r="L404" s="20" t="s">
        <v>2232</v>
      </c>
      <c r="M404" s="20">
        <v>9502378201</v>
      </c>
      <c r="N404" s="20" t="s">
        <v>2387</v>
      </c>
      <c r="O404" s="20" t="s">
        <v>2388</v>
      </c>
      <c r="P404" s="20" t="s">
        <v>2389</v>
      </c>
      <c r="Q404" s="20" t="s">
        <v>46</v>
      </c>
      <c r="R404" s="32" t="s">
        <v>112</v>
      </c>
    </row>
    <row r="405" spans="1:18" ht="22.5" hidden="1" customHeight="1" x14ac:dyDescent="0.2">
      <c r="A405" s="29">
        <v>45380.934384444445</v>
      </c>
      <c r="B405" s="20" t="s">
        <v>2390</v>
      </c>
      <c r="C405" s="30">
        <v>160121733320</v>
      </c>
      <c r="D405" s="20" t="s">
        <v>2391</v>
      </c>
      <c r="E405" s="20" t="s">
        <v>50</v>
      </c>
      <c r="F405" s="20" t="s">
        <v>7</v>
      </c>
      <c r="G405" s="20">
        <v>3</v>
      </c>
      <c r="H405" s="20">
        <v>2025</v>
      </c>
      <c r="I405" s="20" t="s">
        <v>2392</v>
      </c>
      <c r="J405" s="20" t="s">
        <v>2390</v>
      </c>
      <c r="K405" s="20">
        <v>9182340037</v>
      </c>
      <c r="L405" s="20" t="s">
        <v>2393</v>
      </c>
      <c r="M405" s="20">
        <v>9502378201</v>
      </c>
      <c r="N405" s="20" t="s">
        <v>1522</v>
      </c>
      <c r="O405" s="20" t="s">
        <v>2394</v>
      </c>
      <c r="P405" s="20" t="s">
        <v>2395</v>
      </c>
      <c r="Q405" s="20" t="s">
        <v>46</v>
      </c>
      <c r="R405" s="32" t="s">
        <v>682</v>
      </c>
    </row>
    <row r="406" spans="1:18" ht="22.5" hidden="1" customHeight="1" x14ac:dyDescent="0.2">
      <c r="A406" s="29">
        <v>45379.798190567133</v>
      </c>
      <c r="B406" s="20" t="s">
        <v>2396</v>
      </c>
      <c r="C406" s="30">
        <v>160121734001</v>
      </c>
      <c r="D406" s="20" t="s">
        <v>2397</v>
      </c>
      <c r="E406" s="20" t="s">
        <v>40</v>
      </c>
      <c r="F406" s="20" t="s">
        <v>14</v>
      </c>
      <c r="G406" s="20">
        <v>1</v>
      </c>
      <c r="H406" s="20">
        <v>2025</v>
      </c>
      <c r="I406" s="20" t="s">
        <v>2398</v>
      </c>
      <c r="J406" s="20" t="s">
        <v>2396</v>
      </c>
      <c r="K406" s="20">
        <v>8309939261</v>
      </c>
      <c r="L406" s="20" t="s">
        <v>2399</v>
      </c>
      <c r="M406" s="20">
        <v>7661052266</v>
      </c>
      <c r="N406" s="20" t="s">
        <v>61</v>
      </c>
      <c r="O406" s="20">
        <v>100</v>
      </c>
      <c r="P406" s="31" t="s">
        <v>2400</v>
      </c>
      <c r="Q406" s="20" t="s">
        <v>46</v>
      </c>
      <c r="R406" s="32" t="s">
        <v>2401</v>
      </c>
    </row>
    <row r="407" spans="1:18" ht="22.5" hidden="1" customHeight="1" x14ac:dyDescent="0.2">
      <c r="A407" s="29">
        <v>45379.760675555561</v>
      </c>
      <c r="B407" s="20" t="s">
        <v>2402</v>
      </c>
      <c r="C407" s="30">
        <v>160121734002</v>
      </c>
      <c r="D407" s="20" t="s">
        <v>2403</v>
      </c>
      <c r="E407" s="20" t="s">
        <v>40</v>
      </c>
      <c r="F407" s="20" t="s">
        <v>14</v>
      </c>
      <c r="G407" s="20">
        <v>1</v>
      </c>
      <c r="H407" s="20">
        <v>2025</v>
      </c>
      <c r="I407" s="20" t="s">
        <v>2404</v>
      </c>
      <c r="J407" s="20" t="s">
        <v>2405</v>
      </c>
      <c r="K407" s="20">
        <v>9618096364</v>
      </c>
      <c r="L407" s="20" t="s">
        <v>2406</v>
      </c>
      <c r="M407" s="20">
        <v>7661052266</v>
      </c>
      <c r="N407" s="20" t="s">
        <v>759</v>
      </c>
      <c r="O407" s="20">
        <v>66</v>
      </c>
      <c r="P407" s="20" t="s">
        <v>2407</v>
      </c>
      <c r="Q407" s="20" t="s">
        <v>46</v>
      </c>
      <c r="R407" s="32" t="s">
        <v>242</v>
      </c>
    </row>
    <row r="408" spans="1:18" ht="22.5" hidden="1" customHeight="1" x14ac:dyDescent="0.2">
      <c r="A408" s="29">
        <v>45398.426920775462</v>
      </c>
      <c r="B408" s="20" t="s">
        <v>2408</v>
      </c>
      <c r="C408" s="30">
        <v>160121734003</v>
      </c>
      <c r="D408" s="20" t="s">
        <v>2409</v>
      </c>
      <c r="E408" s="20" t="s">
        <v>40</v>
      </c>
      <c r="F408" s="20" t="s">
        <v>14</v>
      </c>
      <c r="G408" s="20">
        <v>1</v>
      </c>
      <c r="H408" s="20">
        <v>2025</v>
      </c>
      <c r="I408" s="20" t="s">
        <v>2410</v>
      </c>
      <c r="J408" s="20" t="s">
        <v>2408</v>
      </c>
      <c r="K408" s="20">
        <v>9640084993</v>
      </c>
      <c r="L408" s="20" t="s">
        <v>2411</v>
      </c>
      <c r="M408" s="20">
        <v>7661052266</v>
      </c>
      <c r="N408" s="20" t="s">
        <v>1111</v>
      </c>
      <c r="O408" s="20">
        <v>114</v>
      </c>
      <c r="P408" s="31" t="s">
        <v>2412</v>
      </c>
      <c r="Q408" s="20" t="s">
        <v>46</v>
      </c>
      <c r="R408" s="20" t="s">
        <v>2413</v>
      </c>
    </row>
    <row r="409" spans="1:18" ht="22.5" hidden="1" customHeight="1" x14ac:dyDescent="0.2">
      <c r="A409" s="29">
        <v>45381.784009340277</v>
      </c>
      <c r="B409" s="20" t="s">
        <v>2414</v>
      </c>
      <c r="C409" s="30">
        <v>160121734004</v>
      </c>
      <c r="D409" s="20" t="s">
        <v>2415</v>
      </c>
      <c r="E409" s="20" t="s">
        <v>40</v>
      </c>
      <c r="F409" s="20" t="s">
        <v>14</v>
      </c>
      <c r="G409" s="20">
        <v>1</v>
      </c>
      <c r="H409" s="20">
        <v>2025</v>
      </c>
      <c r="I409" s="20" t="s">
        <v>2416</v>
      </c>
      <c r="J409" s="20" t="s">
        <v>2414</v>
      </c>
      <c r="K409" s="20">
        <v>9381383252</v>
      </c>
      <c r="L409" s="20" t="s">
        <v>2417</v>
      </c>
      <c r="M409" s="20">
        <v>9441952462</v>
      </c>
      <c r="N409" s="20" t="s">
        <v>67</v>
      </c>
      <c r="O409" s="20" t="s">
        <v>2418</v>
      </c>
      <c r="P409" s="31" t="s">
        <v>2419</v>
      </c>
      <c r="Q409" s="20" t="s">
        <v>46</v>
      </c>
      <c r="R409" s="32" t="s">
        <v>2420</v>
      </c>
    </row>
    <row r="410" spans="1:18" ht="22.5" hidden="1" customHeight="1" x14ac:dyDescent="0.2">
      <c r="A410" s="29">
        <v>45379.953915358798</v>
      </c>
      <c r="B410" s="20" t="s">
        <v>2421</v>
      </c>
      <c r="C410" s="30">
        <v>160121734005</v>
      </c>
      <c r="D410" s="20" t="s">
        <v>2422</v>
      </c>
      <c r="E410" s="20" t="s">
        <v>40</v>
      </c>
      <c r="F410" s="20" t="s">
        <v>14</v>
      </c>
      <c r="G410" s="20">
        <v>1</v>
      </c>
      <c r="H410" s="20">
        <v>2025</v>
      </c>
      <c r="I410" s="20" t="s">
        <v>2423</v>
      </c>
      <c r="J410" s="20" t="s">
        <v>2421</v>
      </c>
      <c r="K410" s="20">
        <v>7032595343</v>
      </c>
      <c r="L410" s="20" t="s">
        <v>2424</v>
      </c>
      <c r="M410" s="20">
        <v>9441952462</v>
      </c>
      <c r="N410" s="20" t="s">
        <v>1360</v>
      </c>
      <c r="O410" s="20" t="s">
        <v>2425</v>
      </c>
      <c r="P410" s="31" t="s">
        <v>2426</v>
      </c>
      <c r="Q410" s="20" t="s">
        <v>70</v>
      </c>
      <c r="R410" s="32" t="s">
        <v>2427</v>
      </c>
    </row>
    <row r="411" spans="1:18" ht="22.5" hidden="1" customHeight="1" x14ac:dyDescent="0.2">
      <c r="A411" s="29">
        <v>45379.890950810186</v>
      </c>
      <c r="B411" s="20" t="s">
        <v>2428</v>
      </c>
      <c r="C411" s="30">
        <v>160121734006</v>
      </c>
      <c r="D411" s="20" t="s">
        <v>2429</v>
      </c>
      <c r="E411" s="20" t="s">
        <v>40</v>
      </c>
      <c r="F411" s="20" t="s">
        <v>14</v>
      </c>
      <c r="G411" s="20">
        <v>1</v>
      </c>
      <c r="H411" s="20">
        <v>2025</v>
      </c>
      <c r="I411" s="20" t="s">
        <v>2430</v>
      </c>
      <c r="J411" s="20" t="s">
        <v>2431</v>
      </c>
      <c r="K411" s="20">
        <v>7288096772</v>
      </c>
      <c r="L411" s="20" t="s">
        <v>2432</v>
      </c>
      <c r="M411" s="20">
        <v>9441952462</v>
      </c>
      <c r="N411" s="20" t="s">
        <v>61</v>
      </c>
      <c r="O411" s="20" t="s">
        <v>2433</v>
      </c>
      <c r="P411" s="31" t="s">
        <v>2434</v>
      </c>
      <c r="Q411" s="20" t="s">
        <v>46</v>
      </c>
      <c r="R411" s="32" t="s">
        <v>2435</v>
      </c>
    </row>
    <row r="412" spans="1:18" ht="22.5" hidden="1" customHeight="1" x14ac:dyDescent="0.2">
      <c r="A412" s="29">
        <v>45379.880053379631</v>
      </c>
      <c r="B412" s="20" t="s">
        <v>2436</v>
      </c>
      <c r="C412" s="30">
        <v>160121734007</v>
      </c>
      <c r="D412" s="20" t="s">
        <v>2437</v>
      </c>
      <c r="E412" s="20" t="s">
        <v>40</v>
      </c>
      <c r="F412" s="20" t="s">
        <v>14</v>
      </c>
      <c r="G412" s="20">
        <v>1</v>
      </c>
      <c r="H412" s="20">
        <v>2025</v>
      </c>
      <c r="I412" s="20" t="s">
        <v>2438</v>
      </c>
      <c r="J412" s="20" t="s">
        <v>2436</v>
      </c>
      <c r="K412" s="20">
        <v>9440420687</v>
      </c>
      <c r="L412" s="20" t="s">
        <v>2399</v>
      </c>
      <c r="M412" s="20">
        <v>9441952462</v>
      </c>
      <c r="N412" s="20" t="s">
        <v>43</v>
      </c>
      <c r="O412" s="20" t="s">
        <v>44</v>
      </c>
      <c r="P412" s="20" t="s">
        <v>2439</v>
      </c>
      <c r="Q412" s="20" t="s">
        <v>46</v>
      </c>
      <c r="R412" s="32" t="s">
        <v>2440</v>
      </c>
    </row>
    <row r="413" spans="1:18" ht="22.5" hidden="1" customHeight="1" x14ac:dyDescent="0.2">
      <c r="A413" s="29">
        <v>45408.522127800927</v>
      </c>
      <c r="B413" s="20" t="s">
        <v>2441</v>
      </c>
      <c r="C413" s="30">
        <v>160121734008</v>
      </c>
      <c r="D413" s="20" t="s">
        <v>2442</v>
      </c>
      <c r="E413" s="20" t="s">
        <v>40</v>
      </c>
      <c r="F413" s="20" t="s">
        <v>14</v>
      </c>
      <c r="G413" s="20">
        <v>1</v>
      </c>
      <c r="H413" s="20">
        <v>2025</v>
      </c>
      <c r="I413" s="20" t="s">
        <v>2443</v>
      </c>
      <c r="J413" s="20" t="s">
        <v>2441</v>
      </c>
      <c r="K413" s="20">
        <v>6300463689</v>
      </c>
      <c r="L413" s="20" t="s">
        <v>2444</v>
      </c>
      <c r="M413" s="20">
        <v>9441952462</v>
      </c>
      <c r="N413" s="20" t="s">
        <v>67</v>
      </c>
      <c r="O413" s="20" t="s">
        <v>2445</v>
      </c>
      <c r="P413" s="31" t="s">
        <v>2446</v>
      </c>
      <c r="Q413" s="20" t="s">
        <v>70</v>
      </c>
      <c r="R413" s="37" t="s">
        <v>2447</v>
      </c>
    </row>
    <row r="414" spans="1:18" ht="22.5" hidden="1" customHeight="1" x14ac:dyDescent="0.2">
      <c r="A414" s="29">
        <v>45379.778459050925</v>
      </c>
      <c r="B414" s="20" t="s">
        <v>2448</v>
      </c>
      <c r="C414" s="30">
        <v>160121734009</v>
      </c>
      <c r="D414" s="20" t="s">
        <v>2449</v>
      </c>
      <c r="E414" s="20" t="s">
        <v>40</v>
      </c>
      <c r="F414" s="20" t="s">
        <v>14</v>
      </c>
      <c r="G414" s="20">
        <v>1</v>
      </c>
      <c r="H414" s="20">
        <v>2025</v>
      </c>
      <c r="I414" s="20" t="s">
        <v>2450</v>
      </c>
      <c r="J414" s="20" t="s">
        <v>2448</v>
      </c>
      <c r="K414" s="20">
        <v>9866943854</v>
      </c>
      <c r="L414" s="20" t="s">
        <v>2451</v>
      </c>
      <c r="M414" s="20">
        <v>9441952462</v>
      </c>
      <c r="N414" s="20" t="s">
        <v>43</v>
      </c>
      <c r="O414" s="20" t="s">
        <v>2355</v>
      </c>
      <c r="P414" s="31" t="s">
        <v>2452</v>
      </c>
      <c r="Q414" s="20" t="s">
        <v>46</v>
      </c>
      <c r="R414" s="32" t="s">
        <v>2413</v>
      </c>
    </row>
    <row r="415" spans="1:18" ht="22.5" hidden="1" customHeight="1" x14ac:dyDescent="0.2">
      <c r="A415" s="29">
        <v>45379.754135474534</v>
      </c>
      <c r="B415" s="20" t="s">
        <v>2453</v>
      </c>
      <c r="C415" s="30">
        <v>160121734010</v>
      </c>
      <c r="D415" s="20" t="s">
        <v>2454</v>
      </c>
      <c r="E415" s="20" t="s">
        <v>40</v>
      </c>
      <c r="F415" s="20" t="s">
        <v>14</v>
      </c>
      <c r="G415" s="20">
        <v>1</v>
      </c>
      <c r="H415" s="20">
        <v>2025</v>
      </c>
      <c r="I415" s="20" t="s">
        <v>2455</v>
      </c>
      <c r="J415" s="20" t="s">
        <v>2453</v>
      </c>
      <c r="K415" s="20">
        <v>7032874524</v>
      </c>
      <c r="L415" s="20" t="s">
        <v>2456</v>
      </c>
      <c r="M415" s="20">
        <v>9441952462</v>
      </c>
      <c r="N415" s="20" t="s">
        <v>2457</v>
      </c>
      <c r="O415" s="20" t="s">
        <v>2458</v>
      </c>
      <c r="P415" s="31" t="s">
        <v>2459</v>
      </c>
      <c r="Q415" s="20" t="s">
        <v>46</v>
      </c>
      <c r="R415" s="32" t="s">
        <v>488</v>
      </c>
    </row>
    <row r="416" spans="1:18" ht="22.5" hidden="1" customHeight="1" x14ac:dyDescent="0.2">
      <c r="A416" s="29">
        <v>45378.790316898143</v>
      </c>
      <c r="B416" s="20" t="s">
        <v>2460</v>
      </c>
      <c r="C416" s="30">
        <v>160121734011</v>
      </c>
      <c r="D416" s="20" t="s">
        <v>2461</v>
      </c>
      <c r="E416" s="20" t="s">
        <v>40</v>
      </c>
      <c r="F416" s="20" t="s">
        <v>14</v>
      </c>
      <c r="G416" s="20">
        <v>1</v>
      </c>
      <c r="H416" s="20">
        <v>2025</v>
      </c>
      <c r="I416" s="20" t="s">
        <v>2462</v>
      </c>
      <c r="J416" s="20" t="s">
        <v>2460</v>
      </c>
      <c r="K416" s="20">
        <v>8688515744</v>
      </c>
      <c r="L416" s="20" t="s">
        <v>2463</v>
      </c>
      <c r="M416" s="20">
        <v>7661052266</v>
      </c>
      <c r="N416" s="20" t="s">
        <v>43</v>
      </c>
      <c r="O416" s="20" t="s">
        <v>2464</v>
      </c>
      <c r="P416" s="31" t="s">
        <v>2465</v>
      </c>
      <c r="Q416" s="20" t="s">
        <v>46</v>
      </c>
      <c r="R416" s="32" t="s">
        <v>209</v>
      </c>
    </row>
    <row r="417" spans="1:18" ht="22.5" hidden="1" customHeight="1" x14ac:dyDescent="0.2">
      <c r="A417" s="29">
        <v>45379.883091828699</v>
      </c>
      <c r="B417" s="20" t="s">
        <v>2466</v>
      </c>
      <c r="C417" s="30">
        <v>160121734012</v>
      </c>
      <c r="D417" s="20" t="s">
        <v>2467</v>
      </c>
      <c r="E417" s="20" t="s">
        <v>40</v>
      </c>
      <c r="F417" s="20" t="s">
        <v>14</v>
      </c>
      <c r="G417" s="20">
        <v>1</v>
      </c>
      <c r="H417" s="20">
        <v>2025</v>
      </c>
      <c r="I417" s="20" t="s">
        <v>2468</v>
      </c>
      <c r="J417" s="20" t="s">
        <v>2466</v>
      </c>
      <c r="K417" s="20">
        <v>9959020637</v>
      </c>
      <c r="L417" s="20" t="s">
        <v>2451</v>
      </c>
      <c r="M417" s="20">
        <v>9441952462</v>
      </c>
      <c r="N417" s="20" t="s">
        <v>2469</v>
      </c>
      <c r="O417" s="20" t="s">
        <v>2470</v>
      </c>
      <c r="P417" s="31" t="s">
        <v>2471</v>
      </c>
      <c r="Q417" s="20" t="s">
        <v>46</v>
      </c>
      <c r="R417" s="38" t="s">
        <v>2472</v>
      </c>
    </row>
    <row r="418" spans="1:18" ht="22.5" hidden="1" customHeight="1" x14ac:dyDescent="0.2">
      <c r="A418" s="29">
        <v>45373.940532916662</v>
      </c>
      <c r="B418" s="20" t="s">
        <v>2473</v>
      </c>
      <c r="C418" s="30">
        <v>160121734013</v>
      </c>
      <c r="D418" s="20" t="s">
        <v>2474</v>
      </c>
      <c r="E418" s="20" t="s">
        <v>40</v>
      </c>
      <c r="F418" s="20" t="s">
        <v>14</v>
      </c>
      <c r="G418" s="20">
        <v>1</v>
      </c>
      <c r="H418" s="20">
        <v>2025</v>
      </c>
      <c r="I418" s="20" t="s">
        <v>2475</v>
      </c>
      <c r="J418" s="20" t="s">
        <v>2473</v>
      </c>
      <c r="K418" s="20">
        <v>9515933220</v>
      </c>
      <c r="L418" s="20" t="s">
        <v>2444</v>
      </c>
      <c r="M418" s="20">
        <v>9441952462</v>
      </c>
      <c r="N418" s="20" t="s">
        <v>600</v>
      </c>
      <c r="O418" s="20" t="s">
        <v>680</v>
      </c>
      <c r="P418" s="31" t="s">
        <v>2476</v>
      </c>
      <c r="Q418" s="20" t="s">
        <v>70</v>
      </c>
      <c r="R418" s="32" t="s">
        <v>242</v>
      </c>
    </row>
    <row r="419" spans="1:18" ht="22.5" hidden="1" customHeight="1" x14ac:dyDescent="0.2">
      <c r="A419" s="29">
        <v>45373.864868483797</v>
      </c>
      <c r="B419" s="20" t="s">
        <v>2477</v>
      </c>
      <c r="C419" s="30">
        <v>160121734015</v>
      </c>
      <c r="D419" s="20" t="s">
        <v>2478</v>
      </c>
      <c r="E419" s="20" t="s">
        <v>40</v>
      </c>
      <c r="F419" s="20" t="s">
        <v>14</v>
      </c>
      <c r="G419" s="20">
        <v>1</v>
      </c>
      <c r="H419" s="20">
        <v>2025</v>
      </c>
      <c r="I419" s="20" t="s">
        <v>2479</v>
      </c>
      <c r="J419" s="20" t="s">
        <v>2477</v>
      </c>
      <c r="K419" s="20">
        <v>7207560164</v>
      </c>
      <c r="L419" s="20" t="s">
        <v>2463</v>
      </c>
      <c r="M419" s="20">
        <v>9441952462</v>
      </c>
      <c r="N419" s="20" t="s">
        <v>43</v>
      </c>
      <c r="O419" s="20" t="s">
        <v>2480</v>
      </c>
      <c r="P419" s="31" t="s">
        <v>2481</v>
      </c>
      <c r="Q419" s="20" t="s">
        <v>70</v>
      </c>
      <c r="R419" s="32" t="s">
        <v>2440</v>
      </c>
    </row>
    <row r="420" spans="1:18" ht="22.5" hidden="1" customHeight="1" x14ac:dyDescent="0.2">
      <c r="A420" s="29">
        <v>45379.926042951389</v>
      </c>
      <c r="B420" s="20" t="s">
        <v>2482</v>
      </c>
      <c r="C420" s="30">
        <v>160121734016</v>
      </c>
      <c r="D420" s="20" t="s">
        <v>2483</v>
      </c>
      <c r="E420" s="20" t="s">
        <v>40</v>
      </c>
      <c r="F420" s="20" t="s">
        <v>14</v>
      </c>
      <c r="G420" s="20">
        <v>1</v>
      </c>
      <c r="H420" s="20">
        <v>2025</v>
      </c>
      <c r="I420" s="20" t="s">
        <v>2484</v>
      </c>
      <c r="J420" s="20" t="s">
        <v>2482</v>
      </c>
      <c r="K420" s="20">
        <v>7670975770</v>
      </c>
      <c r="L420" s="20" t="s">
        <v>2485</v>
      </c>
      <c r="M420" s="20">
        <v>9441952462</v>
      </c>
      <c r="N420" s="20" t="s">
        <v>61</v>
      </c>
      <c r="O420" s="20">
        <v>100</v>
      </c>
      <c r="P420" s="31" t="s">
        <v>2486</v>
      </c>
      <c r="Q420" s="20" t="s">
        <v>46</v>
      </c>
      <c r="R420" s="32" t="s">
        <v>2487</v>
      </c>
    </row>
    <row r="421" spans="1:18" ht="22.5" hidden="1" customHeight="1" x14ac:dyDescent="0.2">
      <c r="A421" s="29">
        <v>45383.878659710652</v>
      </c>
      <c r="B421" s="20" t="s">
        <v>2488</v>
      </c>
      <c r="C421" s="30">
        <v>160121734018</v>
      </c>
      <c r="D421" s="20" t="s">
        <v>2489</v>
      </c>
      <c r="E421" s="20" t="s">
        <v>40</v>
      </c>
      <c r="F421" s="20" t="s">
        <v>14</v>
      </c>
      <c r="G421" s="20">
        <v>1</v>
      </c>
      <c r="H421" s="20">
        <v>2025</v>
      </c>
      <c r="I421" s="20" t="s">
        <v>2490</v>
      </c>
      <c r="J421" s="20" t="s">
        <v>2488</v>
      </c>
      <c r="K421" s="20">
        <v>7386641876</v>
      </c>
      <c r="L421" s="20" t="s">
        <v>2456</v>
      </c>
      <c r="M421" s="20" t="s">
        <v>2491</v>
      </c>
      <c r="N421" s="20" t="s">
        <v>67</v>
      </c>
      <c r="O421" s="20" t="s">
        <v>2492</v>
      </c>
      <c r="P421" s="20" t="s">
        <v>2493</v>
      </c>
      <c r="Q421" s="20" t="s">
        <v>70</v>
      </c>
      <c r="R421" s="32" t="s">
        <v>46</v>
      </c>
    </row>
    <row r="422" spans="1:18" ht="22.5" hidden="1" customHeight="1" x14ac:dyDescent="0.2">
      <c r="A422" s="29">
        <v>45389.721045937498</v>
      </c>
      <c r="B422" s="20" t="s">
        <v>2494</v>
      </c>
      <c r="C422" s="30">
        <v>160121734019</v>
      </c>
      <c r="D422" s="20" t="s">
        <v>2495</v>
      </c>
      <c r="E422" s="20" t="s">
        <v>40</v>
      </c>
      <c r="F422" s="20" t="s">
        <v>14</v>
      </c>
      <c r="G422" s="20">
        <v>1</v>
      </c>
      <c r="H422" s="20">
        <v>2025</v>
      </c>
      <c r="I422" s="20" t="s">
        <v>2496</v>
      </c>
      <c r="J422" s="20" t="s">
        <v>2497</v>
      </c>
      <c r="K422" s="20">
        <v>9441227698</v>
      </c>
      <c r="L422" s="20" t="s">
        <v>2498</v>
      </c>
      <c r="M422" s="20">
        <v>9441952462</v>
      </c>
      <c r="N422" s="20" t="s">
        <v>759</v>
      </c>
      <c r="O422" s="20" t="s">
        <v>2499</v>
      </c>
      <c r="P422" s="31" t="s">
        <v>2500</v>
      </c>
      <c r="Q422" s="20" t="s">
        <v>46</v>
      </c>
      <c r="R422" s="20" t="s">
        <v>2501</v>
      </c>
    </row>
    <row r="423" spans="1:18" ht="22.5" hidden="1" customHeight="1" x14ac:dyDescent="0.2">
      <c r="A423" s="29">
        <v>45387.556583773148</v>
      </c>
      <c r="B423" s="20" t="s">
        <v>2502</v>
      </c>
      <c r="C423" s="30">
        <v>160121734020</v>
      </c>
      <c r="D423" s="20" t="s">
        <v>2503</v>
      </c>
      <c r="E423" s="20" t="s">
        <v>50</v>
      </c>
      <c r="F423" s="20" t="s">
        <v>14</v>
      </c>
      <c r="G423" s="20">
        <v>1</v>
      </c>
      <c r="H423" s="20">
        <v>2025</v>
      </c>
      <c r="I423" s="20" t="s">
        <v>2502</v>
      </c>
      <c r="J423" s="20" t="s">
        <v>2504</v>
      </c>
      <c r="K423" s="20">
        <v>7672021309</v>
      </c>
      <c r="L423" s="20" t="s">
        <v>2505</v>
      </c>
      <c r="M423" s="20">
        <v>9441952462</v>
      </c>
      <c r="N423" s="20" t="s">
        <v>67</v>
      </c>
      <c r="O423" s="20" t="s">
        <v>2506</v>
      </c>
      <c r="P423" s="31" t="s">
        <v>2507</v>
      </c>
      <c r="Q423" s="20" t="s">
        <v>46</v>
      </c>
      <c r="R423" s="20" t="s">
        <v>2508</v>
      </c>
    </row>
    <row r="424" spans="1:18" ht="22.5" hidden="1" customHeight="1" x14ac:dyDescent="0.2">
      <c r="A424" s="29">
        <v>45379.605010636573</v>
      </c>
      <c r="B424" s="20" t="s">
        <v>2509</v>
      </c>
      <c r="C424" s="30">
        <v>160121734021</v>
      </c>
      <c r="D424" s="20" t="s">
        <v>2510</v>
      </c>
      <c r="E424" s="20" t="s">
        <v>50</v>
      </c>
      <c r="F424" s="20" t="s">
        <v>14</v>
      </c>
      <c r="G424" s="20">
        <v>1</v>
      </c>
      <c r="H424" s="20">
        <v>2025</v>
      </c>
      <c r="I424" s="20" t="s">
        <v>2511</v>
      </c>
      <c r="J424" s="20" t="s">
        <v>2509</v>
      </c>
      <c r="K424" s="20">
        <v>9121616289</v>
      </c>
      <c r="L424" s="20" t="s">
        <v>2512</v>
      </c>
      <c r="M424" s="20">
        <v>9441952462</v>
      </c>
      <c r="N424" s="20" t="s">
        <v>600</v>
      </c>
      <c r="O424" s="20">
        <v>72.11</v>
      </c>
      <c r="P424" s="20" t="s">
        <v>2513</v>
      </c>
      <c r="Q424" s="20" t="s">
        <v>46</v>
      </c>
      <c r="R424" s="32" t="s">
        <v>2514</v>
      </c>
    </row>
    <row r="425" spans="1:18" ht="22.5" hidden="1" customHeight="1" x14ac:dyDescent="0.2">
      <c r="A425" s="29">
        <v>45377.749554942129</v>
      </c>
      <c r="B425" s="20" t="s">
        <v>2515</v>
      </c>
      <c r="C425" s="30">
        <v>160121734022</v>
      </c>
      <c r="D425" s="20" t="s">
        <v>2516</v>
      </c>
      <c r="E425" s="20" t="s">
        <v>50</v>
      </c>
      <c r="F425" s="20" t="s">
        <v>14</v>
      </c>
      <c r="G425" s="20">
        <v>1</v>
      </c>
      <c r="H425" s="20">
        <v>2025</v>
      </c>
      <c r="I425" s="20" t="s">
        <v>2517</v>
      </c>
      <c r="J425" s="20" t="s">
        <v>2518</v>
      </c>
      <c r="K425" s="20">
        <v>9392517811</v>
      </c>
      <c r="L425" s="20" t="s">
        <v>2512</v>
      </c>
      <c r="M425" s="20">
        <v>9441952462</v>
      </c>
      <c r="N425" s="20" t="s">
        <v>600</v>
      </c>
      <c r="O425" s="20" t="s">
        <v>2519</v>
      </c>
      <c r="P425" s="20" t="s">
        <v>2520</v>
      </c>
      <c r="Q425" s="20" t="s">
        <v>46</v>
      </c>
      <c r="R425" s="32" t="s">
        <v>112</v>
      </c>
    </row>
    <row r="426" spans="1:18" ht="22.5" hidden="1" customHeight="1" x14ac:dyDescent="0.2">
      <c r="A426" s="29">
        <v>45379.605506006948</v>
      </c>
      <c r="B426" s="20" t="s">
        <v>2521</v>
      </c>
      <c r="C426" s="30">
        <v>160121734024</v>
      </c>
      <c r="D426" s="20" t="s">
        <v>2522</v>
      </c>
      <c r="E426" s="20" t="s">
        <v>50</v>
      </c>
      <c r="F426" s="20" t="s">
        <v>14</v>
      </c>
      <c r="G426" s="20">
        <v>1</v>
      </c>
      <c r="H426" s="20">
        <v>2025</v>
      </c>
      <c r="I426" s="20" t="s">
        <v>2523</v>
      </c>
      <c r="J426" s="20" t="s">
        <v>2521</v>
      </c>
      <c r="K426" s="20">
        <v>7993535176</v>
      </c>
      <c r="L426" s="20" t="s">
        <v>2524</v>
      </c>
      <c r="M426" s="20">
        <v>9440666403</v>
      </c>
      <c r="N426" s="20" t="s">
        <v>600</v>
      </c>
      <c r="O426" s="20" t="s">
        <v>680</v>
      </c>
      <c r="P426" s="31" t="s">
        <v>2525</v>
      </c>
      <c r="Q426" s="20" t="s">
        <v>46</v>
      </c>
      <c r="R426" s="32" t="s">
        <v>2526</v>
      </c>
    </row>
    <row r="427" spans="1:18" ht="22.5" hidden="1" customHeight="1" x14ac:dyDescent="0.2">
      <c r="A427" s="29">
        <v>45380.650253842592</v>
      </c>
      <c r="B427" s="20" t="s">
        <v>2527</v>
      </c>
      <c r="C427" s="30">
        <v>160121734025</v>
      </c>
      <c r="D427" s="20" t="s">
        <v>2528</v>
      </c>
      <c r="E427" s="20" t="s">
        <v>50</v>
      </c>
      <c r="F427" s="20" t="s">
        <v>14</v>
      </c>
      <c r="G427" s="20">
        <v>1</v>
      </c>
      <c r="H427" s="20">
        <v>2025</v>
      </c>
      <c r="I427" s="20" t="s">
        <v>2529</v>
      </c>
      <c r="J427" s="20" t="s">
        <v>2530</v>
      </c>
      <c r="K427" s="20">
        <v>8106622360</v>
      </c>
      <c r="L427" s="20" t="s">
        <v>2531</v>
      </c>
      <c r="M427" s="20">
        <v>9440666403</v>
      </c>
      <c r="N427" s="20" t="s">
        <v>2039</v>
      </c>
      <c r="O427" s="20">
        <v>90</v>
      </c>
      <c r="P427" s="20" t="s">
        <v>2532</v>
      </c>
      <c r="Q427" s="20" t="s">
        <v>70</v>
      </c>
      <c r="R427" s="32" t="s">
        <v>85</v>
      </c>
    </row>
    <row r="428" spans="1:18" ht="22.5" hidden="1" customHeight="1" x14ac:dyDescent="0.2">
      <c r="A428" s="29">
        <v>45379.605346863427</v>
      </c>
      <c r="B428" s="20" t="s">
        <v>2533</v>
      </c>
      <c r="C428" s="30">
        <v>160121734026</v>
      </c>
      <c r="D428" s="20" t="s">
        <v>2534</v>
      </c>
      <c r="E428" s="20" t="s">
        <v>50</v>
      </c>
      <c r="F428" s="20" t="s">
        <v>14</v>
      </c>
      <c r="G428" s="20">
        <v>1</v>
      </c>
      <c r="H428" s="20">
        <v>2025</v>
      </c>
      <c r="I428" s="20" t="s">
        <v>2535</v>
      </c>
      <c r="J428" s="20" t="s">
        <v>2533</v>
      </c>
      <c r="K428" s="20">
        <v>8919081199</v>
      </c>
      <c r="L428" s="20" t="s">
        <v>2536</v>
      </c>
      <c r="M428" s="20">
        <v>9440666403</v>
      </c>
      <c r="N428" s="20" t="s">
        <v>2039</v>
      </c>
      <c r="O428" s="20" t="s">
        <v>2537</v>
      </c>
      <c r="P428" s="20" t="s">
        <v>2538</v>
      </c>
      <c r="Q428" s="20" t="s">
        <v>46</v>
      </c>
      <c r="R428" s="32" t="s">
        <v>2539</v>
      </c>
    </row>
    <row r="429" spans="1:18" ht="22.5" hidden="1" customHeight="1" x14ac:dyDescent="0.2">
      <c r="A429" s="29">
        <v>45378.793483865738</v>
      </c>
      <c r="B429" s="20" t="s">
        <v>2540</v>
      </c>
      <c r="C429" s="30">
        <v>160121734027</v>
      </c>
      <c r="D429" s="20" t="s">
        <v>2541</v>
      </c>
      <c r="E429" s="20" t="s">
        <v>50</v>
      </c>
      <c r="F429" s="20" t="s">
        <v>14</v>
      </c>
      <c r="G429" s="20">
        <v>1</v>
      </c>
      <c r="H429" s="20">
        <v>2025</v>
      </c>
      <c r="I429" s="20" t="s">
        <v>2542</v>
      </c>
      <c r="J429" s="20" t="s">
        <v>2540</v>
      </c>
      <c r="K429" s="20">
        <v>9346084563</v>
      </c>
      <c r="L429" s="20" t="s">
        <v>2543</v>
      </c>
      <c r="M429" s="20">
        <v>9440666403</v>
      </c>
      <c r="N429" s="20" t="s">
        <v>600</v>
      </c>
      <c r="O429" s="20" t="s">
        <v>2544</v>
      </c>
      <c r="P429" s="20" t="s">
        <v>2545</v>
      </c>
      <c r="Q429" s="20" t="s">
        <v>46</v>
      </c>
      <c r="R429" s="32" t="s">
        <v>682</v>
      </c>
    </row>
    <row r="430" spans="1:18" ht="22.5" hidden="1" customHeight="1" x14ac:dyDescent="0.2">
      <c r="A430" s="29">
        <v>45379.611959386573</v>
      </c>
      <c r="B430" s="20" t="s">
        <v>2546</v>
      </c>
      <c r="C430" s="30">
        <v>160121734028</v>
      </c>
      <c r="D430" s="20" t="s">
        <v>2547</v>
      </c>
      <c r="E430" s="20" t="s">
        <v>50</v>
      </c>
      <c r="F430" s="20" t="s">
        <v>14</v>
      </c>
      <c r="G430" s="20">
        <v>1</v>
      </c>
      <c r="H430" s="20">
        <v>2025</v>
      </c>
      <c r="I430" s="20" t="s">
        <v>2548</v>
      </c>
      <c r="J430" s="20" t="s">
        <v>2549</v>
      </c>
      <c r="K430" s="20">
        <v>7780561073</v>
      </c>
      <c r="L430" s="20" t="s">
        <v>2550</v>
      </c>
      <c r="M430" s="20">
        <v>9440666403</v>
      </c>
      <c r="N430" s="20" t="s">
        <v>600</v>
      </c>
      <c r="O430" s="20" t="s">
        <v>721</v>
      </c>
      <c r="P430" s="20" t="s">
        <v>2551</v>
      </c>
      <c r="Q430" s="20" t="s">
        <v>46</v>
      </c>
      <c r="R430" s="32" t="s">
        <v>149</v>
      </c>
    </row>
    <row r="431" spans="1:18" ht="22.5" hidden="1" customHeight="1" x14ac:dyDescent="0.2">
      <c r="A431" s="29">
        <v>45404.738195115744</v>
      </c>
      <c r="B431" s="20" t="s">
        <v>2552</v>
      </c>
      <c r="C431" s="30">
        <v>160121734029</v>
      </c>
      <c r="D431" s="20" t="s">
        <v>2553</v>
      </c>
      <c r="E431" s="20" t="s">
        <v>50</v>
      </c>
      <c r="F431" s="20" t="s">
        <v>14</v>
      </c>
      <c r="G431" s="20">
        <v>1</v>
      </c>
      <c r="H431" s="20">
        <v>2025</v>
      </c>
      <c r="I431" s="20" t="s">
        <v>2554</v>
      </c>
      <c r="J431" s="20" t="s">
        <v>2555</v>
      </c>
      <c r="K431" s="20">
        <v>6303859487</v>
      </c>
      <c r="L431" s="20" t="s">
        <v>2556</v>
      </c>
      <c r="M431" s="20">
        <v>9440666403</v>
      </c>
      <c r="N431" s="20" t="s">
        <v>600</v>
      </c>
      <c r="O431" s="20">
        <v>72</v>
      </c>
      <c r="P431" s="20" t="s">
        <v>2557</v>
      </c>
      <c r="Q431" s="20" t="s">
        <v>70</v>
      </c>
      <c r="R431" s="20" t="s">
        <v>2558</v>
      </c>
    </row>
    <row r="432" spans="1:18" ht="22.5" hidden="1" customHeight="1" x14ac:dyDescent="0.2">
      <c r="A432" s="29">
        <v>45379.611650393519</v>
      </c>
      <c r="B432" s="20" t="s">
        <v>2559</v>
      </c>
      <c r="C432" s="30">
        <v>160121734030</v>
      </c>
      <c r="D432" s="20" t="s">
        <v>2560</v>
      </c>
      <c r="E432" s="20" t="s">
        <v>50</v>
      </c>
      <c r="F432" s="20" t="s">
        <v>14</v>
      </c>
      <c r="G432" s="20">
        <v>1</v>
      </c>
      <c r="H432" s="20">
        <v>2025</v>
      </c>
      <c r="I432" s="20" t="s">
        <v>2561</v>
      </c>
      <c r="J432" s="20" t="s">
        <v>2559</v>
      </c>
      <c r="K432" s="20">
        <v>9392672374</v>
      </c>
      <c r="L432" s="20" t="s">
        <v>2562</v>
      </c>
      <c r="M432" s="20">
        <v>9440666403</v>
      </c>
      <c r="N432" s="20" t="s">
        <v>2039</v>
      </c>
      <c r="O432" s="20" t="s">
        <v>2563</v>
      </c>
      <c r="P432" s="20" t="s">
        <v>2564</v>
      </c>
      <c r="Q432" s="20" t="s">
        <v>46</v>
      </c>
      <c r="R432" s="32" t="s">
        <v>1719</v>
      </c>
    </row>
    <row r="433" spans="1:18" ht="22.5" hidden="1" customHeight="1" x14ac:dyDescent="0.2">
      <c r="A433" s="29">
        <v>45381.862516400462</v>
      </c>
      <c r="B433" s="20" t="s">
        <v>2565</v>
      </c>
      <c r="C433" s="30">
        <v>160121734032</v>
      </c>
      <c r="D433" s="20" t="s">
        <v>2566</v>
      </c>
      <c r="E433" s="20" t="s">
        <v>50</v>
      </c>
      <c r="F433" s="20" t="s">
        <v>14</v>
      </c>
      <c r="G433" s="20">
        <v>1</v>
      </c>
      <c r="H433" s="20">
        <v>2025</v>
      </c>
      <c r="I433" s="20" t="s">
        <v>2567</v>
      </c>
      <c r="J433" s="20" t="s">
        <v>2565</v>
      </c>
      <c r="K433" s="20">
        <v>7330628154</v>
      </c>
      <c r="L433" s="20" t="s">
        <v>2568</v>
      </c>
      <c r="M433" s="20">
        <v>9440666403</v>
      </c>
      <c r="N433" s="20" t="s">
        <v>2039</v>
      </c>
      <c r="O433" s="20" t="s">
        <v>2569</v>
      </c>
      <c r="P433" s="20" t="s">
        <v>2570</v>
      </c>
      <c r="Q433" s="20" t="s">
        <v>46</v>
      </c>
      <c r="R433" s="32" t="s">
        <v>2571</v>
      </c>
    </row>
    <row r="434" spans="1:18" ht="22.5" hidden="1" customHeight="1" x14ac:dyDescent="0.2">
      <c r="A434" s="29">
        <v>45407.83294547454</v>
      </c>
      <c r="B434" s="20" t="s">
        <v>2572</v>
      </c>
      <c r="C434" s="30">
        <v>160121734033</v>
      </c>
      <c r="D434" s="20" t="s">
        <v>2573</v>
      </c>
      <c r="E434" s="20" t="s">
        <v>50</v>
      </c>
      <c r="F434" s="20" t="s">
        <v>14</v>
      </c>
      <c r="G434" s="20">
        <v>1</v>
      </c>
      <c r="H434" s="20">
        <v>2025</v>
      </c>
      <c r="I434" s="20" t="s">
        <v>2574</v>
      </c>
      <c r="J434" s="20" t="s">
        <v>2572</v>
      </c>
      <c r="K434" s="20">
        <v>7569558519</v>
      </c>
      <c r="L434" s="20" t="s">
        <v>2575</v>
      </c>
      <c r="M434" s="20">
        <v>9440666403</v>
      </c>
      <c r="N434" s="20" t="s">
        <v>600</v>
      </c>
      <c r="O434" s="20">
        <v>72</v>
      </c>
      <c r="P434" s="20" t="s">
        <v>2576</v>
      </c>
      <c r="Q434" s="20" t="s">
        <v>46</v>
      </c>
      <c r="R434" s="20" t="s">
        <v>2514</v>
      </c>
    </row>
    <row r="435" spans="1:18" ht="22.5" hidden="1" customHeight="1" x14ac:dyDescent="0.2">
      <c r="A435" s="29">
        <v>45379.605634444444</v>
      </c>
      <c r="B435" s="20" t="s">
        <v>2577</v>
      </c>
      <c r="C435" s="30">
        <v>160121734034</v>
      </c>
      <c r="D435" s="20" t="s">
        <v>2578</v>
      </c>
      <c r="E435" s="20" t="s">
        <v>50</v>
      </c>
      <c r="F435" s="20" t="s">
        <v>14</v>
      </c>
      <c r="G435" s="20">
        <v>1</v>
      </c>
      <c r="H435" s="20">
        <v>2025</v>
      </c>
      <c r="I435" s="20" t="s">
        <v>2579</v>
      </c>
      <c r="J435" s="20" t="s">
        <v>2577</v>
      </c>
      <c r="K435" s="20">
        <v>6305215607</v>
      </c>
      <c r="L435" s="20" t="s">
        <v>2575</v>
      </c>
      <c r="M435" s="20">
        <v>9440666403</v>
      </c>
      <c r="N435" s="20" t="s">
        <v>2039</v>
      </c>
      <c r="O435" s="20" t="s">
        <v>2580</v>
      </c>
      <c r="P435" s="20" t="s">
        <v>2581</v>
      </c>
      <c r="Q435" s="20" t="s">
        <v>46</v>
      </c>
      <c r="R435" s="32" t="s">
        <v>1719</v>
      </c>
    </row>
    <row r="436" spans="1:18" ht="22.5" hidden="1" customHeight="1" x14ac:dyDescent="0.2">
      <c r="A436" s="29">
        <v>45358.94363115741</v>
      </c>
      <c r="B436" s="20" t="s">
        <v>2582</v>
      </c>
      <c r="C436" s="30">
        <v>160121734035</v>
      </c>
      <c r="D436" s="20" t="s">
        <v>2583</v>
      </c>
      <c r="E436" s="20" t="s">
        <v>50</v>
      </c>
      <c r="F436" s="20" t="s">
        <v>14</v>
      </c>
      <c r="G436" s="20">
        <v>1</v>
      </c>
      <c r="H436" s="20">
        <v>2025</v>
      </c>
      <c r="I436" s="20" t="s">
        <v>2584</v>
      </c>
      <c r="J436" s="20" t="s">
        <v>2582</v>
      </c>
      <c r="K436" s="20">
        <v>7981034096</v>
      </c>
      <c r="L436" s="20" t="s">
        <v>2585</v>
      </c>
      <c r="M436" s="20">
        <v>9440666403</v>
      </c>
      <c r="N436" s="20" t="s">
        <v>600</v>
      </c>
      <c r="O436" s="20" t="s">
        <v>649</v>
      </c>
      <c r="P436" s="20" t="s">
        <v>2586</v>
      </c>
      <c r="Q436" s="20" t="s">
        <v>46</v>
      </c>
      <c r="R436" s="32" t="s">
        <v>2587</v>
      </c>
    </row>
    <row r="437" spans="1:18" ht="22.5" hidden="1" customHeight="1" x14ac:dyDescent="0.2">
      <c r="A437" s="29">
        <v>45389.657648495369</v>
      </c>
      <c r="B437" s="20" t="s">
        <v>2588</v>
      </c>
      <c r="C437" s="30">
        <v>160121734037</v>
      </c>
      <c r="D437" s="20" t="s">
        <v>2589</v>
      </c>
      <c r="E437" s="20" t="s">
        <v>50</v>
      </c>
      <c r="F437" s="20" t="s">
        <v>14</v>
      </c>
      <c r="G437" s="20">
        <v>1</v>
      </c>
      <c r="H437" s="20">
        <v>2025</v>
      </c>
      <c r="I437" s="20" t="s">
        <v>2590</v>
      </c>
      <c r="J437" s="20" t="s">
        <v>2588</v>
      </c>
      <c r="K437" s="20">
        <v>7207842351</v>
      </c>
      <c r="L437" s="20" t="s">
        <v>2531</v>
      </c>
      <c r="M437" s="20">
        <v>9440666403</v>
      </c>
      <c r="N437" s="20" t="s">
        <v>600</v>
      </c>
      <c r="O437" s="20" t="s">
        <v>2591</v>
      </c>
      <c r="P437" s="31" t="s">
        <v>2592</v>
      </c>
      <c r="Q437" s="20" t="s">
        <v>46</v>
      </c>
      <c r="R437" s="20" t="s">
        <v>112</v>
      </c>
    </row>
    <row r="438" spans="1:18" ht="22.5" hidden="1" customHeight="1" x14ac:dyDescent="0.2">
      <c r="A438" s="29">
        <v>45381.57216747685</v>
      </c>
      <c r="B438" s="20" t="s">
        <v>2593</v>
      </c>
      <c r="C438" s="30">
        <v>160121734038</v>
      </c>
      <c r="D438" s="20" t="s">
        <v>2594</v>
      </c>
      <c r="E438" s="20" t="s">
        <v>50</v>
      </c>
      <c r="F438" s="20" t="s">
        <v>14</v>
      </c>
      <c r="G438" s="20">
        <v>1</v>
      </c>
      <c r="H438" s="20">
        <v>2025</v>
      </c>
      <c r="I438" s="20" t="s">
        <v>2595</v>
      </c>
      <c r="J438" s="20" t="s">
        <v>2593</v>
      </c>
      <c r="K438" s="20">
        <v>9391554942</v>
      </c>
      <c r="L438" s="20" t="s">
        <v>2562</v>
      </c>
      <c r="M438" s="20">
        <v>9440666403</v>
      </c>
      <c r="N438" s="20" t="s">
        <v>600</v>
      </c>
      <c r="O438" s="20" t="s">
        <v>1170</v>
      </c>
      <c r="P438" s="20" t="s">
        <v>2596</v>
      </c>
      <c r="Q438" s="20" t="s">
        <v>46</v>
      </c>
      <c r="R438" s="32" t="s">
        <v>1425</v>
      </c>
    </row>
    <row r="439" spans="1:18" ht="22.5" hidden="1" customHeight="1" x14ac:dyDescent="0.2">
      <c r="A439" s="29">
        <v>45378.797855763885</v>
      </c>
      <c r="B439" s="20" t="s">
        <v>2597</v>
      </c>
      <c r="C439" s="30">
        <v>160121734040</v>
      </c>
      <c r="D439" s="20" t="s">
        <v>2598</v>
      </c>
      <c r="E439" s="20" t="s">
        <v>50</v>
      </c>
      <c r="F439" s="20" t="s">
        <v>14</v>
      </c>
      <c r="G439" s="20">
        <v>1</v>
      </c>
      <c r="H439" s="20">
        <v>2025</v>
      </c>
      <c r="I439" s="20" t="s">
        <v>2599</v>
      </c>
      <c r="J439" s="20" t="s">
        <v>2597</v>
      </c>
      <c r="K439" s="20">
        <v>7993563113</v>
      </c>
      <c r="L439" s="20" t="s">
        <v>2600</v>
      </c>
      <c r="M439" s="20">
        <v>9440666403</v>
      </c>
      <c r="N439" s="20" t="s">
        <v>600</v>
      </c>
      <c r="O439" s="20" t="s">
        <v>721</v>
      </c>
      <c r="P439" s="20" t="s">
        <v>2601</v>
      </c>
      <c r="Q439" s="20" t="s">
        <v>70</v>
      </c>
      <c r="R439" s="32" t="s">
        <v>164</v>
      </c>
    </row>
    <row r="440" spans="1:18" ht="22.5" hidden="1" customHeight="1" x14ac:dyDescent="0.2">
      <c r="A440" s="29">
        <v>45379.525061967594</v>
      </c>
      <c r="B440" s="20" t="s">
        <v>2602</v>
      </c>
      <c r="C440" s="30">
        <v>160121734041</v>
      </c>
      <c r="D440" s="20" t="s">
        <v>2603</v>
      </c>
      <c r="E440" s="20" t="s">
        <v>50</v>
      </c>
      <c r="F440" s="20" t="s">
        <v>14</v>
      </c>
      <c r="G440" s="20">
        <v>1</v>
      </c>
      <c r="H440" s="20">
        <v>2025</v>
      </c>
      <c r="I440" s="20" t="s">
        <v>2604</v>
      </c>
      <c r="J440" s="20" t="s">
        <v>2602</v>
      </c>
      <c r="K440" s="20">
        <v>9849912263</v>
      </c>
      <c r="L440" s="20" t="s">
        <v>2605</v>
      </c>
      <c r="M440" s="20">
        <v>9440666403</v>
      </c>
      <c r="N440" s="20" t="s">
        <v>2039</v>
      </c>
      <c r="O440" s="20" t="s">
        <v>2606</v>
      </c>
      <c r="P440" s="31" t="s">
        <v>2607</v>
      </c>
      <c r="Q440" s="20" t="s">
        <v>70</v>
      </c>
      <c r="R440" s="32" t="s">
        <v>112</v>
      </c>
    </row>
    <row r="441" spans="1:18" ht="22.5" hidden="1" customHeight="1" x14ac:dyDescent="0.2">
      <c r="A441" s="29">
        <v>45401.526735474537</v>
      </c>
      <c r="B441" s="20" t="s">
        <v>2608</v>
      </c>
      <c r="C441" s="30">
        <v>160121734042</v>
      </c>
      <c r="D441" s="20" t="s">
        <v>2609</v>
      </c>
      <c r="E441" s="20" t="s">
        <v>50</v>
      </c>
      <c r="F441" s="20" t="s">
        <v>14</v>
      </c>
      <c r="G441" s="20">
        <v>1</v>
      </c>
      <c r="H441" s="20">
        <v>2025</v>
      </c>
      <c r="I441" s="20" t="s">
        <v>2610</v>
      </c>
      <c r="J441" s="20" t="s">
        <v>2608</v>
      </c>
      <c r="K441" s="20">
        <v>9133740824</v>
      </c>
      <c r="L441" s="20" t="s">
        <v>2611</v>
      </c>
      <c r="M441" s="20">
        <v>9440666403</v>
      </c>
      <c r="N441" s="20" t="s">
        <v>600</v>
      </c>
      <c r="O441" s="20" t="s">
        <v>2612</v>
      </c>
      <c r="P441" s="20" t="s">
        <v>2613</v>
      </c>
      <c r="Q441" s="20" t="s">
        <v>46</v>
      </c>
      <c r="R441" s="20" t="s">
        <v>682</v>
      </c>
    </row>
    <row r="442" spans="1:18" ht="22.5" hidden="1" customHeight="1" x14ac:dyDescent="0.2">
      <c r="A442" s="29">
        <v>45378.808628877319</v>
      </c>
      <c r="B442" s="20" t="s">
        <v>2614</v>
      </c>
      <c r="C442" s="30">
        <v>160121734043</v>
      </c>
      <c r="D442" s="20" t="s">
        <v>2615</v>
      </c>
      <c r="E442" s="20" t="s">
        <v>50</v>
      </c>
      <c r="F442" s="20" t="s">
        <v>14</v>
      </c>
      <c r="G442" s="20">
        <v>1</v>
      </c>
      <c r="H442" s="20">
        <v>2025</v>
      </c>
      <c r="I442" s="20" t="s">
        <v>2616</v>
      </c>
      <c r="J442" s="20" t="s">
        <v>2614</v>
      </c>
      <c r="K442" s="20">
        <v>9391723359</v>
      </c>
      <c r="L442" s="20" t="s">
        <v>2617</v>
      </c>
      <c r="M442" s="20">
        <v>9440666403</v>
      </c>
      <c r="N442" s="20" t="s">
        <v>67</v>
      </c>
      <c r="O442" s="20">
        <v>75.52</v>
      </c>
      <c r="P442" s="31" t="s">
        <v>2618</v>
      </c>
      <c r="Q442" s="20" t="s">
        <v>46</v>
      </c>
      <c r="R442" s="33" t="s">
        <v>2619</v>
      </c>
    </row>
    <row r="443" spans="1:18" ht="22.5" hidden="1" customHeight="1" x14ac:dyDescent="0.2">
      <c r="A443" s="29">
        <v>45383.447000983797</v>
      </c>
      <c r="B443" s="20" t="s">
        <v>2620</v>
      </c>
      <c r="C443" s="30">
        <v>160121734044</v>
      </c>
      <c r="D443" s="20" t="s">
        <v>2621</v>
      </c>
      <c r="E443" s="20" t="s">
        <v>50</v>
      </c>
      <c r="F443" s="20" t="s">
        <v>14</v>
      </c>
      <c r="G443" s="20">
        <v>1</v>
      </c>
      <c r="H443" s="20">
        <v>2025</v>
      </c>
      <c r="I443" s="20" t="s">
        <v>2620</v>
      </c>
      <c r="J443" s="20" t="s">
        <v>2622</v>
      </c>
      <c r="K443" s="20">
        <v>7799431636</v>
      </c>
      <c r="L443" s="20" t="s">
        <v>2623</v>
      </c>
      <c r="M443" s="20">
        <v>9440666403</v>
      </c>
      <c r="N443" s="20" t="s">
        <v>600</v>
      </c>
      <c r="O443" s="20" t="s">
        <v>770</v>
      </c>
      <c r="P443" s="20" t="s">
        <v>2624</v>
      </c>
      <c r="Q443" s="20" t="s">
        <v>46</v>
      </c>
      <c r="R443" s="32" t="s">
        <v>158</v>
      </c>
    </row>
    <row r="444" spans="1:18" ht="22.5" hidden="1" customHeight="1" x14ac:dyDescent="0.2">
      <c r="A444" s="29">
        <v>45408.741243587967</v>
      </c>
      <c r="B444" s="20" t="s">
        <v>2625</v>
      </c>
      <c r="C444" s="30">
        <v>160121734045</v>
      </c>
      <c r="D444" s="20" t="s">
        <v>2626</v>
      </c>
      <c r="E444" s="20" t="s">
        <v>50</v>
      </c>
      <c r="F444" s="20" t="s">
        <v>14</v>
      </c>
      <c r="G444" s="20">
        <v>1</v>
      </c>
      <c r="H444" s="20">
        <v>2025</v>
      </c>
      <c r="I444" s="20" t="s">
        <v>2627</v>
      </c>
      <c r="J444" s="20" t="s">
        <v>2625</v>
      </c>
      <c r="K444" s="20">
        <v>8367220273</v>
      </c>
      <c r="L444" s="20" t="s">
        <v>2628</v>
      </c>
      <c r="M444" s="20">
        <v>9039714123</v>
      </c>
      <c r="N444" s="20" t="s">
        <v>67</v>
      </c>
      <c r="O444" s="20" t="s">
        <v>110</v>
      </c>
      <c r="P444" s="31" t="s">
        <v>2629</v>
      </c>
      <c r="Q444" s="20" t="s">
        <v>70</v>
      </c>
      <c r="R444" s="20" t="s">
        <v>2630</v>
      </c>
    </row>
    <row r="445" spans="1:18" ht="22.5" hidden="1" customHeight="1" x14ac:dyDescent="0.2">
      <c r="A445" s="29">
        <v>45383.452989849538</v>
      </c>
      <c r="B445" s="20" t="s">
        <v>2631</v>
      </c>
      <c r="C445" s="30">
        <v>160121734047</v>
      </c>
      <c r="D445" s="20" t="s">
        <v>2632</v>
      </c>
      <c r="E445" s="20" t="s">
        <v>50</v>
      </c>
      <c r="F445" s="20" t="s">
        <v>14</v>
      </c>
      <c r="G445" s="20">
        <v>1</v>
      </c>
      <c r="H445" s="20">
        <v>2025</v>
      </c>
      <c r="I445" s="20" t="s">
        <v>2633</v>
      </c>
      <c r="J445" s="20" t="s">
        <v>2634</v>
      </c>
      <c r="K445" s="20">
        <v>9493722127</v>
      </c>
      <c r="L445" s="20" t="s">
        <v>2635</v>
      </c>
      <c r="M445" s="20">
        <v>9039714123</v>
      </c>
      <c r="N445" s="20" t="s">
        <v>43</v>
      </c>
      <c r="O445" s="20" t="s">
        <v>2636</v>
      </c>
      <c r="P445" s="31" t="s">
        <v>2637</v>
      </c>
      <c r="Q445" s="20" t="s">
        <v>46</v>
      </c>
      <c r="R445" s="32" t="s">
        <v>2638</v>
      </c>
    </row>
    <row r="446" spans="1:18" ht="22.5" hidden="1" customHeight="1" x14ac:dyDescent="0.2">
      <c r="A446" s="29">
        <v>45380.983581307868</v>
      </c>
      <c r="B446" s="20" t="s">
        <v>2639</v>
      </c>
      <c r="C446" s="30">
        <v>160121734048</v>
      </c>
      <c r="D446" s="20" t="s">
        <v>2640</v>
      </c>
      <c r="E446" s="20" t="s">
        <v>50</v>
      </c>
      <c r="F446" s="20" t="s">
        <v>14</v>
      </c>
      <c r="G446" s="20">
        <v>1</v>
      </c>
      <c r="H446" s="20">
        <v>2025</v>
      </c>
      <c r="I446" s="20" t="s">
        <v>2641</v>
      </c>
      <c r="J446" s="20" t="s">
        <v>2639</v>
      </c>
      <c r="K446" s="20">
        <v>9121308268</v>
      </c>
      <c r="L446" s="20" t="s">
        <v>2642</v>
      </c>
      <c r="M446" s="20">
        <v>9999999999</v>
      </c>
      <c r="N446" s="20" t="s">
        <v>67</v>
      </c>
      <c r="O446" s="20" t="s">
        <v>1265</v>
      </c>
      <c r="P446" s="31" t="s">
        <v>2643</v>
      </c>
      <c r="Q446" s="20" t="s">
        <v>46</v>
      </c>
      <c r="R446" s="32" t="s">
        <v>242</v>
      </c>
    </row>
    <row r="447" spans="1:18" ht="22.5" hidden="1" customHeight="1" x14ac:dyDescent="0.2">
      <c r="A447" s="29">
        <v>45379.852510787037</v>
      </c>
      <c r="B447" s="20" t="s">
        <v>2644</v>
      </c>
      <c r="C447" s="30">
        <v>160121734051</v>
      </c>
      <c r="D447" s="20" t="s">
        <v>2645</v>
      </c>
      <c r="E447" s="20" t="s">
        <v>50</v>
      </c>
      <c r="F447" s="20" t="s">
        <v>14</v>
      </c>
      <c r="G447" s="20">
        <v>1</v>
      </c>
      <c r="H447" s="20">
        <v>2025</v>
      </c>
      <c r="I447" s="20" t="s">
        <v>2646</v>
      </c>
      <c r="J447" s="20" t="s">
        <v>2644</v>
      </c>
      <c r="K447" s="20">
        <v>9182447921</v>
      </c>
      <c r="L447" s="20" t="s">
        <v>2647</v>
      </c>
      <c r="M447" s="20">
        <v>9039714123</v>
      </c>
      <c r="N447" s="20" t="s">
        <v>67</v>
      </c>
      <c r="O447" s="20">
        <v>75.52</v>
      </c>
      <c r="P447" s="31" t="s">
        <v>2648</v>
      </c>
      <c r="Q447" s="20" t="s">
        <v>46</v>
      </c>
      <c r="R447" s="32" t="s">
        <v>2649</v>
      </c>
    </row>
    <row r="448" spans="1:18" ht="22.5" hidden="1" customHeight="1" x14ac:dyDescent="0.2">
      <c r="A448" s="29">
        <v>45381.735379490739</v>
      </c>
      <c r="B448" s="20" t="s">
        <v>2650</v>
      </c>
      <c r="C448" s="30">
        <v>160121734052</v>
      </c>
      <c r="D448" s="20" t="s">
        <v>2651</v>
      </c>
      <c r="E448" s="20" t="s">
        <v>50</v>
      </c>
      <c r="F448" s="20" t="s">
        <v>14</v>
      </c>
      <c r="G448" s="20">
        <v>1</v>
      </c>
      <c r="H448" s="20">
        <v>2025</v>
      </c>
      <c r="I448" s="20" t="s">
        <v>2652</v>
      </c>
      <c r="J448" s="20" t="s">
        <v>2650</v>
      </c>
      <c r="K448" s="20">
        <v>7671862580</v>
      </c>
      <c r="L448" s="20" t="s">
        <v>2628</v>
      </c>
      <c r="M448" s="20">
        <v>9039714123</v>
      </c>
      <c r="N448" s="20" t="s">
        <v>67</v>
      </c>
      <c r="O448" s="20" t="s">
        <v>2653</v>
      </c>
      <c r="P448" s="31" t="s">
        <v>2654</v>
      </c>
      <c r="Q448" s="20" t="s">
        <v>70</v>
      </c>
      <c r="R448" s="32" t="s">
        <v>2340</v>
      </c>
    </row>
    <row r="449" spans="1:18" ht="22.5" hidden="1" customHeight="1" x14ac:dyDescent="0.2">
      <c r="A449" s="29">
        <v>45380.832680520834</v>
      </c>
      <c r="B449" s="20" t="s">
        <v>2655</v>
      </c>
      <c r="C449" s="30">
        <v>160121734053</v>
      </c>
      <c r="D449" s="20" t="s">
        <v>2656</v>
      </c>
      <c r="E449" s="20" t="s">
        <v>50</v>
      </c>
      <c r="F449" s="20" t="s">
        <v>14</v>
      </c>
      <c r="G449" s="20">
        <v>1</v>
      </c>
      <c r="H449" s="20">
        <v>2025</v>
      </c>
      <c r="I449" s="20" t="s">
        <v>2655</v>
      </c>
      <c r="J449" s="20" t="s">
        <v>2655</v>
      </c>
      <c r="K449" s="20">
        <v>9014958727</v>
      </c>
      <c r="L449" s="20" t="s">
        <v>2635</v>
      </c>
      <c r="M449" s="20">
        <v>9039714123</v>
      </c>
      <c r="N449" s="20" t="s">
        <v>61</v>
      </c>
      <c r="O449" s="20" t="s">
        <v>2657</v>
      </c>
      <c r="P449" s="31" t="s">
        <v>2658</v>
      </c>
      <c r="Q449" s="20" t="s">
        <v>46</v>
      </c>
      <c r="R449" s="33" t="s">
        <v>2659</v>
      </c>
    </row>
    <row r="450" spans="1:18" ht="22.5" hidden="1" customHeight="1" x14ac:dyDescent="0.2">
      <c r="A450" s="29">
        <v>45378.921614189814</v>
      </c>
      <c r="B450" s="20" t="s">
        <v>2660</v>
      </c>
      <c r="C450" s="30">
        <v>160121734054</v>
      </c>
      <c r="D450" s="20" t="s">
        <v>2661</v>
      </c>
      <c r="E450" s="20" t="s">
        <v>50</v>
      </c>
      <c r="F450" s="20" t="s">
        <v>14</v>
      </c>
      <c r="G450" s="20">
        <v>1</v>
      </c>
      <c r="H450" s="20">
        <v>2025</v>
      </c>
      <c r="I450" s="20" t="s">
        <v>2662</v>
      </c>
      <c r="J450" s="20" t="s">
        <v>2660</v>
      </c>
      <c r="K450" s="20">
        <v>9652743101</v>
      </c>
      <c r="L450" s="20" t="s">
        <v>2663</v>
      </c>
      <c r="M450" s="20">
        <v>9039714123</v>
      </c>
      <c r="N450" s="20" t="s">
        <v>2039</v>
      </c>
      <c r="O450" s="20" t="s">
        <v>2664</v>
      </c>
      <c r="P450" s="31" t="s">
        <v>2665</v>
      </c>
      <c r="Q450" s="20" t="s">
        <v>46</v>
      </c>
      <c r="R450" s="32" t="s">
        <v>149</v>
      </c>
    </row>
    <row r="451" spans="1:18" ht="22.5" hidden="1" customHeight="1" x14ac:dyDescent="0.2">
      <c r="A451" s="29">
        <v>45382.818340150465</v>
      </c>
      <c r="B451" s="20" t="s">
        <v>2666</v>
      </c>
      <c r="C451" s="30">
        <v>160121734055</v>
      </c>
      <c r="D451" s="20" t="s">
        <v>2667</v>
      </c>
      <c r="E451" s="20" t="s">
        <v>50</v>
      </c>
      <c r="F451" s="20" t="s">
        <v>14</v>
      </c>
      <c r="G451" s="20">
        <v>1</v>
      </c>
      <c r="H451" s="20">
        <v>2025</v>
      </c>
      <c r="I451" s="20" t="s">
        <v>2668</v>
      </c>
      <c r="J451" s="20" t="s">
        <v>2666</v>
      </c>
      <c r="K451" s="20">
        <v>8790288016</v>
      </c>
      <c r="L451" s="20" t="s">
        <v>2635</v>
      </c>
      <c r="M451" s="20">
        <v>9039714123</v>
      </c>
      <c r="N451" s="20" t="s">
        <v>67</v>
      </c>
      <c r="O451" s="20" t="s">
        <v>1148</v>
      </c>
      <c r="P451" s="31" t="s">
        <v>2669</v>
      </c>
      <c r="Q451" s="20" t="s">
        <v>46</v>
      </c>
      <c r="R451" s="33" t="s">
        <v>2670</v>
      </c>
    </row>
    <row r="452" spans="1:18" ht="22.5" hidden="1" customHeight="1" x14ac:dyDescent="0.2">
      <c r="A452" s="29">
        <v>45373.516763807871</v>
      </c>
      <c r="B452" s="20" t="s">
        <v>2671</v>
      </c>
      <c r="C452" s="30">
        <v>160121734056</v>
      </c>
      <c r="D452" s="20" t="s">
        <v>2672</v>
      </c>
      <c r="E452" s="20" t="s">
        <v>50</v>
      </c>
      <c r="F452" s="20" t="s">
        <v>14</v>
      </c>
      <c r="G452" s="20">
        <v>1</v>
      </c>
      <c r="H452" s="20">
        <v>2025</v>
      </c>
      <c r="I452" s="20" t="s">
        <v>2673</v>
      </c>
      <c r="J452" s="20" t="s">
        <v>2671</v>
      </c>
      <c r="K452" s="20">
        <v>6302453224</v>
      </c>
      <c r="L452" s="20" t="s">
        <v>2674</v>
      </c>
      <c r="M452" s="20">
        <v>9039714123</v>
      </c>
      <c r="N452" s="20" t="s">
        <v>283</v>
      </c>
      <c r="O452" s="20" t="s">
        <v>2675</v>
      </c>
      <c r="P452" s="20" t="s">
        <v>2676</v>
      </c>
      <c r="Q452" s="20" t="s">
        <v>46</v>
      </c>
      <c r="R452" s="32" t="s">
        <v>112</v>
      </c>
    </row>
    <row r="453" spans="1:18" ht="22.5" hidden="1" customHeight="1" x14ac:dyDescent="0.2">
      <c r="A453" s="29">
        <v>45378.78780288194</v>
      </c>
      <c r="B453" s="20" t="s">
        <v>2677</v>
      </c>
      <c r="C453" s="30">
        <v>160121734057</v>
      </c>
      <c r="D453" s="20" t="s">
        <v>2678</v>
      </c>
      <c r="E453" s="20" t="s">
        <v>50</v>
      </c>
      <c r="F453" s="20" t="s">
        <v>14</v>
      </c>
      <c r="G453" s="20">
        <v>1</v>
      </c>
      <c r="H453" s="20">
        <v>2025</v>
      </c>
      <c r="I453" s="20" t="s">
        <v>2679</v>
      </c>
      <c r="J453" s="20" t="s">
        <v>2677</v>
      </c>
      <c r="K453" s="20">
        <v>7780320249</v>
      </c>
      <c r="L453" s="20" t="s">
        <v>2680</v>
      </c>
      <c r="M453" s="39" t="s">
        <v>2681</v>
      </c>
      <c r="N453" s="20" t="s">
        <v>67</v>
      </c>
      <c r="O453" s="20" t="s">
        <v>2492</v>
      </c>
      <c r="P453" s="31" t="s">
        <v>2682</v>
      </c>
      <c r="Q453" s="20" t="s">
        <v>46</v>
      </c>
      <c r="R453" s="32" t="s">
        <v>2683</v>
      </c>
    </row>
    <row r="454" spans="1:18" ht="22.5" hidden="1" customHeight="1" x14ac:dyDescent="0.2">
      <c r="A454" s="29">
        <v>45358.449230682869</v>
      </c>
      <c r="B454" s="20" t="s">
        <v>2684</v>
      </c>
      <c r="C454" s="30">
        <v>160121734058</v>
      </c>
      <c r="D454" s="20" t="s">
        <v>2685</v>
      </c>
      <c r="E454" s="20" t="s">
        <v>50</v>
      </c>
      <c r="F454" s="20" t="s">
        <v>14</v>
      </c>
      <c r="G454" s="20">
        <v>1</v>
      </c>
      <c r="H454" s="20">
        <v>2025</v>
      </c>
      <c r="I454" s="20" t="s">
        <v>2686</v>
      </c>
      <c r="J454" s="20" t="s">
        <v>2684</v>
      </c>
      <c r="K454" s="20">
        <v>9703006677</v>
      </c>
      <c r="L454" s="20" t="s">
        <v>2687</v>
      </c>
      <c r="M454" s="20">
        <v>9039714123</v>
      </c>
      <c r="N454" s="20" t="s">
        <v>600</v>
      </c>
      <c r="O454" s="20" t="s">
        <v>810</v>
      </c>
      <c r="P454" s="20" t="s">
        <v>2688</v>
      </c>
      <c r="Q454" s="20" t="s">
        <v>70</v>
      </c>
      <c r="R454" s="32" t="s">
        <v>2689</v>
      </c>
    </row>
    <row r="455" spans="1:18" ht="22.5" hidden="1" customHeight="1" x14ac:dyDescent="0.2">
      <c r="A455" s="29">
        <v>45383.505849537032</v>
      </c>
      <c r="B455" s="20" t="s">
        <v>2690</v>
      </c>
      <c r="C455" s="30">
        <v>160121734059</v>
      </c>
      <c r="D455" s="20" t="s">
        <v>2691</v>
      </c>
      <c r="E455" s="20" t="s">
        <v>50</v>
      </c>
      <c r="F455" s="20" t="s">
        <v>14</v>
      </c>
      <c r="G455" s="20">
        <v>1</v>
      </c>
      <c r="H455" s="20">
        <v>2025</v>
      </c>
      <c r="I455" s="20" t="s">
        <v>2692</v>
      </c>
      <c r="J455" s="20" t="s">
        <v>2693</v>
      </c>
      <c r="K455" s="20">
        <v>9381361629</v>
      </c>
      <c r="L455" s="20" t="s">
        <v>2642</v>
      </c>
      <c r="M455" s="20">
        <v>9039714123</v>
      </c>
      <c r="N455" s="20" t="s">
        <v>600</v>
      </c>
      <c r="O455" s="20">
        <v>72</v>
      </c>
      <c r="P455" s="31" t="s">
        <v>2694</v>
      </c>
      <c r="Q455" s="20" t="s">
        <v>70</v>
      </c>
      <c r="R455" s="32" t="s">
        <v>2695</v>
      </c>
    </row>
    <row r="456" spans="1:18" ht="22.5" hidden="1" customHeight="1" x14ac:dyDescent="0.2">
      <c r="A456" s="29">
        <v>45379.980401249995</v>
      </c>
      <c r="B456" s="20" t="s">
        <v>2696</v>
      </c>
      <c r="C456" s="30">
        <v>160121734060</v>
      </c>
      <c r="D456" s="20" t="s">
        <v>2697</v>
      </c>
      <c r="E456" s="20" t="s">
        <v>50</v>
      </c>
      <c r="F456" s="20" t="s">
        <v>14</v>
      </c>
      <c r="G456" s="20">
        <v>1</v>
      </c>
      <c r="H456" s="20">
        <v>2025</v>
      </c>
      <c r="I456" s="20" t="s">
        <v>2698</v>
      </c>
      <c r="J456" s="20" t="s">
        <v>2696</v>
      </c>
      <c r="K456" s="20">
        <v>9346069761</v>
      </c>
      <c r="L456" s="20" t="s">
        <v>2699</v>
      </c>
      <c r="M456" s="20" t="s">
        <v>2700</v>
      </c>
      <c r="N456" s="20" t="s">
        <v>61</v>
      </c>
      <c r="O456" s="20">
        <v>100</v>
      </c>
      <c r="P456" s="31" t="s">
        <v>2701</v>
      </c>
      <c r="Q456" s="20" t="s">
        <v>46</v>
      </c>
      <c r="R456" s="32" t="s">
        <v>2702</v>
      </c>
    </row>
    <row r="457" spans="1:18" ht="22.5" hidden="1" customHeight="1" x14ac:dyDescent="0.2">
      <c r="A457" s="29">
        <v>45382.435661261574</v>
      </c>
      <c r="B457" s="20" t="s">
        <v>2703</v>
      </c>
      <c r="C457" s="30">
        <v>160121734061</v>
      </c>
      <c r="D457" s="20" t="s">
        <v>2704</v>
      </c>
      <c r="E457" s="20" t="s">
        <v>50</v>
      </c>
      <c r="F457" s="20" t="s">
        <v>14</v>
      </c>
      <c r="G457" s="20">
        <v>1</v>
      </c>
      <c r="H457" s="20">
        <v>2025</v>
      </c>
      <c r="I457" s="20" t="s">
        <v>2705</v>
      </c>
      <c r="J457" s="20" t="s">
        <v>2703</v>
      </c>
      <c r="K457" s="20">
        <v>9063245602</v>
      </c>
      <c r="L457" s="20" t="s">
        <v>2699</v>
      </c>
      <c r="M457" s="20">
        <v>9039714123</v>
      </c>
      <c r="N457" s="20" t="s">
        <v>2706</v>
      </c>
      <c r="O457" s="20" t="s">
        <v>2707</v>
      </c>
      <c r="P457" s="20" t="s">
        <v>2708</v>
      </c>
      <c r="Q457" s="20" t="s">
        <v>46</v>
      </c>
      <c r="R457" s="32" t="s">
        <v>2709</v>
      </c>
    </row>
    <row r="458" spans="1:18" ht="22.5" hidden="1" customHeight="1" x14ac:dyDescent="0.2">
      <c r="A458" s="29">
        <v>45373.3423287037</v>
      </c>
      <c r="B458" s="20" t="s">
        <v>2710</v>
      </c>
      <c r="C458" s="30">
        <v>160121734062</v>
      </c>
      <c r="D458" s="20" t="s">
        <v>2711</v>
      </c>
      <c r="E458" s="20" t="s">
        <v>50</v>
      </c>
      <c r="F458" s="20" t="s">
        <v>14</v>
      </c>
      <c r="G458" s="20">
        <v>1</v>
      </c>
      <c r="H458" s="20">
        <v>2025</v>
      </c>
      <c r="I458" s="20" t="s">
        <v>2712</v>
      </c>
      <c r="J458" s="20" t="s">
        <v>2710</v>
      </c>
      <c r="K458" s="20">
        <v>8309681069</v>
      </c>
      <c r="L458" s="20" t="s">
        <v>2628</v>
      </c>
      <c r="M458" s="20">
        <v>9039714123</v>
      </c>
      <c r="N458" s="20" t="s">
        <v>2039</v>
      </c>
      <c r="O458" s="20" t="s">
        <v>2713</v>
      </c>
      <c r="P458" s="31" t="s">
        <v>2714</v>
      </c>
      <c r="Q458" s="20" t="s">
        <v>70</v>
      </c>
      <c r="R458" s="32" t="s">
        <v>2715</v>
      </c>
    </row>
    <row r="459" spans="1:18" ht="22.5" hidden="1" customHeight="1" x14ac:dyDescent="0.2">
      <c r="A459" s="29">
        <v>45402.515810266203</v>
      </c>
      <c r="B459" s="20" t="s">
        <v>2716</v>
      </c>
      <c r="C459" s="30">
        <v>160121734072</v>
      </c>
      <c r="D459" s="20" t="s">
        <v>2717</v>
      </c>
      <c r="E459" s="20" t="s">
        <v>40</v>
      </c>
      <c r="F459" s="20" t="s">
        <v>14</v>
      </c>
      <c r="G459" s="20">
        <v>2</v>
      </c>
      <c r="H459" s="20">
        <v>2025</v>
      </c>
      <c r="I459" s="20" t="s">
        <v>2718</v>
      </c>
      <c r="J459" s="20" t="s">
        <v>2716</v>
      </c>
      <c r="K459" s="20">
        <v>7730884193</v>
      </c>
      <c r="L459" s="20" t="s">
        <v>2719</v>
      </c>
      <c r="M459" s="20" t="s">
        <v>2720</v>
      </c>
      <c r="N459" s="20" t="s">
        <v>594</v>
      </c>
      <c r="O459" s="20" t="s">
        <v>2721</v>
      </c>
      <c r="P459" s="20" t="s">
        <v>2722</v>
      </c>
      <c r="Q459" s="20" t="s">
        <v>70</v>
      </c>
      <c r="R459" s="20" t="s">
        <v>2723</v>
      </c>
    </row>
    <row r="460" spans="1:18" ht="22.5" hidden="1" customHeight="1" x14ac:dyDescent="0.2">
      <c r="A460" s="29">
        <v>45386.590192974538</v>
      </c>
      <c r="B460" s="20" t="s">
        <v>2724</v>
      </c>
      <c r="C460" s="30">
        <v>160121734073</v>
      </c>
      <c r="D460" s="20" t="s">
        <v>2725</v>
      </c>
      <c r="E460" s="20" t="s">
        <v>40</v>
      </c>
      <c r="F460" s="20" t="s">
        <v>14</v>
      </c>
      <c r="G460" s="20">
        <v>2</v>
      </c>
      <c r="H460" s="20">
        <v>2025</v>
      </c>
      <c r="I460" s="20" t="s">
        <v>2726</v>
      </c>
      <c r="J460" s="20" t="s">
        <v>2724</v>
      </c>
      <c r="K460" s="20">
        <v>7396953277</v>
      </c>
      <c r="L460" s="20" t="s">
        <v>2727</v>
      </c>
      <c r="M460" s="20">
        <v>9948283847</v>
      </c>
      <c r="N460" s="20" t="s">
        <v>61</v>
      </c>
      <c r="O460" s="20" t="s">
        <v>2657</v>
      </c>
      <c r="P460" s="31" t="s">
        <v>2728</v>
      </c>
      <c r="Q460" s="20" t="s">
        <v>46</v>
      </c>
      <c r="R460" s="32" t="s">
        <v>112</v>
      </c>
    </row>
    <row r="461" spans="1:18" ht="22.5" hidden="1" customHeight="1" x14ac:dyDescent="0.2">
      <c r="A461" s="29">
        <v>45371.436974074073</v>
      </c>
      <c r="B461" s="20" t="s">
        <v>2729</v>
      </c>
      <c r="C461" s="30">
        <v>160121734074</v>
      </c>
      <c r="D461" s="20" t="s">
        <v>2730</v>
      </c>
      <c r="E461" s="20" t="s">
        <v>40</v>
      </c>
      <c r="F461" s="20" t="s">
        <v>14</v>
      </c>
      <c r="G461" s="20">
        <v>2</v>
      </c>
      <c r="H461" s="20">
        <v>2025</v>
      </c>
      <c r="I461" s="20" t="s">
        <v>2731</v>
      </c>
      <c r="J461" s="20" t="s">
        <v>2729</v>
      </c>
      <c r="K461" s="20">
        <v>7799300885</v>
      </c>
      <c r="L461" s="20" t="s">
        <v>2732</v>
      </c>
      <c r="M461" s="20">
        <v>9948283847</v>
      </c>
      <c r="N461" s="20" t="s">
        <v>67</v>
      </c>
      <c r="O461" s="20" t="s">
        <v>947</v>
      </c>
      <c r="P461" s="31" t="s">
        <v>2733</v>
      </c>
      <c r="Q461" s="20" t="s">
        <v>70</v>
      </c>
      <c r="R461" s="32" t="s">
        <v>2734</v>
      </c>
    </row>
    <row r="462" spans="1:18" ht="22.5" hidden="1" customHeight="1" x14ac:dyDescent="0.2">
      <c r="A462" s="29">
        <v>45371.435514560188</v>
      </c>
      <c r="B462" s="20" t="s">
        <v>2735</v>
      </c>
      <c r="C462" s="30">
        <v>160121734075</v>
      </c>
      <c r="D462" s="20" t="s">
        <v>2736</v>
      </c>
      <c r="E462" s="20" t="s">
        <v>40</v>
      </c>
      <c r="F462" s="20" t="s">
        <v>14</v>
      </c>
      <c r="G462" s="20">
        <v>2</v>
      </c>
      <c r="H462" s="20">
        <v>2025</v>
      </c>
      <c r="I462" s="20" t="s">
        <v>2737</v>
      </c>
      <c r="J462" s="20" t="s">
        <v>2735</v>
      </c>
      <c r="K462" s="20">
        <v>9866409936</v>
      </c>
      <c r="L462" s="20" t="s">
        <v>2738</v>
      </c>
      <c r="M462" s="20">
        <v>9948283847</v>
      </c>
      <c r="N462" s="20" t="s">
        <v>67</v>
      </c>
      <c r="O462" s="20" t="s">
        <v>1417</v>
      </c>
      <c r="P462" s="31" t="s">
        <v>2739</v>
      </c>
      <c r="Q462" s="20" t="s">
        <v>70</v>
      </c>
      <c r="R462" s="32" t="s">
        <v>2740</v>
      </c>
    </row>
    <row r="463" spans="1:18" ht="22.5" hidden="1" customHeight="1" x14ac:dyDescent="0.2">
      <c r="A463" s="29">
        <v>45386.589044155087</v>
      </c>
      <c r="B463" s="20" t="s">
        <v>2741</v>
      </c>
      <c r="C463" s="30">
        <v>160121734076</v>
      </c>
      <c r="D463" s="20" t="s">
        <v>2742</v>
      </c>
      <c r="E463" s="20" t="s">
        <v>40</v>
      </c>
      <c r="F463" s="20" t="s">
        <v>14</v>
      </c>
      <c r="G463" s="20">
        <v>2</v>
      </c>
      <c r="H463" s="20">
        <v>2025</v>
      </c>
      <c r="I463" s="20" t="s">
        <v>2743</v>
      </c>
      <c r="J463" s="20" t="s">
        <v>2741</v>
      </c>
      <c r="K463" s="20">
        <v>9177538032</v>
      </c>
      <c r="L463" s="20" t="s">
        <v>2744</v>
      </c>
      <c r="M463" s="20">
        <v>9948283847</v>
      </c>
      <c r="N463" s="20" t="s">
        <v>61</v>
      </c>
      <c r="O463" s="20" t="s">
        <v>2745</v>
      </c>
      <c r="P463" s="31" t="s">
        <v>2746</v>
      </c>
      <c r="Q463" s="20" t="s">
        <v>46</v>
      </c>
      <c r="R463" s="32" t="s">
        <v>158</v>
      </c>
    </row>
    <row r="464" spans="1:18" ht="22.5" hidden="1" customHeight="1" x14ac:dyDescent="0.2">
      <c r="A464" s="29">
        <v>45405.394771307867</v>
      </c>
      <c r="B464" s="20" t="s">
        <v>2747</v>
      </c>
      <c r="C464" s="30">
        <v>160121734077</v>
      </c>
      <c r="D464" s="20" t="s">
        <v>2748</v>
      </c>
      <c r="E464" s="20" t="s">
        <v>40</v>
      </c>
      <c r="F464" s="20" t="s">
        <v>14</v>
      </c>
      <c r="G464" s="20">
        <v>2</v>
      </c>
      <c r="H464" s="20">
        <v>2025</v>
      </c>
      <c r="I464" s="20" t="s">
        <v>2749</v>
      </c>
      <c r="J464" s="20" t="s">
        <v>2747</v>
      </c>
      <c r="K464" s="20">
        <v>8374055203</v>
      </c>
      <c r="L464" s="20" t="s">
        <v>2750</v>
      </c>
      <c r="M464" s="20">
        <v>9948283847</v>
      </c>
      <c r="N464" s="20" t="s">
        <v>67</v>
      </c>
      <c r="O464" s="20" t="s">
        <v>2249</v>
      </c>
      <c r="P464" s="31" t="s">
        <v>2751</v>
      </c>
      <c r="Q464" s="20" t="s">
        <v>46</v>
      </c>
      <c r="R464" s="20" t="s">
        <v>242</v>
      </c>
    </row>
    <row r="465" spans="1:18" ht="22.5" hidden="1" customHeight="1" x14ac:dyDescent="0.2">
      <c r="A465" s="29">
        <v>45389.610955046301</v>
      </c>
      <c r="B465" s="20" t="s">
        <v>2752</v>
      </c>
      <c r="C465" s="30">
        <v>160121734078</v>
      </c>
      <c r="D465" s="20" t="s">
        <v>2753</v>
      </c>
      <c r="E465" s="20" t="s">
        <v>40</v>
      </c>
      <c r="F465" s="20" t="s">
        <v>14</v>
      </c>
      <c r="G465" s="20">
        <v>2</v>
      </c>
      <c r="H465" s="20">
        <v>2025</v>
      </c>
      <c r="I465" s="20" t="s">
        <v>2754</v>
      </c>
      <c r="J465" s="20" t="s">
        <v>2752</v>
      </c>
      <c r="K465" s="20">
        <v>9440039866</v>
      </c>
      <c r="L465" s="20" t="s">
        <v>2755</v>
      </c>
      <c r="M465" s="20">
        <v>9948283847</v>
      </c>
      <c r="N465" s="20" t="s">
        <v>77</v>
      </c>
      <c r="O465" s="20" t="s">
        <v>2756</v>
      </c>
      <c r="P465" s="31" t="s">
        <v>2757</v>
      </c>
      <c r="Q465" s="20" t="s">
        <v>70</v>
      </c>
      <c r="R465" s="20" t="s">
        <v>2758</v>
      </c>
    </row>
    <row r="466" spans="1:18" ht="22.5" hidden="1" customHeight="1" x14ac:dyDescent="0.2">
      <c r="A466" s="29">
        <v>45389.579317013893</v>
      </c>
      <c r="B466" s="20" t="s">
        <v>2759</v>
      </c>
      <c r="C466" s="30">
        <v>160121734079</v>
      </c>
      <c r="D466" s="20" t="s">
        <v>2760</v>
      </c>
      <c r="E466" s="20" t="s">
        <v>40</v>
      </c>
      <c r="F466" s="20" t="s">
        <v>14</v>
      </c>
      <c r="G466" s="20">
        <v>2</v>
      </c>
      <c r="H466" s="20">
        <v>2025</v>
      </c>
      <c r="I466" s="20" t="s">
        <v>2761</v>
      </c>
      <c r="J466" s="20" t="s">
        <v>2759</v>
      </c>
      <c r="K466" s="20">
        <v>9154062004</v>
      </c>
      <c r="L466" s="20" t="s">
        <v>2762</v>
      </c>
      <c r="M466" s="20">
        <v>9948283847</v>
      </c>
      <c r="N466" s="20" t="s">
        <v>67</v>
      </c>
      <c r="O466" s="20">
        <v>70</v>
      </c>
      <c r="P466" s="20" t="s">
        <v>2763</v>
      </c>
      <c r="Q466" s="20" t="s">
        <v>46</v>
      </c>
      <c r="R466" s="20" t="s">
        <v>2764</v>
      </c>
    </row>
    <row r="467" spans="1:18" ht="22.5" hidden="1" customHeight="1" x14ac:dyDescent="0.2">
      <c r="A467" s="29">
        <v>45371.887654722217</v>
      </c>
      <c r="B467" s="20" t="s">
        <v>2765</v>
      </c>
      <c r="C467" s="30">
        <v>160121734080</v>
      </c>
      <c r="D467" s="20" t="s">
        <v>2766</v>
      </c>
      <c r="E467" s="20" t="s">
        <v>40</v>
      </c>
      <c r="F467" s="20" t="s">
        <v>14</v>
      </c>
      <c r="G467" s="20">
        <v>2</v>
      </c>
      <c r="H467" s="20">
        <v>2026</v>
      </c>
      <c r="I467" s="20" t="s">
        <v>2767</v>
      </c>
      <c r="J467" s="20" t="s">
        <v>2765</v>
      </c>
      <c r="K467" s="20">
        <v>9989198147</v>
      </c>
      <c r="L467" s="20" t="s">
        <v>2768</v>
      </c>
      <c r="M467" s="20">
        <v>9866479770</v>
      </c>
      <c r="N467" s="20" t="s">
        <v>67</v>
      </c>
      <c r="O467" s="20" t="s">
        <v>2769</v>
      </c>
      <c r="P467" s="31" t="s">
        <v>2770</v>
      </c>
      <c r="Q467" s="20" t="s">
        <v>70</v>
      </c>
      <c r="R467" s="32" t="s">
        <v>2771</v>
      </c>
    </row>
    <row r="468" spans="1:18" ht="22.5" hidden="1" customHeight="1" x14ac:dyDescent="0.2">
      <c r="A468" s="29">
        <v>45369.661534525461</v>
      </c>
      <c r="B468" s="20" t="s">
        <v>2772</v>
      </c>
      <c r="C468" s="30">
        <v>160121734082</v>
      </c>
      <c r="D468" s="20" t="s">
        <v>2773</v>
      </c>
      <c r="E468" s="20" t="s">
        <v>40</v>
      </c>
      <c r="F468" s="20" t="s">
        <v>14</v>
      </c>
      <c r="G468" s="20">
        <v>2</v>
      </c>
      <c r="H468" s="20">
        <v>2025</v>
      </c>
      <c r="I468" s="20" t="s">
        <v>2774</v>
      </c>
      <c r="J468" s="20" t="s">
        <v>2772</v>
      </c>
      <c r="K468" s="20">
        <v>7989812387</v>
      </c>
      <c r="L468" s="20" t="s">
        <v>2775</v>
      </c>
      <c r="M468" s="20">
        <v>9948283847</v>
      </c>
      <c r="N468" s="20" t="s">
        <v>67</v>
      </c>
      <c r="O468" s="20" t="s">
        <v>169</v>
      </c>
      <c r="P468" s="20" t="s">
        <v>2776</v>
      </c>
      <c r="Q468" s="20" t="s">
        <v>46</v>
      </c>
      <c r="R468" s="32" t="s">
        <v>242</v>
      </c>
    </row>
    <row r="469" spans="1:18" ht="22.5" hidden="1" customHeight="1" x14ac:dyDescent="0.2">
      <c r="A469" s="29">
        <v>45371.457075370374</v>
      </c>
      <c r="B469" s="20" t="s">
        <v>2777</v>
      </c>
      <c r="C469" s="30">
        <v>160121734084</v>
      </c>
      <c r="D469" s="20" t="s">
        <v>2778</v>
      </c>
      <c r="E469" s="20" t="s">
        <v>40</v>
      </c>
      <c r="F469" s="20" t="s">
        <v>14</v>
      </c>
      <c r="G469" s="20">
        <v>2</v>
      </c>
      <c r="H469" s="20">
        <v>2025</v>
      </c>
      <c r="I469" s="20" t="s">
        <v>2779</v>
      </c>
      <c r="J469" s="20" t="s">
        <v>2777</v>
      </c>
      <c r="K469" s="20">
        <v>7569508696</v>
      </c>
      <c r="L469" s="20" t="s">
        <v>2780</v>
      </c>
      <c r="M469" s="20">
        <v>9948283847</v>
      </c>
      <c r="N469" s="20" t="s">
        <v>77</v>
      </c>
      <c r="O469" s="20" t="s">
        <v>2781</v>
      </c>
      <c r="P469" s="31" t="s">
        <v>2782</v>
      </c>
      <c r="Q469" s="20" t="s">
        <v>46</v>
      </c>
      <c r="R469" s="32" t="s">
        <v>2783</v>
      </c>
    </row>
    <row r="470" spans="1:18" ht="22.5" hidden="1" customHeight="1" x14ac:dyDescent="0.2">
      <c r="A470" s="29">
        <v>45371.455151354166</v>
      </c>
      <c r="B470" s="20" t="s">
        <v>2784</v>
      </c>
      <c r="C470" s="30">
        <v>160121734085</v>
      </c>
      <c r="D470" s="20" t="s">
        <v>2785</v>
      </c>
      <c r="E470" s="20" t="s">
        <v>40</v>
      </c>
      <c r="F470" s="20" t="s">
        <v>14</v>
      </c>
      <c r="G470" s="20">
        <v>2</v>
      </c>
      <c r="H470" s="20">
        <v>2025</v>
      </c>
      <c r="I470" s="20" t="s">
        <v>2786</v>
      </c>
      <c r="J470" s="20" t="s">
        <v>2784</v>
      </c>
      <c r="K470" s="20">
        <v>6302776988</v>
      </c>
      <c r="L470" s="20" t="s">
        <v>2787</v>
      </c>
      <c r="M470" s="20">
        <v>9948283847</v>
      </c>
      <c r="N470" s="20" t="s">
        <v>67</v>
      </c>
      <c r="O470" s="20" t="s">
        <v>1010</v>
      </c>
      <c r="P470" s="31" t="s">
        <v>2788</v>
      </c>
      <c r="Q470" s="20" t="s">
        <v>70</v>
      </c>
      <c r="R470" s="32" t="s">
        <v>2789</v>
      </c>
    </row>
    <row r="471" spans="1:18" ht="22.5" hidden="1" customHeight="1" x14ac:dyDescent="0.2">
      <c r="A471" s="29">
        <v>45389.711733067132</v>
      </c>
      <c r="B471" s="20" t="s">
        <v>2790</v>
      </c>
      <c r="C471" s="30">
        <v>160121734086</v>
      </c>
      <c r="D471" s="20" t="s">
        <v>2791</v>
      </c>
      <c r="E471" s="20" t="s">
        <v>40</v>
      </c>
      <c r="F471" s="20" t="s">
        <v>14</v>
      </c>
      <c r="G471" s="20">
        <v>2</v>
      </c>
      <c r="H471" s="20">
        <v>2025</v>
      </c>
      <c r="I471" s="20" t="s">
        <v>2792</v>
      </c>
      <c r="J471" s="20" t="s">
        <v>2793</v>
      </c>
      <c r="K471" s="20">
        <v>8790035309</v>
      </c>
      <c r="L471" s="20" t="s">
        <v>2794</v>
      </c>
      <c r="M471" s="20">
        <v>9948283847</v>
      </c>
      <c r="N471" s="20" t="s">
        <v>67</v>
      </c>
      <c r="O471" s="20" t="s">
        <v>798</v>
      </c>
      <c r="P471" s="31" t="s">
        <v>2795</v>
      </c>
      <c r="Q471" s="20" t="s">
        <v>70</v>
      </c>
      <c r="R471" s="20" t="s">
        <v>2796</v>
      </c>
    </row>
    <row r="472" spans="1:18" ht="22.5" hidden="1" customHeight="1" x14ac:dyDescent="0.2">
      <c r="A472" s="29">
        <v>45401.693646319443</v>
      </c>
      <c r="B472" s="20" t="s">
        <v>2797</v>
      </c>
      <c r="C472" s="30">
        <v>160121734089</v>
      </c>
      <c r="D472" s="20" t="s">
        <v>2798</v>
      </c>
      <c r="E472" s="20" t="s">
        <v>40</v>
      </c>
      <c r="F472" s="20" t="s">
        <v>14</v>
      </c>
      <c r="G472" s="20">
        <v>2</v>
      </c>
      <c r="H472" s="20">
        <v>2025</v>
      </c>
      <c r="I472" s="20" t="s">
        <v>2799</v>
      </c>
      <c r="J472" s="20" t="s">
        <v>2797</v>
      </c>
      <c r="K472" s="20">
        <v>9032365724</v>
      </c>
      <c r="L472" s="20" t="s">
        <v>2800</v>
      </c>
      <c r="M472" s="20">
        <v>9948283847</v>
      </c>
      <c r="N472" s="20" t="s">
        <v>67</v>
      </c>
      <c r="O472" s="20" t="s">
        <v>780</v>
      </c>
      <c r="P472" s="20" t="s">
        <v>2801</v>
      </c>
      <c r="Q472" s="20" t="s">
        <v>46</v>
      </c>
      <c r="R472" s="33" t="s">
        <v>2802</v>
      </c>
    </row>
    <row r="473" spans="1:18" ht="22.5" hidden="1" customHeight="1" x14ac:dyDescent="0.2">
      <c r="A473" s="29">
        <v>45387.623106099534</v>
      </c>
      <c r="B473" s="20" t="s">
        <v>2803</v>
      </c>
      <c r="C473" s="30">
        <v>160121734090</v>
      </c>
      <c r="D473" s="20" t="s">
        <v>2804</v>
      </c>
      <c r="E473" s="20" t="s">
        <v>40</v>
      </c>
      <c r="F473" s="20" t="s">
        <v>14</v>
      </c>
      <c r="G473" s="20">
        <v>2</v>
      </c>
      <c r="H473" s="20">
        <v>2025</v>
      </c>
      <c r="I473" s="20" t="s">
        <v>2805</v>
      </c>
      <c r="J473" s="20" t="s">
        <v>2803</v>
      </c>
      <c r="K473" s="20">
        <v>7569860014</v>
      </c>
      <c r="L473" s="20" t="s">
        <v>2806</v>
      </c>
      <c r="M473" s="20">
        <v>9948283847</v>
      </c>
      <c r="N473" s="20" t="s">
        <v>67</v>
      </c>
      <c r="O473" s="20" t="s">
        <v>169</v>
      </c>
      <c r="P473" s="31" t="s">
        <v>2807</v>
      </c>
      <c r="Q473" s="20" t="s">
        <v>46</v>
      </c>
      <c r="R473" s="20" t="s">
        <v>56</v>
      </c>
    </row>
    <row r="474" spans="1:18" ht="22.5" hidden="1" customHeight="1" x14ac:dyDescent="0.2">
      <c r="A474" s="29">
        <v>45371.433583749997</v>
      </c>
      <c r="B474" s="20" t="s">
        <v>2808</v>
      </c>
      <c r="C474" s="30">
        <v>160121734091</v>
      </c>
      <c r="D474" s="20" t="s">
        <v>2809</v>
      </c>
      <c r="E474" s="20" t="s">
        <v>50</v>
      </c>
      <c r="F474" s="20" t="s">
        <v>14</v>
      </c>
      <c r="G474" s="20">
        <v>2</v>
      </c>
      <c r="H474" s="20">
        <v>2025</v>
      </c>
      <c r="I474" s="20" t="s">
        <v>2810</v>
      </c>
      <c r="J474" s="20" t="s">
        <v>2808</v>
      </c>
      <c r="K474" s="20">
        <v>8522816573</v>
      </c>
      <c r="L474" s="20" t="s">
        <v>2811</v>
      </c>
      <c r="M474" s="20">
        <v>9948283847</v>
      </c>
      <c r="N474" s="20" t="s">
        <v>67</v>
      </c>
      <c r="O474" s="20" t="s">
        <v>2418</v>
      </c>
      <c r="P474" s="31" t="s">
        <v>2812</v>
      </c>
      <c r="Q474" s="20" t="s">
        <v>70</v>
      </c>
      <c r="R474" s="32" t="s">
        <v>2813</v>
      </c>
    </row>
    <row r="475" spans="1:18" ht="22.5" hidden="1" customHeight="1" x14ac:dyDescent="0.2">
      <c r="A475" s="29">
        <v>45379.638129606479</v>
      </c>
      <c r="B475" s="20" t="s">
        <v>2814</v>
      </c>
      <c r="C475" s="30">
        <v>160121734092</v>
      </c>
      <c r="D475" s="20" t="s">
        <v>2815</v>
      </c>
      <c r="E475" s="20" t="s">
        <v>50</v>
      </c>
      <c r="F475" s="20" t="s">
        <v>14</v>
      </c>
      <c r="G475" s="20">
        <v>2</v>
      </c>
      <c r="H475" s="20">
        <v>2025</v>
      </c>
      <c r="I475" s="20" t="s">
        <v>2816</v>
      </c>
      <c r="J475" s="20" t="s">
        <v>2817</v>
      </c>
      <c r="K475" s="20">
        <v>6302882860</v>
      </c>
      <c r="L475" s="20" t="s">
        <v>2818</v>
      </c>
      <c r="M475" s="20">
        <v>9948283847</v>
      </c>
      <c r="N475" s="20" t="s">
        <v>67</v>
      </c>
      <c r="O475" s="20" t="s">
        <v>780</v>
      </c>
      <c r="P475" s="31" t="s">
        <v>2819</v>
      </c>
      <c r="Q475" s="20" t="s">
        <v>46</v>
      </c>
      <c r="R475" s="32" t="s">
        <v>2820</v>
      </c>
    </row>
    <row r="476" spans="1:18" ht="22.5" hidden="1" customHeight="1" x14ac:dyDescent="0.2">
      <c r="A476" s="29">
        <v>45406.436888634256</v>
      </c>
      <c r="B476" s="20" t="s">
        <v>2821</v>
      </c>
      <c r="C476" s="30">
        <v>160121734094</v>
      </c>
      <c r="D476" s="20" t="s">
        <v>2822</v>
      </c>
      <c r="E476" s="20" t="s">
        <v>50</v>
      </c>
      <c r="F476" s="20" t="s">
        <v>14</v>
      </c>
      <c r="G476" s="20">
        <v>2</v>
      </c>
      <c r="H476" s="20">
        <v>2025</v>
      </c>
      <c r="I476" s="20" t="s">
        <v>2823</v>
      </c>
      <c r="J476" s="20" t="s">
        <v>2821</v>
      </c>
      <c r="K476" s="20">
        <v>7993764425</v>
      </c>
      <c r="L476" s="20" t="s">
        <v>2824</v>
      </c>
      <c r="M476" s="20">
        <v>9948283847</v>
      </c>
      <c r="N476" s="20" t="s">
        <v>67</v>
      </c>
      <c r="O476" s="20" t="s">
        <v>110</v>
      </c>
      <c r="P476" s="31" t="s">
        <v>2825</v>
      </c>
      <c r="Q476" s="20" t="s">
        <v>46</v>
      </c>
      <c r="R476" s="20" t="s">
        <v>85</v>
      </c>
    </row>
    <row r="477" spans="1:18" ht="22.5" hidden="1" customHeight="1" x14ac:dyDescent="0.2">
      <c r="A477" s="29">
        <v>45382.804613067128</v>
      </c>
      <c r="B477" s="20" t="s">
        <v>2826</v>
      </c>
      <c r="C477" s="30">
        <v>160121734095</v>
      </c>
      <c r="D477" s="20" t="s">
        <v>2827</v>
      </c>
      <c r="E477" s="20" t="s">
        <v>50</v>
      </c>
      <c r="F477" s="20" t="s">
        <v>14</v>
      </c>
      <c r="G477" s="20">
        <v>2</v>
      </c>
      <c r="H477" s="20">
        <v>2025</v>
      </c>
      <c r="I477" s="20" t="s">
        <v>2828</v>
      </c>
      <c r="J477" s="20" t="s">
        <v>2826</v>
      </c>
      <c r="K477" s="20">
        <v>8341961583</v>
      </c>
      <c r="L477" s="20" t="s">
        <v>2829</v>
      </c>
      <c r="M477" s="20">
        <v>9948283847</v>
      </c>
      <c r="N477" s="20" t="s">
        <v>316</v>
      </c>
      <c r="O477" s="20">
        <v>66.42</v>
      </c>
      <c r="P477" s="31" t="s">
        <v>2830</v>
      </c>
      <c r="Q477" s="20" t="s">
        <v>70</v>
      </c>
      <c r="R477" s="32" t="s">
        <v>301</v>
      </c>
    </row>
    <row r="478" spans="1:18" ht="22.5" hidden="1" customHeight="1" x14ac:dyDescent="0.2">
      <c r="A478" s="29">
        <v>45371.436564340278</v>
      </c>
      <c r="B478" s="20" t="s">
        <v>2831</v>
      </c>
      <c r="C478" s="30">
        <v>160121734096</v>
      </c>
      <c r="D478" s="20" t="s">
        <v>2832</v>
      </c>
      <c r="E478" s="20" t="s">
        <v>50</v>
      </c>
      <c r="F478" s="20" t="s">
        <v>14</v>
      </c>
      <c r="G478" s="20">
        <v>2</v>
      </c>
      <c r="H478" s="20">
        <v>2025</v>
      </c>
      <c r="I478" s="20" t="s">
        <v>2833</v>
      </c>
      <c r="J478" s="20" t="s">
        <v>2831</v>
      </c>
      <c r="K478" s="20">
        <v>8179474857</v>
      </c>
      <c r="L478" s="20" t="s">
        <v>2834</v>
      </c>
      <c r="M478" s="20">
        <v>9948283847</v>
      </c>
      <c r="N478" s="20" t="s">
        <v>67</v>
      </c>
      <c r="O478" s="20" t="s">
        <v>2835</v>
      </c>
      <c r="P478" s="31" t="s">
        <v>2836</v>
      </c>
      <c r="Q478" s="20" t="s">
        <v>70</v>
      </c>
      <c r="R478" s="32" t="s">
        <v>682</v>
      </c>
    </row>
    <row r="479" spans="1:18" ht="22.5" hidden="1" customHeight="1" x14ac:dyDescent="0.2">
      <c r="A479" s="29">
        <v>45385.836041168979</v>
      </c>
      <c r="B479" s="20" t="s">
        <v>2837</v>
      </c>
      <c r="C479" s="30">
        <v>160121734097</v>
      </c>
      <c r="D479" s="20" t="s">
        <v>2838</v>
      </c>
      <c r="E479" s="20" t="s">
        <v>50</v>
      </c>
      <c r="F479" s="20" t="s">
        <v>14</v>
      </c>
      <c r="G479" s="20">
        <v>2</v>
      </c>
      <c r="H479" s="20">
        <v>2025</v>
      </c>
      <c r="I479" s="20" t="s">
        <v>2839</v>
      </c>
      <c r="J479" s="20" t="s">
        <v>2837</v>
      </c>
      <c r="K479" s="20">
        <v>7036780678</v>
      </c>
      <c r="L479" s="20" t="s">
        <v>2840</v>
      </c>
      <c r="M479" s="20">
        <v>7295996603</v>
      </c>
      <c r="N479" s="20" t="s">
        <v>2841</v>
      </c>
      <c r="O479" s="20">
        <v>90</v>
      </c>
      <c r="P479" s="31" t="s">
        <v>2842</v>
      </c>
      <c r="Q479" s="20" t="s">
        <v>70</v>
      </c>
      <c r="R479" s="32" t="s">
        <v>2843</v>
      </c>
    </row>
    <row r="480" spans="1:18" ht="22.5" hidden="1" customHeight="1" x14ac:dyDescent="0.2">
      <c r="A480" s="29">
        <v>45368.441666782412</v>
      </c>
      <c r="B480" s="20" t="s">
        <v>2844</v>
      </c>
      <c r="C480" s="30">
        <v>160121734098</v>
      </c>
      <c r="D480" s="20" t="s">
        <v>2845</v>
      </c>
      <c r="E480" s="20" t="s">
        <v>50</v>
      </c>
      <c r="F480" s="20" t="s">
        <v>14</v>
      </c>
      <c r="G480" s="20">
        <v>2</v>
      </c>
      <c r="H480" s="20">
        <v>2025</v>
      </c>
      <c r="I480" s="20" t="s">
        <v>2846</v>
      </c>
      <c r="J480" s="20" t="s">
        <v>2844</v>
      </c>
      <c r="K480" s="20">
        <v>9866587712</v>
      </c>
      <c r="L480" s="20" t="s">
        <v>2847</v>
      </c>
      <c r="M480" s="20">
        <v>7295996603</v>
      </c>
      <c r="N480" s="20" t="s">
        <v>61</v>
      </c>
      <c r="O480" s="20" t="s">
        <v>2657</v>
      </c>
      <c r="P480" s="20" t="s">
        <v>2848</v>
      </c>
      <c r="Q480" s="20" t="s">
        <v>46</v>
      </c>
      <c r="R480" s="32" t="s">
        <v>2849</v>
      </c>
    </row>
    <row r="481" spans="1:18" ht="22.5" hidden="1" customHeight="1" x14ac:dyDescent="0.2">
      <c r="A481" s="29">
        <v>45367.908215659721</v>
      </c>
      <c r="B481" s="20" t="s">
        <v>2850</v>
      </c>
      <c r="C481" s="30">
        <v>160121734099</v>
      </c>
      <c r="D481" s="20" t="s">
        <v>2851</v>
      </c>
      <c r="E481" s="20" t="s">
        <v>50</v>
      </c>
      <c r="F481" s="20" t="s">
        <v>14</v>
      </c>
      <c r="G481" s="20">
        <v>2</v>
      </c>
      <c r="H481" s="20">
        <v>2025</v>
      </c>
      <c r="I481" s="20" t="s">
        <v>2852</v>
      </c>
      <c r="J481" s="20" t="s">
        <v>2850</v>
      </c>
      <c r="K481" s="20">
        <v>9951071723</v>
      </c>
      <c r="L481" s="20" t="s">
        <v>2853</v>
      </c>
      <c r="M481" s="20">
        <v>7295996603</v>
      </c>
      <c r="N481" s="20" t="s">
        <v>2854</v>
      </c>
      <c r="O481" s="20" t="s">
        <v>2855</v>
      </c>
      <c r="P481" s="31" t="s">
        <v>2856</v>
      </c>
      <c r="Q481" s="20" t="s">
        <v>46</v>
      </c>
      <c r="R481" s="33" t="s">
        <v>2857</v>
      </c>
    </row>
    <row r="482" spans="1:18" ht="22.5" hidden="1" customHeight="1" x14ac:dyDescent="0.2">
      <c r="A482" s="29">
        <v>45387.953625983791</v>
      </c>
      <c r="B482" s="20" t="s">
        <v>2858</v>
      </c>
      <c r="C482" s="30">
        <v>160121734100</v>
      </c>
      <c r="D482" s="20" t="s">
        <v>2859</v>
      </c>
      <c r="E482" s="20" t="s">
        <v>50</v>
      </c>
      <c r="F482" s="20" t="s">
        <v>14</v>
      </c>
      <c r="G482" s="20">
        <v>2</v>
      </c>
      <c r="H482" s="20">
        <v>2025</v>
      </c>
      <c r="I482" s="20" t="s">
        <v>2860</v>
      </c>
      <c r="J482" s="20" t="s">
        <v>2858</v>
      </c>
      <c r="K482" s="20">
        <v>8074111738</v>
      </c>
      <c r="L482" s="20" t="s">
        <v>2861</v>
      </c>
      <c r="M482" s="20">
        <v>7295996603</v>
      </c>
      <c r="N482" s="20" t="s">
        <v>2862</v>
      </c>
      <c r="O482" s="20">
        <v>60</v>
      </c>
      <c r="P482" s="31" t="s">
        <v>2863</v>
      </c>
      <c r="Q482" s="20" t="s">
        <v>70</v>
      </c>
      <c r="R482" s="20" t="s">
        <v>56</v>
      </c>
    </row>
    <row r="483" spans="1:18" ht="22.5" hidden="1" customHeight="1" x14ac:dyDescent="0.2">
      <c r="A483" s="29">
        <v>45387.831288402776</v>
      </c>
      <c r="B483" s="20" t="s">
        <v>2864</v>
      </c>
      <c r="C483" s="30">
        <v>160121734101</v>
      </c>
      <c r="D483" s="20" t="s">
        <v>2865</v>
      </c>
      <c r="E483" s="20" t="s">
        <v>50</v>
      </c>
      <c r="F483" s="20" t="s">
        <v>14</v>
      </c>
      <c r="G483" s="20">
        <v>2</v>
      </c>
      <c r="H483" s="20">
        <v>2025</v>
      </c>
      <c r="I483" s="20" t="s">
        <v>2866</v>
      </c>
      <c r="J483" s="20" t="s">
        <v>2867</v>
      </c>
      <c r="K483" s="20">
        <v>9177206631</v>
      </c>
      <c r="L483" s="20" t="s">
        <v>2868</v>
      </c>
      <c r="M483" s="20">
        <v>7295996603</v>
      </c>
      <c r="N483" s="20" t="s">
        <v>67</v>
      </c>
      <c r="O483" s="20">
        <v>75</v>
      </c>
      <c r="P483" s="31" t="s">
        <v>2869</v>
      </c>
      <c r="Q483" s="20" t="s">
        <v>70</v>
      </c>
      <c r="R483" s="20" t="s">
        <v>563</v>
      </c>
    </row>
    <row r="484" spans="1:18" ht="22.5" hidden="1" customHeight="1" x14ac:dyDescent="0.2">
      <c r="A484" s="29">
        <v>45391.8043612037</v>
      </c>
      <c r="B484" s="20" t="s">
        <v>2870</v>
      </c>
      <c r="C484" s="30">
        <v>160121734102</v>
      </c>
      <c r="D484" s="20" t="s">
        <v>2871</v>
      </c>
      <c r="E484" s="20" t="s">
        <v>50</v>
      </c>
      <c r="F484" s="20" t="s">
        <v>14</v>
      </c>
      <c r="G484" s="20">
        <v>2</v>
      </c>
      <c r="H484" s="20">
        <v>2025</v>
      </c>
      <c r="I484" s="20" t="s">
        <v>2872</v>
      </c>
      <c r="J484" s="20" t="s">
        <v>2870</v>
      </c>
      <c r="K484" s="20">
        <v>9849671096</v>
      </c>
      <c r="L484" s="20" t="s">
        <v>2873</v>
      </c>
      <c r="M484" s="20">
        <v>7295996603</v>
      </c>
      <c r="N484" s="20" t="s">
        <v>67</v>
      </c>
      <c r="O484" s="20" t="s">
        <v>169</v>
      </c>
      <c r="P484" s="31" t="s">
        <v>2874</v>
      </c>
      <c r="Q484" s="20" t="s">
        <v>46</v>
      </c>
      <c r="R484" s="20" t="s">
        <v>112</v>
      </c>
    </row>
    <row r="485" spans="1:18" ht="22.5" hidden="1" customHeight="1" x14ac:dyDescent="0.2">
      <c r="A485" s="29">
        <v>45362.731278032406</v>
      </c>
      <c r="B485" s="20" t="s">
        <v>2875</v>
      </c>
      <c r="C485" s="30">
        <v>160121734103</v>
      </c>
      <c r="D485" s="20" t="s">
        <v>2876</v>
      </c>
      <c r="E485" s="20" t="s">
        <v>50</v>
      </c>
      <c r="F485" s="20" t="s">
        <v>14</v>
      </c>
      <c r="G485" s="20">
        <v>2</v>
      </c>
      <c r="H485" s="20">
        <v>2025</v>
      </c>
      <c r="I485" s="20" t="s">
        <v>2877</v>
      </c>
      <c r="J485" s="20" t="s">
        <v>2875</v>
      </c>
      <c r="K485" s="20">
        <v>6281735547</v>
      </c>
      <c r="L485" s="20" t="s">
        <v>2878</v>
      </c>
      <c r="M485" s="20">
        <v>7295996603</v>
      </c>
      <c r="N485" s="20" t="s">
        <v>67</v>
      </c>
      <c r="O485" s="20" t="s">
        <v>2418</v>
      </c>
      <c r="P485" s="31" t="s">
        <v>2879</v>
      </c>
      <c r="Q485" s="20" t="s">
        <v>46</v>
      </c>
      <c r="R485" s="32" t="s">
        <v>2880</v>
      </c>
    </row>
    <row r="486" spans="1:18" ht="22.5" hidden="1" customHeight="1" x14ac:dyDescent="0.2">
      <c r="A486" s="29">
        <v>45362.952525787041</v>
      </c>
      <c r="B486" s="20" t="s">
        <v>2881</v>
      </c>
      <c r="C486" s="30">
        <v>160121734104</v>
      </c>
      <c r="D486" s="20" t="s">
        <v>2882</v>
      </c>
      <c r="E486" s="20" t="s">
        <v>50</v>
      </c>
      <c r="F486" s="20" t="s">
        <v>14</v>
      </c>
      <c r="G486" s="20">
        <v>2</v>
      </c>
      <c r="H486" s="20">
        <v>2025</v>
      </c>
      <c r="I486" s="20" t="s">
        <v>2883</v>
      </c>
      <c r="J486" s="20" t="s">
        <v>2881</v>
      </c>
      <c r="K486" s="20">
        <v>6302251285</v>
      </c>
      <c r="L486" s="20" t="s">
        <v>2884</v>
      </c>
      <c r="M486" s="20">
        <v>7295996603</v>
      </c>
      <c r="N486" s="20" t="s">
        <v>67</v>
      </c>
      <c r="O486" s="20" t="s">
        <v>169</v>
      </c>
      <c r="P486" s="31" t="s">
        <v>2885</v>
      </c>
      <c r="Q486" s="20" t="s">
        <v>46</v>
      </c>
      <c r="R486" s="32" t="s">
        <v>271</v>
      </c>
    </row>
    <row r="487" spans="1:18" ht="22.5" hidden="1" customHeight="1" x14ac:dyDescent="0.2">
      <c r="A487" s="29">
        <v>45390.899805185181</v>
      </c>
      <c r="B487" s="20" t="s">
        <v>2886</v>
      </c>
      <c r="C487" s="30">
        <v>160121734105</v>
      </c>
      <c r="D487" s="20" t="s">
        <v>2887</v>
      </c>
      <c r="E487" s="20" t="s">
        <v>50</v>
      </c>
      <c r="F487" s="20" t="s">
        <v>14</v>
      </c>
      <c r="G487" s="20">
        <v>2</v>
      </c>
      <c r="H487" s="20">
        <v>2025</v>
      </c>
      <c r="I487" s="20" t="s">
        <v>2888</v>
      </c>
      <c r="J487" s="20" t="s">
        <v>2889</v>
      </c>
      <c r="K487" s="20">
        <v>9347875641</v>
      </c>
      <c r="L487" s="20" t="s">
        <v>2890</v>
      </c>
      <c r="M487" s="20">
        <v>7295996603</v>
      </c>
      <c r="N487" s="20" t="s">
        <v>67</v>
      </c>
      <c r="O487" s="20">
        <v>75</v>
      </c>
      <c r="P487" s="31" t="s">
        <v>2891</v>
      </c>
      <c r="Q487" s="20" t="s">
        <v>70</v>
      </c>
      <c r="R487" s="20" t="s">
        <v>2892</v>
      </c>
    </row>
    <row r="488" spans="1:18" ht="22.5" hidden="1" customHeight="1" x14ac:dyDescent="0.2">
      <c r="A488" s="29">
        <v>45362.7883209375</v>
      </c>
      <c r="B488" s="20" t="s">
        <v>2893</v>
      </c>
      <c r="C488" s="30">
        <v>160121734107</v>
      </c>
      <c r="D488" s="20" t="s">
        <v>2894</v>
      </c>
      <c r="E488" s="20" t="s">
        <v>50</v>
      </c>
      <c r="F488" s="20" t="s">
        <v>14</v>
      </c>
      <c r="G488" s="20">
        <v>2</v>
      </c>
      <c r="H488" s="20">
        <v>2025</v>
      </c>
      <c r="I488" s="20" t="s">
        <v>2895</v>
      </c>
      <c r="J488" s="20" t="s">
        <v>2896</v>
      </c>
      <c r="K488" s="20">
        <v>9848818782</v>
      </c>
      <c r="L488" s="20" t="s">
        <v>2897</v>
      </c>
      <c r="M488" s="20">
        <v>7295996603</v>
      </c>
      <c r="N488" s="20" t="s">
        <v>67</v>
      </c>
      <c r="O488" s="20" t="s">
        <v>2898</v>
      </c>
      <c r="P488" s="31" t="s">
        <v>2899</v>
      </c>
      <c r="Q488" s="20" t="s">
        <v>46</v>
      </c>
      <c r="R488" s="32" t="s">
        <v>2900</v>
      </c>
    </row>
    <row r="489" spans="1:18" ht="22.5" hidden="1" customHeight="1" x14ac:dyDescent="0.2">
      <c r="A489" s="29">
        <v>45400.849729629626</v>
      </c>
      <c r="B489" s="20" t="s">
        <v>2901</v>
      </c>
      <c r="C489" s="30">
        <v>160121734108</v>
      </c>
      <c r="D489" s="20" t="s">
        <v>2902</v>
      </c>
      <c r="E489" s="20" t="s">
        <v>50</v>
      </c>
      <c r="F489" s="20" t="s">
        <v>14</v>
      </c>
      <c r="G489" s="20">
        <v>2</v>
      </c>
      <c r="H489" s="20">
        <v>2025</v>
      </c>
      <c r="I489" s="20" t="s">
        <v>2903</v>
      </c>
      <c r="J489" s="20" t="s">
        <v>2904</v>
      </c>
      <c r="K489" s="20">
        <v>9502396789</v>
      </c>
      <c r="L489" s="20" t="s">
        <v>2905</v>
      </c>
      <c r="M489" s="20">
        <v>7295996603</v>
      </c>
      <c r="N489" s="20" t="s">
        <v>67</v>
      </c>
      <c r="O489" s="20" t="s">
        <v>110</v>
      </c>
      <c r="P489" s="20" t="s">
        <v>2906</v>
      </c>
      <c r="Q489" s="20" t="s">
        <v>46</v>
      </c>
      <c r="R489" s="20" t="s">
        <v>2907</v>
      </c>
    </row>
    <row r="490" spans="1:18" ht="22.5" hidden="1" customHeight="1" x14ac:dyDescent="0.2">
      <c r="A490" s="29">
        <v>45400.896229432867</v>
      </c>
      <c r="B490" s="20" t="s">
        <v>2908</v>
      </c>
      <c r="C490" s="30">
        <v>160121734109</v>
      </c>
      <c r="D490" s="20" t="s">
        <v>2909</v>
      </c>
      <c r="E490" s="20" t="s">
        <v>50</v>
      </c>
      <c r="F490" s="20" t="s">
        <v>14</v>
      </c>
      <c r="G490" s="20">
        <v>2</v>
      </c>
      <c r="H490" s="20">
        <v>2025</v>
      </c>
      <c r="I490" s="20" t="s">
        <v>2910</v>
      </c>
      <c r="J490" s="20" t="s">
        <v>2908</v>
      </c>
      <c r="K490" s="20">
        <v>9154466998</v>
      </c>
      <c r="L490" s="20" t="s">
        <v>2911</v>
      </c>
      <c r="M490" s="20">
        <v>9999999999</v>
      </c>
      <c r="N490" s="20" t="s">
        <v>67</v>
      </c>
      <c r="O490" s="20">
        <v>75</v>
      </c>
      <c r="P490" s="20" t="s">
        <v>2912</v>
      </c>
      <c r="Q490" s="20" t="s">
        <v>70</v>
      </c>
      <c r="R490" s="20" t="s">
        <v>70</v>
      </c>
    </row>
    <row r="491" spans="1:18" ht="22.5" hidden="1" customHeight="1" x14ac:dyDescent="0.2">
      <c r="A491" s="29">
        <v>45364.426271296295</v>
      </c>
      <c r="B491" s="20" t="s">
        <v>2913</v>
      </c>
      <c r="C491" s="30">
        <v>160121734111</v>
      </c>
      <c r="D491" s="20" t="s">
        <v>2914</v>
      </c>
      <c r="E491" s="20" t="s">
        <v>50</v>
      </c>
      <c r="F491" s="20" t="s">
        <v>14</v>
      </c>
      <c r="G491" s="20">
        <v>2</v>
      </c>
      <c r="H491" s="20">
        <v>2025</v>
      </c>
      <c r="I491" s="20" t="s">
        <v>2915</v>
      </c>
      <c r="J491" s="20" t="s">
        <v>2913</v>
      </c>
      <c r="K491" s="20">
        <v>6281462132</v>
      </c>
      <c r="L491" s="20" t="s">
        <v>2911</v>
      </c>
      <c r="M491" s="20">
        <v>7295996603</v>
      </c>
      <c r="N491" s="20" t="s">
        <v>67</v>
      </c>
      <c r="O491" s="20" t="s">
        <v>492</v>
      </c>
      <c r="P491" s="31" t="s">
        <v>2916</v>
      </c>
      <c r="Q491" s="20" t="s">
        <v>46</v>
      </c>
      <c r="R491" s="32" t="s">
        <v>112</v>
      </c>
    </row>
    <row r="492" spans="1:18" ht="22.5" hidden="1" customHeight="1" x14ac:dyDescent="0.2">
      <c r="A492" s="29">
        <v>45386.90777740741</v>
      </c>
      <c r="B492" s="20" t="s">
        <v>2917</v>
      </c>
      <c r="C492" s="30">
        <v>160121734112</v>
      </c>
      <c r="D492" s="20" t="s">
        <v>2918</v>
      </c>
      <c r="E492" s="20" t="s">
        <v>50</v>
      </c>
      <c r="F492" s="20" t="s">
        <v>14</v>
      </c>
      <c r="G492" s="20">
        <v>2</v>
      </c>
      <c r="H492" s="20">
        <v>2025</v>
      </c>
      <c r="I492" s="20" t="s">
        <v>2919</v>
      </c>
      <c r="J492" s="20" t="s">
        <v>2917</v>
      </c>
      <c r="K492" s="20">
        <v>7989059020</v>
      </c>
      <c r="L492" s="20" t="s">
        <v>2920</v>
      </c>
      <c r="M492" s="20">
        <v>7295996603</v>
      </c>
      <c r="N492" s="20" t="s">
        <v>67</v>
      </c>
      <c r="O492" s="20">
        <v>75.52</v>
      </c>
      <c r="P492" s="31" t="s">
        <v>2921</v>
      </c>
      <c r="Q492" s="20" t="s">
        <v>46</v>
      </c>
      <c r="R492" s="32" t="s">
        <v>112</v>
      </c>
    </row>
    <row r="493" spans="1:18" ht="22.5" hidden="1" customHeight="1" x14ac:dyDescent="0.2">
      <c r="A493" s="29">
        <v>45387.826556354164</v>
      </c>
      <c r="B493" s="20" t="s">
        <v>2922</v>
      </c>
      <c r="C493" s="30">
        <v>160121734113</v>
      </c>
      <c r="D493" s="20" t="s">
        <v>2923</v>
      </c>
      <c r="E493" s="20" t="s">
        <v>50</v>
      </c>
      <c r="F493" s="20" t="s">
        <v>14</v>
      </c>
      <c r="G493" s="20">
        <v>2</v>
      </c>
      <c r="H493" s="20">
        <v>2025</v>
      </c>
      <c r="I493" s="20" t="s">
        <v>2924</v>
      </c>
      <c r="J493" s="20" t="s">
        <v>2922</v>
      </c>
      <c r="K493" s="20">
        <v>8977007720</v>
      </c>
      <c r="L493" s="20" t="s">
        <v>2925</v>
      </c>
      <c r="M493" s="20">
        <v>7295996603</v>
      </c>
      <c r="N493" s="20" t="s">
        <v>67</v>
      </c>
      <c r="O493" s="20" t="s">
        <v>1148</v>
      </c>
      <c r="P493" s="31" t="s">
        <v>2926</v>
      </c>
      <c r="Q493" s="20" t="s">
        <v>70</v>
      </c>
      <c r="R493" s="20" t="s">
        <v>2927</v>
      </c>
    </row>
    <row r="494" spans="1:18" ht="22.5" hidden="1" customHeight="1" x14ac:dyDescent="0.2">
      <c r="A494" s="29">
        <v>45397.435993622683</v>
      </c>
      <c r="B494" s="20" t="s">
        <v>2928</v>
      </c>
      <c r="C494" s="30">
        <v>160121734114</v>
      </c>
      <c r="D494" s="20" t="s">
        <v>2929</v>
      </c>
      <c r="E494" s="20" t="s">
        <v>50</v>
      </c>
      <c r="F494" s="20" t="s">
        <v>14</v>
      </c>
      <c r="G494" s="20">
        <v>2</v>
      </c>
      <c r="H494" s="20">
        <v>2025</v>
      </c>
      <c r="I494" s="20" t="s">
        <v>2928</v>
      </c>
      <c r="J494" s="20" t="s">
        <v>2930</v>
      </c>
      <c r="K494" s="20">
        <v>6304770822</v>
      </c>
      <c r="L494" s="20" t="s">
        <v>2931</v>
      </c>
      <c r="M494" s="20">
        <v>7295996603</v>
      </c>
      <c r="N494" s="20" t="s">
        <v>2932</v>
      </c>
      <c r="O494" s="20">
        <v>108.52</v>
      </c>
      <c r="P494" s="20" t="s">
        <v>2933</v>
      </c>
      <c r="Q494" s="20" t="s">
        <v>46</v>
      </c>
      <c r="R494" s="20" t="s">
        <v>2934</v>
      </c>
    </row>
    <row r="495" spans="1:18" ht="22.5" hidden="1" customHeight="1" x14ac:dyDescent="0.2">
      <c r="A495" s="29">
        <v>45392.629660810184</v>
      </c>
      <c r="B495" s="20" t="s">
        <v>2935</v>
      </c>
      <c r="C495" s="30">
        <v>160121734115</v>
      </c>
      <c r="D495" s="20" t="s">
        <v>2936</v>
      </c>
      <c r="E495" s="20" t="s">
        <v>50</v>
      </c>
      <c r="F495" s="20" t="s">
        <v>14</v>
      </c>
      <c r="G495" s="20">
        <v>2</v>
      </c>
      <c r="H495" s="20">
        <v>2025</v>
      </c>
      <c r="I495" s="20" t="s">
        <v>2937</v>
      </c>
      <c r="J495" s="20" t="s">
        <v>2935</v>
      </c>
      <c r="K495" s="20">
        <v>8790356530</v>
      </c>
      <c r="L495" s="20" t="s">
        <v>2938</v>
      </c>
      <c r="M495" s="20">
        <v>7295996603</v>
      </c>
      <c r="N495" s="20" t="s">
        <v>67</v>
      </c>
      <c r="O495" s="20">
        <v>75</v>
      </c>
      <c r="P495" s="31" t="s">
        <v>2939</v>
      </c>
      <c r="Q495" s="20" t="s">
        <v>70</v>
      </c>
      <c r="R495" s="20" t="s">
        <v>2940</v>
      </c>
    </row>
    <row r="496" spans="1:18" ht="22.5" hidden="1" customHeight="1" x14ac:dyDescent="0.2">
      <c r="A496" s="29">
        <v>45391.815766793981</v>
      </c>
      <c r="B496" s="20" t="s">
        <v>2941</v>
      </c>
      <c r="C496" s="30">
        <v>160121734115</v>
      </c>
      <c r="D496" s="20" t="s">
        <v>2936</v>
      </c>
      <c r="E496" s="20" t="s">
        <v>50</v>
      </c>
      <c r="F496" s="20" t="s">
        <v>14</v>
      </c>
      <c r="G496" s="20">
        <v>2</v>
      </c>
      <c r="H496" s="20">
        <v>2025</v>
      </c>
      <c r="I496" s="20" t="s">
        <v>2937</v>
      </c>
      <c r="J496" s="20" t="s">
        <v>2935</v>
      </c>
      <c r="K496" s="20">
        <v>8790356530</v>
      </c>
      <c r="L496" s="20" t="s">
        <v>2938</v>
      </c>
      <c r="M496" s="20">
        <v>7295996603</v>
      </c>
      <c r="N496" s="20" t="s">
        <v>67</v>
      </c>
      <c r="O496" s="20">
        <v>75</v>
      </c>
      <c r="P496" s="31" t="s">
        <v>2942</v>
      </c>
      <c r="Q496" s="20" t="s">
        <v>70</v>
      </c>
      <c r="R496" s="20" t="s">
        <v>2943</v>
      </c>
    </row>
    <row r="497" spans="1:18" ht="22.5" hidden="1" customHeight="1" x14ac:dyDescent="0.2">
      <c r="A497" s="29">
        <v>45387.865460474539</v>
      </c>
      <c r="B497" s="20" t="s">
        <v>2944</v>
      </c>
      <c r="C497" s="30">
        <v>160121734116</v>
      </c>
      <c r="D497" s="20" t="s">
        <v>2945</v>
      </c>
      <c r="E497" s="20" t="s">
        <v>50</v>
      </c>
      <c r="F497" s="20" t="s">
        <v>14</v>
      </c>
      <c r="G497" s="20">
        <v>2</v>
      </c>
      <c r="H497" s="20">
        <v>2025</v>
      </c>
      <c r="I497" s="20" t="s">
        <v>2946</v>
      </c>
      <c r="J497" s="20" t="s">
        <v>2944</v>
      </c>
      <c r="K497" s="20">
        <v>9505462802</v>
      </c>
      <c r="L497" s="20" t="s">
        <v>2884</v>
      </c>
      <c r="M497" s="20">
        <v>7295996603</v>
      </c>
      <c r="N497" s="20" t="s">
        <v>67</v>
      </c>
      <c r="O497" s="20">
        <v>75</v>
      </c>
      <c r="P497" s="31" t="s">
        <v>2947</v>
      </c>
      <c r="Q497" s="20" t="s">
        <v>70</v>
      </c>
      <c r="R497" s="20" t="s">
        <v>2948</v>
      </c>
    </row>
    <row r="498" spans="1:18" ht="22.5" hidden="1" customHeight="1" x14ac:dyDescent="0.2">
      <c r="A498" s="29">
        <v>45364.037508530091</v>
      </c>
      <c r="B498" s="20" t="s">
        <v>2949</v>
      </c>
      <c r="C498" s="30">
        <v>160121734117</v>
      </c>
      <c r="D498" s="20" t="s">
        <v>2950</v>
      </c>
      <c r="E498" s="20" t="s">
        <v>50</v>
      </c>
      <c r="F498" s="20" t="s">
        <v>14</v>
      </c>
      <c r="G498" s="20">
        <v>2</v>
      </c>
      <c r="H498" s="20">
        <v>2025</v>
      </c>
      <c r="I498" s="20" t="s">
        <v>2951</v>
      </c>
      <c r="J498" s="20" t="s">
        <v>2949</v>
      </c>
      <c r="K498" s="20">
        <v>9391323193</v>
      </c>
      <c r="L498" s="20" t="s">
        <v>2952</v>
      </c>
      <c r="M498" s="20">
        <v>7295996603</v>
      </c>
      <c r="N498" s="20" t="s">
        <v>206</v>
      </c>
      <c r="O498" s="20" t="s">
        <v>2953</v>
      </c>
      <c r="P498" s="31" t="s">
        <v>2954</v>
      </c>
      <c r="Q498" s="20" t="s">
        <v>46</v>
      </c>
      <c r="R498" s="32" t="s">
        <v>2955</v>
      </c>
    </row>
    <row r="499" spans="1:18" ht="22.5" hidden="1" customHeight="1" x14ac:dyDescent="0.2">
      <c r="A499" s="29">
        <v>45391.622071759259</v>
      </c>
      <c r="B499" s="20" t="s">
        <v>2956</v>
      </c>
      <c r="C499" s="30">
        <v>160121734119</v>
      </c>
      <c r="D499" s="20" t="s">
        <v>2957</v>
      </c>
      <c r="E499" s="20" t="s">
        <v>50</v>
      </c>
      <c r="F499" s="20" t="s">
        <v>14</v>
      </c>
      <c r="G499" s="20">
        <v>2</v>
      </c>
      <c r="H499" s="20">
        <v>2025</v>
      </c>
      <c r="I499" s="20" t="s">
        <v>2958</v>
      </c>
      <c r="J499" s="20" t="s">
        <v>2956</v>
      </c>
      <c r="K499" s="20">
        <v>8309257628</v>
      </c>
      <c r="L499" s="20" t="s">
        <v>2959</v>
      </c>
      <c r="M499" s="20">
        <v>7295996603</v>
      </c>
      <c r="N499" s="20" t="s">
        <v>67</v>
      </c>
      <c r="O499" s="20" t="s">
        <v>2653</v>
      </c>
      <c r="P499" s="31" t="s">
        <v>2960</v>
      </c>
      <c r="Q499" s="20" t="s">
        <v>46</v>
      </c>
      <c r="R499" s="20" t="s">
        <v>301</v>
      </c>
    </row>
    <row r="500" spans="1:18" ht="22.5" hidden="1" customHeight="1" x14ac:dyDescent="0.2">
      <c r="A500" s="29">
        <v>45382.50401689815</v>
      </c>
      <c r="B500" s="20" t="s">
        <v>2961</v>
      </c>
      <c r="C500" s="30">
        <v>160121734120</v>
      </c>
      <c r="D500" s="20" t="s">
        <v>2962</v>
      </c>
      <c r="E500" s="20" t="s">
        <v>50</v>
      </c>
      <c r="F500" s="20" t="s">
        <v>14</v>
      </c>
      <c r="G500" s="20">
        <v>2</v>
      </c>
      <c r="H500" s="20">
        <v>2025</v>
      </c>
      <c r="I500" s="20" t="s">
        <v>2963</v>
      </c>
      <c r="J500" s="20" t="s">
        <v>2961</v>
      </c>
      <c r="K500" s="20">
        <v>6281234929</v>
      </c>
      <c r="L500" s="20" t="s">
        <v>2964</v>
      </c>
      <c r="M500" s="20">
        <v>917295996603</v>
      </c>
      <c r="N500" s="20" t="s">
        <v>67</v>
      </c>
      <c r="O500" s="20" t="s">
        <v>1148</v>
      </c>
      <c r="P500" s="31" t="s">
        <v>2965</v>
      </c>
      <c r="Q500" s="20" t="s">
        <v>70</v>
      </c>
      <c r="R500" s="32" t="s">
        <v>2966</v>
      </c>
    </row>
    <row r="501" spans="1:18" ht="22.5" hidden="1" customHeight="1" x14ac:dyDescent="0.2">
      <c r="A501" s="29">
        <v>45382.533430636569</v>
      </c>
      <c r="B501" s="20" t="s">
        <v>2967</v>
      </c>
      <c r="C501" s="30">
        <v>160121734121</v>
      </c>
      <c r="D501" s="20" t="s">
        <v>2968</v>
      </c>
      <c r="E501" s="20" t="s">
        <v>50</v>
      </c>
      <c r="F501" s="20" t="s">
        <v>14</v>
      </c>
      <c r="G501" s="20">
        <v>2</v>
      </c>
      <c r="H501" s="20">
        <v>2025</v>
      </c>
      <c r="I501" s="20" t="s">
        <v>2967</v>
      </c>
      <c r="J501" s="20" t="s">
        <v>2969</v>
      </c>
      <c r="K501" s="20">
        <v>9989415444</v>
      </c>
      <c r="L501" s="20" t="s">
        <v>2970</v>
      </c>
      <c r="M501" s="20">
        <v>9949871871</v>
      </c>
      <c r="N501" s="20" t="s">
        <v>67</v>
      </c>
      <c r="O501" s="20" t="s">
        <v>110</v>
      </c>
      <c r="P501" s="31" t="s">
        <v>2971</v>
      </c>
      <c r="Q501" s="20" t="s">
        <v>46</v>
      </c>
      <c r="R501" s="33" t="s">
        <v>2972</v>
      </c>
    </row>
    <row r="502" spans="1:18" ht="22.5" hidden="1" customHeight="1" x14ac:dyDescent="0.2">
      <c r="A502" s="29">
        <v>45379.754322615743</v>
      </c>
      <c r="B502" s="20" t="s">
        <v>2973</v>
      </c>
      <c r="C502" s="30">
        <v>160121734122</v>
      </c>
      <c r="D502" s="20" t="s">
        <v>2974</v>
      </c>
      <c r="E502" s="20" t="s">
        <v>50</v>
      </c>
      <c r="F502" s="20" t="s">
        <v>14</v>
      </c>
      <c r="G502" s="20">
        <v>2</v>
      </c>
      <c r="H502" s="20">
        <v>2025</v>
      </c>
      <c r="I502" s="20" t="s">
        <v>2973</v>
      </c>
      <c r="J502" s="20" t="s">
        <v>2973</v>
      </c>
      <c r="K502" s="20">
        <v>9346580312</v>
      </c>
      <c r="L502" s="20" t="s">
        <v>2975</v>
      </c>
      <c r="M502" s="20">
        <v>9949871871</v>
      </c>
      <c r="N502" s="20" t="s">
        <v>67</v>
      </c>
      <c r="O502" s="20">
        <v>72</v>
      </c>
      <c r="P502" s="31" t="s">
        <v>2976</v>
      </c>
      <c r="Q502" s="20" t="s">
        <v>46</v>
      </c>
      <c r="R502" s="32" t="s">
        <v>2977</v>
      </c>
    </row>
    <row r="503" spans="1:18" ht="22.5" hidden="1" customHeight="1" x14ac:dyDescent="0.2">
      <c r="A503" s="29">
        <v>45402.546346886578</v>
      </c>
      <c r="B503" s="20" t="s">
        <v>2978</v>
      </c>
      <c r="C503" s="30">
        <v>160121734123</v>
      </c>
      <c r="D503" s="20" t="s">
        <v>2979</v>
      </c>
      <c r="E503" s="20" t="s">
        <v>50</v>
      </c>
      <c r="F503" s="20" t="s">
        <v>14</v>
      </c>
      <c r="G503" s="20">
        <v>2</v>
      </c>
      <c r="H503" s="20">
        <v>2025</v>
      </c>
      <c r="I503" s="20" t="s">
        <v>2980</v>
      </c>
      <c r="J503" s="20" t="s">
        <v>2978</v>
      </c>
      <c r="K503" s="20">
        <v>9346126740</v>
      </c>
      <c r="L503" s="20" t="s">
        <v>2981</v>
      </c>
      <c r="M503" s="20">
        <v>9949871871</v>
      </c>
      <c r="N503" s="20" t="s">
        <v>67</v>
      </c>
      <c r="O503" s="20">
        <v>72</v>
      </c>
      <c r="P503" s="31" t="s">
        <v>2982</v>
      </c>
      <c r="Q503" s="20" t="s">
        <v>70</v>
      </c>
      <c r="R503" s="20" t="s">
        <v>2983</v>
      </c>
    </row>
    <row r="504" spans="1:18" ht="22.5" hidden="1" customHeight="1" x14ac:dyDescent="0.2">
      <c r="A504" s="29">
        <v>45371.443945127314</v>
      </c>
      <c r="B504" s="20" t="s">
        <v>2984</v>
      </c>
      <c r="C504" s="30">
        <v>160121734125</v>
      </c>
      <c r="D504" s="20" t="s">
        <v>2985</v>
      </c>
      <c r="E504" s="20" t="s">
        <v>50</v>
      </c>
      <c r="F504" s="20" t="s">
        <v>14</v>
      </c>
      <c r="G504" s="20">
        <v>2</v>
      </c>
      <c r="H504" s="20">
        <v>2025</v>
      </c>
      <c r="I504" s="20" t="s">
        <v>2986</v>
      </c>
      <c r="J504" s="20" t="s">
        <v>2984</v>
      </c>
      <c r="K504" s="20">
        <v>9390253681</v>
      </c>
      <c r="L504" s="20" t="s">
        <v>2987</v>
      </c>
      <c r="M504" s="20">
        <v>9949871871</v>
      </c>
      <c r="N504" s="20" t="s">
        <v>67</v>
      </c>
      <c r="O504" s="20">
        <v>75</v>
      </c>
      <c r="P504" s="31" t="s">
        <v>2988</v>
      </c>
      <c r="Q504" s="20" t="s">
        <v>70</v>
      </c>
      <c r="R504" s="32" t="s">
        <v>2989</v>
      </c>
    </row>
    <row r="505" spans="1:18" ht="22.5" hidden="1" customHeight="1" x14ac:dyDescent="0.2">
      <c r="A505" s="29">
        <v>45380.439111458334</v>
      </c>
      <c r="B505" s="20" t="s">
        <v>2990</v>
      </c>
      <c r="C505" s="30">
        <v>160121734126</v>
      </c>
      <c r="D505" s="20" t="s">
        <v>2991</v>
      </c>
      <c r="E505" s="20" t="s">
        <v>50</v>
      </c>
      <c r="F505" s="20" t="s">
        <v>14</v>
      </c>
      <c r="G505" s="20">
        <v>2</v>
      </c>
      <c r="H505" s="20">
        <v>2025</v>
      </c>
      <c r="I505" s="20" t="s">
        <v>2992</v>
      </c>
      <c r="J505" s="20" t="s">
        <v>2990</v>
      </c>
      <c r="K505" s="20">
        <v>7794857056</v>
      </c>
      <c r="L505" s="20" t="s">
        <v>42</v>
      </c>
      <c r="M505" s="20">
        <v>9949871871</v>
      </c>
      <c r="N505" s="20" t="s">
        <v>2993</v>
      </c>
      <c r="O505" s="20" t="s">
        <v>2994</v>
      </c>
      <c r="P505" s="20" t="s">
        <v>2995</v>
      </c>
      <c r="Q505" s="20" t="s">
        <v>46</v>
      </c>
      <c r="R505" s="32" t="s">
        <v>46</v>
      </c>
    </row>
    <row r="506" spans="1:18" ht="22.5" hidden="1" customHeight="1" x14ac:dyDescent="0.2">
      <c r="A506" s="29">
        <v>45380.573914143519</v>
      </c>
      <c r="B506" s="20" t="s">
        <v>2996</v>
      </c>
      <c r="C506" s="30">
        <v>160121734127</v>
      </c>
      <c r="D506" s="20" t="s">
        <v>2997</v>
      </c>
      <c r="E506" s="20" t="s">
        <v>50</v>
      </c>
      <c r="F506" s="20" t="s">
        <v>14</v>
      </c>
      <c r="G506" s="20">
        <v>2</v>
      </c>
      <c r="H506" s="20">
        <v>2025</v>
      </c>
      <c r="I506" s="20" t="s">
        <v>2998</v>
      </c>
      <c r="J506" s="20" t="s">
        <v>2996</v>
      </c>
      <c r="K506" s="20">
        <v>9398121886</v>
      </c>
      <c r="L506" s="20" t="s">
        <v>42</v>
      </c>
      <c r="M506" s="20">
        <v>9949871871</v>
      </c>
      <c r="N506" s="20" t="s">
        <v>2999</v>
      </c>
      <c r="O506" s="20">
        <v>68</v>
      </c>
      <c r="P506" s="20" t="s">
        <v>3000</v>
      </c>
      <c r="Q506" s="20" t="s">
        <v>46</v>
      </c>
      <c r="R506" s="32" t="s">
        <v>85</v>
      </c>
    </row>
    <row r="507" spans="1:18" ht="22.5" hidden="1" customHeight="1" x14ac:dyDescent="0.2">
      <c r="A507" s="29">
        <v>45362.761411111111</v>
      </c>
      <c r="B507" s="20" t="s">
        <v>3001</v>
      </c>
      <c r="C507" s="30">
        <v>160121734128</v>
      </c>
      <c r="D507" s="20" t="s">
        <v>3002</v>
      </c>
      <c r="E507" s="20" t="s">
        <v>50</v>
      </c>
      <c r="F507" s="20" t="s">
        <v>14</v>
      </c>
      <c r="G507" s="20">
        <v>2</v>
      </c>
      <c r="H507" s="20">
        <v>2025</v>
      </c>
      <c r="I507" s="20" t="s">
        <v>3003</v>
      </c>
      <c r="J507" s="20" t="s">
        <v>3001</v>
      </c>
      <c r="K507" s="20">
        <v>6304678960</v>
      </c>
      <c r="L507" s="20" t="s">
        <v>42</v>
      </c>
      <c r="M507" s="20">
        <v>9949871871</v>
      </c>
      <c r="N507" s="20" t="s">
        <v>67</v>
      </c>
      <c r="O507" s="20" t="s">
        <v>169</v>
      </c>
      <c r="P507" s="31" t="s">
        <v>3004</v>
      </c>
      <c r="Q507" s="20" t="s">
        <v>46</v>
      </c>
      <c r="R507" s="32" t="s">
        <v>3005</v>
      </c>
    </row>
    <row r="508" spans="1:18" ht="22.5" hidden="1" customHeight="1" x14ac:dyDescent="0.2">
      <c r="A508" s="29">
        <v>45369.69377730324</v>
      </c>
      <c r="B508" s="20" t="s">
        <v>3006</v>
      </c>
      <c r="C508" s="30">
        <v>160121734129</v>
      </c>
      <c r="D508" s="20" t="s">
        <v>3007</v>
      </c>
      <c r="E508" s="20" t="s">
        <v>50</v>
      </c>
      <c r="F508" s="20" t="s">
        <v>14</v>
      </c>
      <c r="G508" s="20">
        <v>2</v>
      </c>
      <c r="H508" s="20">
        <v>2025</v>
      </c>
      <c r="I508" s="20" t="s">
        <v>3008</v>
      </c>
      <c r="J508" s="20" t="s">
        <v>3006</v>
      </c>
      <c r="K508" s="20">
        <v>8309748870</v>
      </c>
      <c r="L508" s="20" t="s">
        <v>3009</v>
      </c>
      <c r="M508" s="20">
        <v>9949871871</v>
      </c>
      <c r="N508" s="20" t="s">
        <v>594</v>
      </c>
      <c r="O508" s="20" t="s">
        <v>3010</v>
      </c>
      <c r="P508" s="20" t="s">
        <v>3011</v>
      </c>
      <c r="Q508" s="20" t="s">
        <v>46</v>
      </c>
      <c r="R508" s="32" t="s">
        <v>3012</v>
      </c>
    </row>
    <row r="509" spans="1:18" ht="22.5" hidden="1" customHeight="1" x14ac:dyDescent="0.2">
      <c r="A509" s="29">
        <v>45377.848639386575</v>
      </c>
      <c r="B509" s="20" t="s">
        <v>3013</v>
      </c>
      <c r="C509" s="30">
        <v>160121734130</v>
      </c>
      <c r="D509" s="20" t="s">
        <v>3014</v>
      </c>
      <c r="E509" s="20" t="s">
        <v>50</v>
      </c>
      <c r="F509" s="20" t="s">
        <v>14</v>
      </c>
      <c r="G509" s="20">
        <v>2</v>
      </c>
      <c r="H509" s="20">
        <v>2025</v>
      </c>
      <c r="I509" s="20" t="s">
        <v>3015</v>
      </c>
      <c r="J509" s="20" t="s">
        <v>3013</v>
      </c>
      <c r="K509" s="20">
        <v>7893049734</v>
      </c>
      <c r="L509" s="20" t="s">
        <v>3016</v>
      </c>
      <c r="M509" s="20">
        <v>9949871871</v>
      </c>
      <c r="N509" s="20" t="s">
        <v>3017</v>
      </c>
      <c r="O509" s="20">
        <v>67.849999999999994</v>
      </c>
      <c r="P509" s="20" t="s">
        <v>3018</v>
      </c>
      <c r="Q509" s="20" t="s">
        <v>70</v>
      </c>
      <c r="R509" s="32" t="s">
        <v>71</v>
      </c>
    </row>
    <row r="510" spans="1:18" ht="22.5" hidden="1" customHeight="1" x14ac:dyDescent="0.2">
      <c r="A510" s="29">
        <v>45399.694194548611</v>
      </c>
      <c r="B510" s="20" t="s">
        <v>3019</v>
      </c>
      <c r="C510" s="30">
        <v>160121734131</v>
      </c>
      <c r="D510" s="20" t="s">
        <v>3020</v>
      </c>
      <c r="E510" s="20" t="s">
        <v>50</v>
      </c>
      <c r="F510" s="20" t="s">
        <v>14</v>
      </c>
      <c r="G510" s="20">
        <v>2</v>
      </c>
      <c r="H510" s="20">
        <v>2025</v>
      </c>
      <c r="I510" s="20" t="s">
        <v>3021</v>
      </c>
      <c r="J510" s="20" t="s">
        <v>3019</v>
      </c>
      <c r="K510" s="20">
        <v>6305102662</v>
      </c>
      <c r="L510" s="20" t="s">
        <v>42</v>
      </c>
      <c r="M510" s="20">
        <v>9949871871</v>
      </c>
      <c r="N510" s="20" t="s">
        <v>67</v>
      </c>
      <c r="O510" s="20">
        <v>75</v>
      </c>
      <c r="P510" s="31" t="s">
        <v>3022</v>
      </c>
      <c r="Q510" s="20" t="s">
        <v>46</v>
      </c>
      <c r="R510" s="20" t="s">
        <v>3023</v>
      </c>
    </row>
    <row r="511" spans="1:18" ht="22.5" hidden="1" customHeight="1" x14ac:dyDescent="0.2">
      <c r="A511" s="29">
        <v>45382.616500775461</v>
      </c>
      <c r="B511" s="20" t="s">
        <v>3024</v>
      </c>
      <c r="C511" s="30">
        <v>160121734132</v>
      </c>
      <c r="D511" s="20" t="s">
        <v>3025</v>
      </c>
      <c r="E511" s="20" t="s">
        <v>50</v>
      </c>
      <c r="F511" s="20" t="s">
        <v>14</v>
      </c>
      <c r="G511" s="20">
        <v>2</v>
      </c>
      <c r="H511" s="20">
        <v>2025</v>
      </c>
      <c r="I511" s="20" t="s">
        <v>3026</v>
      </c>
      <c r="J511" s="20" t="s">
        <v>3027</v>
      </c>
      <c r="K511" s="20">
        <v>9441538144</v>
      </c>
      <c r="L511" s="20" t="s">
        <v>42</v>
      </c>
      <c r="M511" s="20">
        <v>9949871871</v>
      </c>
      <c r="N511" s="20" t="s">
        <v>3028</v>
      </c>
      <c r="O511" s="20" t="s">
        <v>3029</v>
      </c>
      <c r="P511" s="20" t="s">
        <v>3030</v>
      </c>
      <c r="Q511" s="20" t="s">
        <v>70</v>
      </c>
      <c r="R511" s="32" t="s">
        <v>112</v>
      </c>
    </row>
    <row r="512" spans="1:18" ht="22.5" hidden="1" customHeight="1" x14ac:dyDescent="0.2">
      <c r="A512" s="29">
        <v>45406.445722511577</v>
      </c>
      <c r="B512" s="20" t="s">
        <v>3031</v>
      </c>
      <c r="C512" s="30">
        <v>160121734133</v>
      </c>
      <c r="D512" s="20" t="s">
        <v>3032</v>
      </c>
      <c r="E512" s="20" t="s">
        <v>50</v>
      </c>
      <c r="F512" s="20" t="s">
        <v>14</v>
      </c>
      <c r="G512" s="20">
        <v>2</v>
      </c>
      <c r="H512" s="20">
        <v>2025</v>
      </c>
      <c r="I512" s="20" t="s">
        <v>3033</v>
      </c>
      <c r="J512" s="20" t="s">
        <v>3031</v>
      </c>
      <c r="K512" s="20">
        <v>7569089750</v>
      </c>
      <c r="L512" s="20" t="s">
        <v>3034</v>
      </c>
      <c r="M512" s="20">
        <v>9949871871</v>
      </c>
      <c r="N512" s="20" t="s">
        <v>67</v>
      </c>
      <c r="O512" s="20">
        <v>75</v>
      </c>
      <c r="P512" s="31" t="s">
        <v>3035</v>
      </c>
      <c r="Q512" s="20" t="s">
        <v>70</v>
      </c>
      <c r="R512" s="20" t="s">
        <v>3036</v>
      </c>
    </row>
    <row r="513" spans="1:18" ht="22.5" hidden="1" customHeight="1" x14ac:dyDescent="0.2">
      <c r="A513" s="29">
        <v>45382.764729953706</v>
      </c>
      <c r="B513" s="20" t="s">
        <v>3037</v>
      </c>
      <c r="C513" s="30">
        <v>160121734301</v>
      </c>
      <c r="D513" s="20" t="s">
        <v>3038</v>
      </c>
      <c r="E513" s="20" t="s">
        <v>50</v>
      </c>
      <c r="F513" s="20" t="s">
        <v>14</v>
      </c>
      <c r="G513" s="20">
        <v>1</v>
      </c>
      <c r="H513" s="20">
        <v>2025</v>
      </c>
      <c r="I513" s="20" t="s">
        <v>3039</v>
      </c>
      <c r="J513" s="20" t="s">
        <v>3037</v>
      </c>
      <c r="K513" s="20">
        <v>9573414937</v>
      </c>
      <c r="L513" s="20" t="s">
        <v>3040</v>
      </c>
      <c r="M513" s="20">
        <v>9039714123</v>
      </c>
      <c r="N513" s="20" t="s">
        <v>43</v>
      </c>
      <c r="O513" s="20">
        <v>114</v>
      </c>
      <c r="P513" s="31" t="s">
        <v>3041</v>
      </c>
      <c r="Q513" s="20" t="s">
        <v>46</v>
      </c>
      <c r="R513" s="32" t="s">
        <v>112</v>
      </c>
    </row>
    <row r="514" spans="1:18" ht="22.5" hidden="1" customHeight="1" x14ac:dyDescent="0.2">
      <c r="A514" s="29">
        <v>45381.795996759261</v>
      </c>
      <c r="B514" s="20" t="s">
        <v>3042</v>
      </c>
      <c r="C514" s="30">
        <v>160121734302</v>
      </c>
      <c r="D514" s="20" t="s">
        <v>3043</v>
      </c>
      <c r="E514" s="20" t="s">
        <v>50</v>
      </c>
      <c r="F514" s="20" t="s">
        <v>14</v>
      </c>
      <c r="G514" s="20">
        <v>1</v>
      </c>
      <c r="H514" s="20">
        <v>2025</v>
      </c>
      <c r="I514" s="20" t="s">
        <v>3044</v>
      </c>
      <c r="J514" s="20" t="s">
        <v>3042</v>
      </c>
      <c r="K514" s="20">
        <v>9640680302</v>
      </c>
      <c r="L514" s="20" t="s">
        <v>3045</v>
      </c>
      <c r="M514" s="20">
        <v>9039714123</v>
      </c>
      <c r="N514" s="20" t="s">
        <v>600</v>
      </c>
      <c r="O514" s="20" t="s">
        <v>3046</v>
      </c>
      <c r="P514" s="20" t="s">
        <v>3047</v>
      </c>
      <c r="Q514" s="20" t="s">
        <v>46</v>
      </c>
      <c r="R514" s="32" t="s">
        <v>242</v>
      </c>
    </row>
    <row r="515" spans="1:18" ht="22.5" hidden="1" customHeight="1" x14ac:dyDescent="0.2">
      <c r="A515" s="29">
        <v>45366.685755381943</v>
      </c>
      <c r="B515" s="20" t="s">
        <v>3048</v>
      </c>
      <c r="C515" s="30">
        <v>160121734303</v>
      </c>
      <c r="D515" s="20" t="s">
        <v>3049</v>
      </c>
      <c r="E515" s="20" t="s">
        <v>40</v>
      </c>
      <c r="F515" s="20" t="s">
        <v>14</v>
      </c>
      <c r="G515" s="20">
        <v>1</v>
      </c>
      <c r="H515" s="20">
        <v>2025</v>
      </c>
      <c r="I515" s="20" t="s">
        <v>3050</v>
      </c>
      <c r="J515" s="20" t="s">
        <v>3048</v>
      </c>
      <c r="K515" s="20">
        <v>7660993280</v>
      </c>
      <c r="L515" s="20" t="s">
        <v>3051</v>
      </c>
      <c r="M515" s="20" t="s">
        <v>3052</v>
      </c>
      <c r="N515" s="20" t="s">
        <v>43</v>
      </c>
      <c r="O515" s="20" t="s">
        <v>3053</v>
      </c>
      <c r="P515" s="31" t="s">
        <v>3054</v>
      </c>
      <c r="Q515" s="20" t="s">
        <v>46</v>
      </c>
      <c r="R515" s="32" t="s">
        <v>242</v>
      </c>
    </row>
    <row r="516" spans="1:18" ht="22.5" hidden="1" customHeight="1" x14ac:dyDescent="0.2">
      <c r="A516" s="29">
        <v>45378.58820672454</v>
      </c>
      <c r="B516" s="20" t="s">
        <v>3055</v>
      </c>
      <c r="C516" s="30">
        <v>160121734304</v>
      </c>
      <c r="D516" s="20" t="s">
        <v>3056</v>
      </c>
      <c r="E516" s="20" t="s">
        <v>50</v>
      </c>
      <c r="F516" s="20" t="s">
        <v>14</v>
      </c>
      <c r="G516" s="20">
        <v>1</v>
      </c>
      <c r="H516" s="20">
        <v>2025</v>
      </c>
      <c r="I516" s="20" t="s">
        <v>3057</v>
      </c>
      <c r="J516" s="20" t="s">
        <v>3055</v>
      </c>
      <c r="K516" s="20">
        <v>7382061776</v>
      </c>
      <c r="L516" s="20" t="s">
        <v>3058</v>
      </c>
      <c r="M516" s="20">
        <v>9039714123</v>
      </c>
      <c r="N516" s="20" t="s">
        <v>43</v>
      </c>
      <c r="O516" s="20" t="s">
        <v>3059</v>
      </c>
      <c r="P516" s="31" t="s">
        <v>3060</v>
      </c>
      <c r="Q516" s="20" t="s">
        <v>46</v>
      </c>
      <c r="R516" s="32" t="s">
        <v>149</v>
      </c>
    </row>
    <row r="517" spans="1:18" ht="22.5" customHeight="1" x14ac:dyDescent="0.2">
      <c r="A517" s="29">
        <v>45366.834864143515</v>
      </c>
      <c r="B517" s="20" t="s">
        <v>3061</v>
      </c>
      <c r="C517" s="30">
        <v>160121734305</v>
      </c>
      <c r="D517" s="20" t="s">
        <v>3062</v>
      </c>
      <c r="E517" s="20" t="s">
        <v>50</v>
      </c>
      <c r="F517" s="20" t="s">
        <v>14</v>
      </c>
      <c r="G517" s="20">
        <v>1</v>
      </c>
      <c r="H517" s="20">
        <v>2025</v>
      </c>
      <c r="I517" s="20" t="s">
        <v>3061</v>
      </c>
      <c r="J517" s="20" t="s">
        <v>3061</v>
      </c>
      <c r="K517" s="20">
        <v>6301944873</v>
      </c>
      <c r="L517" s="20" t="s">
        <v>2674</v>
      </c>
      <c r="M517" s="20">
        <v>9039714123</v>
      </c>
      <c r="N517" s="20" t="s">
        <v>43</v>
      </c>
      <c r="O517" s="20">
        <v>114</v>
      </c>
      <c r="P517" s="31" t="s">
        <v>3063</v>
      </c>
      <c r="Q517" s="20" t="s">
        <v>70</v>
      </c>
      <c r="R517" s="32" t="s">
        <v>1719</v>
      </c>
    </row>
    <row r="518" spans="1:18" ht="22.5" hidden="1" customHeight="1" x14ac:dyDescent="0.2">
      <c r="A518" s="29">
        <v>45381.747632673607</v>
      </c>
      <c r="B518" s="20" t="s">
        <v>3064</v>
      </c>
      <c r="C518" s="30">
        <v>160121734306</v>
      </c>
      <c r="D518" s="20" t="s">
        <v>3065</v>
      </c>
      <c r="E518" s="20" t="s">
        <v>40</v>
      </c>
      <c r="F518" s="20" t="s">
        <v>14</v>
      </c>
      <c r="G518" s="20">
        <v>1</v>
      </c>
      <c r="H518" s="20">
        <v>2025</v>
      </c>
      <c r="I518" s="20" t="s">
        <v>3066</v>
      </c>
      <c r="J518" s="20" t="s">
        <v>3064</v>
      </c>
      <c r="K518" s="20">
        <v>9866547591</v>
      </c>
      <c r="L518" s="20" t="s">
        <v>2680</v>
      </c>
      <c r="M518" s="20">
        <v>9039714123</v>
      </c>
      <c r="N518" s="20" t="s">
        <v>43</v>
      </c>
      <c r="O518" s="20" t="s">
        <v>3067</v>
      </c>
      <c r="P518" s="31" t="s">
        <v>3068</v>
      </c>
      <c r="Q518" s="20" t="s">
        <v>46</v>
      </c>
      <c r="R518" s="32" t="s">
        <v>682</v>
      </c>
    </row>
    <row r="519" spans="1:18" ht="22.5" hidden="1" customHeight="1" x14ac:dyDescent="0.2">
      <c r="A519" s="29">
        <v>45382.371003090273</v>
      </c>
      <c r="B519" s="20" t="s">
        <v>3069</v>
      </c>
      <c r="C519" s="30">
        <v>160121734307</v>
      </c>
      <c r="D519" s="20" t="s">
        <v>3070</v>
      </c>
      <c r="E519" s="20" t="s">
        <v>50</v>
      </c>
      <c r="F519" s="20" t="s">
        <v>14</v>
      </c>
      <c r="G519" s="20">
        <v>2</v>
      </c>
      <c r="H519" s="20">
        <v>2025</v>
      </c>
      <c r="I519" s="20" t="s">
        <v>3071</v>
      </c>
      <c r="J519" s="20" t="s">
        <v>3069</v>
      </c>
      <c r="K519" s="20">
        <v>9014607100</v>
      </c>
      <c r="L519" s="20" t="s">
        <v>3072</v>
      </c>
      <c r="M519" s="20">
        <v>9949871871</v>
      </c>
      <c r="N519" s="20" t="s">
        <v>3017</v>
      </c>
      <c r="O519" s="20" t="s">
        <v>3073</v>
      </c>
      <c r="P519" s="31" t="s">
        <v>3074</v>
      </c>
      <c r="Q519" s="20" t="s">
        <v>70</v>
      </c>
      <c r="R519" s="32" t="s">
        <v>3075</v>
      </c>
    </row>
    <row r="520" spans="1:18" ht="22.5" hidden="1" customHeight="1" x14ac:dyDescent="0.2">
      <c r="A520" s="29">
        <v>45369.887156863428</v>
      </c>
      <c r="B520" s="20" t="s">
        <v>3076</v>
      </c>
      <c r="C520" s="30">
        <v>160121734309</v>
      </c>
      <c r="D520" s="20" t="s">
        <v>3077</v>
      </c>
      <c r="E520" s="20" t="s">
        <v>50</v>
      </c>
      <c r="F520" s="20" t="s">
        <v>14</v>
      </c>
      <c r="G520" s="20">
        <v>2</v>
      </c>
      <c r="H520" s="20">
        <v>2025</v>
      </c>
      <c r="I520" s="20" t="s">
        <v>3078</v>
      </c>
      <c r="J520" s="20" t="s">
        <v>3076</v>
      </c>
      <c r="K520" s="20">
        <v>6304459941</v>
      </c>
      <c r="L520" s="20" t="s">
        <v>3079</v>
      </c>
      <c r="M520" s="20">
        <v>9949871871</v>
      </c>
      <c r="N520" s="20" t="s">
        <v>600</v>
      </c>
      <c r="O520" s="20" t="s">
        <v>3080</v>
      </c>
      <c r="P520" s="31" t="s">
        <v>3081</v>
      </c>
      <c r="Q520" s="20" t="s">
        <v>70</v>
      </c>
      <c r="R520" s="32" t="s">
        <v>85</v>
      </c>
    </row>
    <row r="521" spans="1:18" ht="22.5" hidden="1" customHeight="1" x14ac:dyDescent="0.2">
      <c r="A521" s="29">
        <v>45371.458976030088</v>
      </c>
      <c r="B521" s="20" t="s">
        <v>3082</v>
      </c>
      <c r="C521" s="30">
        <v>160121734310</v>
      </c>
      <c r="D521" s="20" t="s">
        <v>3083</v>
      </c>
      <c r="E521" s="20" t="s">
        <v>40</v>
      </c>
      <c r="F521" s="20" t="s">
        <v>14</v>
      </c>
      <c r="G521" s="20">
        <v>2</v>
      </c>
      <c r="H521" s="20">
        <v>2025</v>
      </c>
      <c r="I521" s="20" t="s">
        <v>3084</v>
      </c>
      <c r="J521" s="20" t="s">
        <v>3085</v>
      </c>
      <c r="K521" s="20">
        <v>9703869472</v>
      </c>
      <c r="L521" s="20" t="s">
        <v>42</v>
      </c>
      <c r="M521" s="20">
        <v>9949871871</v>
      </c>
      <c r="N521" s="20" t="s">
        <v>759</v>
      </c>
      <c r="O521" s="20" t="s">
        <v>760</v>
      </c>
      <c r="P521" s="20" t="s">
        <v>3086</v>
      </c>
      <c r="Q521" s="20" t="s">
        <v>70</v>
      </c>
      <c r="R521" s="32" t="s">
        <v>112</v>
      </c>
    </row>
    <row r="522" spans="1:18" ht="22.5" hidden="1" customHeight="1" x14ac:dyDescent="0.2">
      <c r="A522" s="29">
        <v>45380.504361840278</v>
      </c>
      <c r="B522" s="20" t="s">
        <v>3087</v>
      </c>
      <c r="C522" s="30">
        <v>160121734311</v>
      </c>
      <c r="D522" s="20" t="s">
        <v>3088</v>
      </c>
      <c r="E522" s="20" t="s">
        <v>50</v>
      </c>
      <c r="F522" s="20" t="s">
        <v>14</v>
      </c>
      <c r="G522" s="20">
        <v>2</v>
      </c>
      <c r="H522" s="20">
        <v>2025</v>
      </c>
      <c r="I522" s="20" t="s">
        <v>3089</v>
      </c>
      <c r="J522" s="20" t="s">
        <v>3087</v>
      </c>
      <c r="K522" s="20">
        <v>9640277635</v>
      </c>
      <c r="L522" s="20" t="s">
        <v>3090</v>
      </c>
      <c r="M522" s="20">
        <v>9949871871</v>
      </c>
      <c r="N522" s="20" t="s">
        <v>3017</v>
      </c>
      <c r="O522" s="20" t="s">
        <v>3091</v>
      </c>
      <c r="P522" s="20" t="s">
        <v>3092</v>
      </c>
      <c r="Q522" s="20" t="s">
        <v>70</v>
      </c>
      <c r="R522" s="32" t="s">
        <v>3093</v>
      </c>
    </row>
    <row r="523" spans="1:18" ht="22.5" hidden="1" customHeight="1" x14ac:dyDescent="0.2">
      <c r="A523" s="29">
        <v>45387.630107766206</v>
      </c>
      <c r="B523" s="20" t="s">
        <v>3094</v>
      </c>
      <c r="C523" s="30">
        <v>160121734312</v>
      </c>
      <c r="D523" s="20" t="s">
        <v>3095</v>
      </c>
      <c r="E523" s="20" t="s">
        <v>50</v>
      </c>
      <c r="F523" s="20" t="s">
        <v>14</v>
      </c>
      <c r="G523" s="20">
        <v>2</v>
      </c>
      <c r="H523" s="20">
        <v>2025</v>
      </c>
      <c r="I523" s="20" t="s">
        <v>3096</v>
      </c>
      <c r="J523" s="20" t="s">
        <v>3094</v>
      </c>
      <c r="K523" s="20">
        <v>9908256586</v>
      </c>
      <c r="L523" s="20" t="s">
        <v>3016</v>
      </c>
      <c r="M523" s="20">
        <v>9949871871</v>
      </c>
      <c r="N523" s="20" t="s">
        <v>61</v>
      </c>
      <c r="O523" s="20">
        <v>100</v>
      </c>
      <c r="P523" s="20" t="s">
        <v>3097</v>
      </c>
      <c r="Q523" s="20" t="s">
        <v>70</v>
      </c>
      <c r="R523" s="20" t="s">
        <v>3098</v>
      </c>
    </row>
    <row r="524" spans="1:18" ht="22.5" hidden="1" customHeight="1" x14ac:dyDescent="0.2">
      <c r="A524" s="29">
        <v>45371.441614490745</v>
      </c>
      <c r="B524" s="20" t="s">
        <v>3099</v>
      </c>
      <c r="C524" s="30">
        <v>160121734313</v>
      </c>
      <c r="D524" s="20" t="s">
        <v>3100</v>
      </c>
      <c r="E524" s="20" t="s">
        <v>40</v>
      </c>
      <c r="F524" s="20" t="s">
        <v>14</v>
      </c>
      <c r="G524" s="20">
        <v>2</v>
      </c>
      <c r="H524" s="20">
        <v>2025</v>
      </c>
      <c r="I524" s="20" t="s">
        <v>3101</v>
      </c>
      <c r="J524" s="20" t="s">
        <v>3099</v>
      </c>
      <c r="K524" s="20">
        <v>7075197187</v>
      </c>
      <c r="L524" s="20" t="s">
        <v>42</v>
      </c>
      <c r="M524" s="20">
        <v>9949871871</v>
      </c>
      <c r="N524" s="20" t="s">
        <v>600</v>
      </c>
      <c r="O524" s="20" t="s">
        <v>3102</v>
      </c>
      <c r="P524" s="20" t="s">
        <v>3103</v>
      </c>
      <c r="Q524" s="20" t="s">
        <v>70</v>
      </c>
      <c r="R524" s="32" t="s">
        <v>112</v>
      </c>
    </row>
    <row r="525" spans="1:18" ht="22.5" hidden="1" customHeight="1" x14ac:dyDescent="0.2">
      <c r="A525" s="29">
        <v>45379.589428437495</v>
      </c>
      <c r="B525" s="20" t="s">
        <v>3104</v>
      </c>
      <c r="C525" s="30">
        <v>160121734314</v>
      </c>
      <c r="D525" s="20" t="s">
        <v>3105</v>
      </c>
      <c r="E525" s="20" t="s">
        <v>50</v>
      </c>
      <c r="F525" s="20" t="s">
        <v>14</v>
      </c>
      <c r="G525" s="20">
        <v>1</v>
      </c>
      <c r="H525" s="20">
        <v>2025</v>
      </c>
      <c r="I525" s="20" t="s">
        <v>3106</v>
      </c>
      <c r="J525" s="20" t="s">
        <v>3104</v>
      </c>
      <c r="K525" s="20">
        <v>8328037815</v>
      </c>
      <c r="L525" s="20" t="s">
        <v>76</v>
      </c>
      <c r="M525" s="20">
        <v>9039714123</v>
      </c>
      <c r="N525" s="20" t="s">
        <v>43</v>
      </c>
      <c r="O525" s="20" t="s">
        <v>44</v>
      </c>
      <c r="P525" s="31" t="s">
        <v>3107</v>
      </c>
      <c r="Q525" s="20" t="s">
        <v>46</v>
      </c>
      <c r="R525" s="32" t="s">
        <v>2539</v>
      </c>
    </row>
    <row r="526" spans="1:18" ht="22.5" hidden="1" customHeight="1" x14ac:dyDescent="0.2">
      <c r="A526" s="29">
        <v>45381.875395150462</v>
      </c>
      <c r="B526" s="20" t="s">
        <v>3108</v>
      </c>
      <c r="C526" s="30">
        <v>160121734315</v>
      </c>
      <c r="D526" s="20" t="s">
        <v>3109</v>
      </c>
      <c r="E526" s="20" t="s">
        <v>50</v>
      </c>
      <c r="F526" s="20" t="s">
        <v>14</v>
      </c>
      <c r="G526" s="20">
        <v>2</v>
      </c>
      <c r="H526" s="20">
        <v>2025</v>
      </c>
      <c r="I526" s="20" t="s">
        <v>3110</v>
      </c>
      <c r="J526" s="20" t="s">
        <v>3108</v>
      </c>
      <c r="K526" s="20">
        <v>6309808567</v>
      </c>
      <c r="L526" s="20" t="s">
        <v>42</v>
      </c>
      <c r="M526" s="20">
        <v>9949871871</v>
      </c>
      <c r="N526" s="20" t="s">
        <v>833</v>
      </c>
      <c r="O526" s="20">
        <v>78</v>
      </c>
      <c r="P526" s="31" t="s">
        <v>3111</v>
      </c>
      <c r="Q526" s="20" t="s">
        <v>70</v>
      </c>
      <c r="R526" s="32" t="s">
        <v>3112</v>
      </c>
    </row>
    <row r="527" spans="1:18" ht="22.5" hidden="1" customHeight="1" x14ac:dyDescent="0.2">
      <c r="A527" s="29">
        <v>45384.714550717588</v>
      </c>
      <c r="B527" s="20" t="s">
        <v>3113</v>
      </c>
      <c r="C527" s="30">
        <v>160121735002</v>
      </c>
      <c r="D527" s="20" t="s">
        <v>3114</v>
      </c>
      <c r="E527" s="20" t="s">
        <v>40</v>
      </c>
      <c r="F527" s="20" t="s">
        <v>13</v>
      </c>
      <c r="G527" s="20">
        <v>1</v>
      </c>
      <c r="H527" s="20">
        <v>2025</v>
      </c>
      <c r="I527" s="20" t="s">
        <v>3115</v>
      </c>
      <c r="J527" s="20" t="s">
        <v>3113</v>
      </c>
      <c r="K527" s="20">
        <v>9550460774</v>
      </c>
      <c r="L527" s="20" t="s">
        <v>3116</v>
      </c>
      <c r="M527" s="20">
        <v>9000285206</v>
      </c>
      <c r="N527" s="20" t="s">
        <v>594</v>
      </c>
      <c r="O527" s="20" t="s">
        <v>3117</v>
      </c>
      <c r="P527" s="20" t="s">
        <v>3118</v>
      </c>
      <c r="Q527" s="20" t="s">
        <v>46</v>
      </c>
      <c r="R527" s="32" t="s">
        <v>242</v>
      </c>
    </row>
    <row r="528" spans="1:18" ht="22.5" hidden="1" customHeight="1" x14ac:dyDescent="0.2">
      <c r="A528" s="29">
        <v>45386.642508379635</v>
      </c>
      <c r="B528" s="20" t="s">
        <v>3119</v>
      </c>
      <c r="C528" s="30">
        <v>160121735003</v>
      </c>
      <c r="D528" s="20" t="s">
        <v>3120</v>
      </c>
      <c r="E528" s="20" t="s">
        <v>40</v>
      </c>
      <c r="F528" s="20" t="s">
        <v>13</v>
      </c>
      <c r="G528" s="20">
        <v>1</v>
      </c>
      <c r="H528" s="20">
        <v>2025</v>
      </c>
      <c r="I528" s="20" t="s">
        <v>3121</v>
      </c>
      <c r="J528" s="20" t="s">
        <v>3119</v>
      </c>
      <c r="K528" s="20">
        <v>9490323745</v>
      </c>
      <c r="L528" s="20" t="s">
        <v>3122</v>
      </c>
      <c r="M528" s="20">
        <v>9000285206</v>
      </c>
      <c r="N528" s="20" t="s">
        <v>67</v>
      </c>
      <c r="O528" s="20" t="s">
        <v>780</v>
      </c>
      <c r="P528" s="31" t="s">
        <v>3123</v>
      </c>
      <c r="Q528" s="20" t="s">
        <v>46</v>
      </c>
      <c r="R528" s="32" t="s">
        <v>3124</v>
      </c>
    </row>
    <row r="529" spans="1:18" ht="22.5" hidden="1" customHeight="1" x14ac:dyDescent="0.2">
      <c r="A529" s="29">
        <v>45384.724746168984</v>
      </c>
      <c r="B529" s="20" t="s">
        <v>3125</v>
      </c>
      <c r="C529" s="30">
        <v>160121735005</v>
      </c>
      <c r="D529" s="20" t="s">
        <v>3126</v>
      </c>
      <c r="E529" s="20" t="s">
        <v>40</v>
      </c>
      <c r="F529" s="20" t="s">
        <v>13</v>
      </c>
      <c r="G529" s="20">
        <v>1</v>
      </c>
      <c r="H529" s="20">
        <v>2025</v>
      </c>
      <c r="I529" s="20" t="s">
        <v>3127</v>
      </c>
      <c r="J529" s="20" t="s">
        <v>3125</v>
      </c>
      <c r="K529" s="20">
        <v>9392384585</v>
      </c>
      <c r="L529" s="20" t="s">
        <v>3116</v>
      </c>
      <c r="M529" s="20">
        <v>9000285206</v>
      </c>
      <c r="N529" s="20" t="s">
        <v>67</v>
      </c>
      <c r="O529" s="20" t="s">
        <v>990</v>
      </c>
      <c r="P529" s="31" t="s">
        <v>3128</v>
      </c>
      <c r="Q529" s="20" t="s">
        <v>70</v>
      </c>
      <c r="R529" s="32" t="s">
        <v>3129</v>
      </c>
    </row>
    <row r="530" spans="1:18" ht="22.5" hidden="1" customHeight="1" x14ac:dyDescent="0.2">
      <c r="A530" s="29">
        <v>45382.779482280093</v>
      </c>
      <c r="B530" s="20" t="s">
        <v>3130</v>
      </c>
      <c r="C530" s="30">
        <v>160121735008</v>
      </c>
      <c r="D530" s="20" t="s">
        <v>3131</v>
      </c>
      <c r="E530" s="20" t="s">
        <v>40</v>
      </c>
      <c r="F530" s="20" t="s">
        <v>13</v>
      </c>
      <c r="G530" s="20">
        <v>1</v>
      </c>
      <c r="H530" s="20">
        <v>2025</v>
      </c>
      <c r="I530" s="20" t="s">
        <v>3132</v>
      </c>
      <c r="J530" s="20" t="s">
        <v>3130</v>
      </c>
      <c r="K530" s="20">
        <v>7013383515</v>
      </c>
      <c r="L530" s="20" t="s">
        <v>3133</v>
      </c>
      <c r="M530" s="20">
        <v>9000285206</v>
      </c>
      <c r="N530" s="20" t="s">
        <v>43</v>
      </c>
      <c r="O530" s="20" t="s">
        <v>2464</v>
      </c>
      <c r="P530" s="31" t="s">
        <v>3134</v>
      </c>
      <c r="Q530" s="20" t="s">
        <v>70</v>
      </c>
      <c r="R530" s="32" t="s">
        <v>3135</v>
      </c>
    </row>
    <row r="531" spans="1:18" ht="22.5" hidden="1" customHeight="1" x14ac:dyDescent="0.2">
      <c r="A531" s="29">
        <v>45386.902011412036</v>
      </c>
      <c r="B531" s="20" t="s">
        <v>3136</v>
      </c>
      <c r="C531" s="30">
        <v>160121735009</v>
      </c>
      <c r="D531" s="20" t="s">
        <v>3137</v>
      </c>
      <c r="E531" s="20" t="s">
        <v>40</v>
      </c>
      <c r="F531" s="20" t="s">
        <v>13</v>
      </c>
      <c r="G531" s="20">
        <v>1</v>
      </c>
      <c r="H531" s="20">
        <v>2025</v>
      </c>
      <c r="I531" s="20" t="s">
        <v>3138</v>
      </c>
      <c r="J531" s="20" t="s">
        <v>3136</v>
      </c>
      <c r="K531" s="20">
        <v>9885260555</v>
      </c>
      <c r="L531" s="20" t="s">
        <v>3139</v>
      </c>
      <c r="M531" s="20">
        <v>9000285206</v>
      </c>
      <c r="N531" s="20" t="s">
        <v>3140</v>
      </c>
      <c r="O531" s="20">
        <v>60</v>
      </c>
      <c r="P531" s="20" t="s">
        <v>3141</v>
      </c>
      <c r="Q531" s="20" t="s">
        <v>46</v>
      </c>
      <c r="R531" s="32" t="s">
        <v>682</v>
      </c>
    </row>
    <row r="532" spans="1:18" ht="22.5" hidden="1" customHeight="1" x14ac:dyDescent="0.2">
      <c r="A532" s="29">
        <v>45386.645045833335</v>
      </c>
      <c r="B532" s="20" t="s">
        <v>3142</v>
      </c>
      <c r="C532" s="30">
        <v>160121735009</v>
      </c>
      <c r="D532" s="20" t="s">
        <v>3143</v>
      </c>
      <c r="E532" s="20" t="s">
        <v>40</v>
      </c>
      <c r="F532" s="20" t="s">
        <v>13</v>
      </c>
      <c r="G532" s="20">
        <v>1</v>
      </c>
      <c r="H532" s="20">
        <v>2025</v>
      </c>
      <c r="I532" s="20" t="s">
        <v>3144</v>
      </c>
      <c r="J532" s="20" t="s">
        <v>3142</v>
      </c>
      <c r="K532" s="20">
        <v>9908149200</v>
      </c>
      <c r="L532" s="20" t="s">
        <v>3145</v>
      </c>
      <c r="M532" s="20">
        <v>9000285206</v>
      </c>
      <c r="N532" s="20" t="s">
        <v>3146</v>
      </c>
      <c r="O532" s="20">
        <v>90</v>
      </c>
      <c r="P532" s="20" t="s">
        <v>3147</v>
      </c>
      <c r="Q532" s="20" t="s">
        <v>70</v>
      </c>
      <c r="R532" s="32" t="s">
        <v>112</v>
      </c>
    </row>
    <row r="533" spans="1:18" ht="22.5" hidden="1" customHeight="1" x14ac:dyDescent="0.2">
      <c r="A533" s="29">
        <v>45384.713797638891</v>
      </c>
      <c r="B533" s="20" t="s">
        <v>3148</v>
      </c>
      <c r="C533" s="30">
        <v>160121735010</v>
      </c>
      <c r="D533" s="20" t="s">
        <v>3149</v>
      </c>
      <c r="E533" s="20" t="s">
        <v>40</v>
      </c>
      <c r="F533" s="20" t="s">
        <v>13</v>
      </c>
      <c r="G533" s="20">
        <v>1</v>
      </c>
      <c r="H533" s="20">
        <v>2025</v>
      </c>
      <c r="I533" s="20" t="s">
        <v>3148</v>
      </c>
      <c r="J533" s="20" t="s">
        <v>3150</v>
      </c>
      <c r="K533" s="20">
        <v>9959019630</v>
      </c>
      <c r="L533" s="20" t="s">
        <v>3151</v>
      </c>
      <c r="M533" s="20">
        <v>9000285206</v>
      </c>
      <c r="N533" s="20" t="s">
        <v>43</v>
      </c>
      <c r="O533" s="20">
        <v>114</v>
      </c>
      <c r="P533" s="31" t="s">
        <v>3152</v>
      </c>
      <c r="Q533" s="20" t="s">
        <v>46</v>
      </c>
      <c r="R533" s="32" t="s">
        <v>3153</v>
      </c>
    </row>
    <row r="534" spans="1:18" ht="22.5" hidden="1" customHeight="1" x14ac:dyDescent="0.2">
      <c r="A534" s="29">
        <v>45384.253057951384</v>
      </c>
      <c r="B534" s="20" t="s">
        <v>3154</v>
      </c>
      <c r="C534" s="30">
        <v>160121735011</v>
      </c>
      <c r="D534" s="20" t="s">
        <v>3155</v>
      </c>
      <c r="E534" s="20" t="s">
        <v>40</v>
      </c>
      <c r="F534" s="20" t="s">
        <v>13</v>
      </c>
      <c r="G534" s="20">
        <v>1</v>
      </c>
      <c r="H534" s="20">
        <v>2025</v>
      </c>
      <c r="I534" s="20" t="s">
        <v>3156</v>
      </c>
      <c r="J534" s="20" t="s">
        <v>3154</v>
      </c>
      <c r="K534" s="20">
        <v>8309880178</v>
      </c>
      <c r="L534" s="20" t="s">
        <v>3157</v>
      </c>
      <c r="M534" s="20">
        <v>9000285206</v>
      </c>
      <c r="N534" s="20" t="s">
        <v>3158</v>
      </c>
      <c r="O534" s="20" t="s">
        <v>3159</v>
      </c>
      <c r="P534" s="31" t="s">
        <v>3160</v>
      </c>
      <c r="Q534" s="20" t="s">
        <v>46</v>
      </c>
      <c r="R534" s="32" t="s">
        <v>575</v>
      </c>
    </row>
    <row r="535" spans="1:18" ht="22.5" hidden="1" customHeight="1" x14ac:dyDescent="0.2">
      <c r="A535" s="29">
        <v>45385.838103958333</v>
      </c>
      <c r="B535" s="20" t="s">
        <v>3161</v>
      </c>
      <c r="C535" s="30">
        <v>160121735012</v>
      </c>
      <c r="D535" s="20" t="s">
        <v>3162</v>
      </c>
      <c r="E535" s="20" t="s">
        <v>40</v>
      </c>
      <c r="F535" s="20" t="s">
        <v>13</v>
      </c>
      <c r="G535" s="20">
        <v>1</v>
      </c>
      <c r="H535" s="20">
        <v>2025</v>
      </c>
      <c r="I535" s="20" t="s">
        <v>3163</v>
      </c>
      <c r="J535" s="20" t="s">
        <v>3161</v>
      </c>
      <c r="K535" s="20">
        <v>9912349129</v>
      </c>
      <c r="L535" s="20" t="s">
        <v>3164</v>
      </c>
      <c r="M535" s="20">
        <v>9000285206</v>
      </c>
      <c r="N535" s="20" t="s">
        <v>3146</v>
      </c>
      <c r="O535" s="20" t="s">
        <v>2657</v>
      </c>
      <c r="P535" s="31" t="s">
        <v>3165</v>
      </c>
      <c r="Q535" s="20" t="s">
        <v>70</v>
      </c>
      <c r="R535" s="32" t="s">
        <v>242</v>
      </c>
    </row>
    <row r="536" spans="1:18" ht="22.5" hidden="1" customHeight="1" x14ac:dyDescent="0.2">
      <c r="A536" s="29">
        <v>45382.734464317131</v>
      </c>
      <c r="B536" s="20" t="s">
        <v>3166</v>
      </c>
      <c r="C536" s="30">
        <v>160121735013</v>
      </c>
      <c r="D536" s="20" t="s">
        <v>3167</v>
      </c>
      <c r="E536" s="20" t="s">
        <v>40</v>
      </c>
      <c r="F536" s="20" t="s">
        <v>13</v>
      </c>
      <c r="G536" s="20">
        <v>1</v>
      </c>
      <c r="H536" s="20">
        <v>2025</v>
      </c>
      <c r="I536" s="31" t="s">
        <v>3168</v>
      </c>
      <c r="J536" s="20" t="s">
        <v>3166</v>
      </c>
      <c r="K536" s="20">
        <v>8328078962</v>
      </c>
      <c r="L536" s="20" t="s">
        <v>3169</v>
      </c>
      <c r="M536" s="20">
        <v>9000285206</v>
      </c>
      <c r="N536" s="20" t="s">
        <v>43</v>
      </c>
      <c r="O536" s="20" t="s">
        <v>3170</v>
      </c>
      <c r="P536" s="31" t="s">
        <v>3171</v>
      </c>
      <c r="Q536" s="20" t="s">
        <v>46</v>
      </c>
      <c r="R536" s="32" t="s">
        <v>242</v>
      </c>
    </row>
    <row r="537" spans="1:18" ht="22.5" hidden="1" customHeight="1" x14ac:dyDescent="0.2">
      <c r="A537" s="29">
        <v>45382.742753310187</v>
      </c>
      <c r="B537" s="20" t="s">
        <v>3172</v>
      </c>
      <c r="C537" s="30">
        <v>160121735014</v>
      </c>
      <c r="D537" s="20" t="s">
        <v>3173</v>
      </c>
      <c r="E537" s="20" t="s">
        <v>40</v>
      </c>
      <c r="F537" s="20" t="s">
        <v>13</v>
      </c>
      <c r="G537" s="20">
        <v>1</v>
      </c>
      <c r="H537" s="20">
        <v>2025</v>
      </c>
      <c r="I537" s="20" t="s">
        <v>3174</v>
      </c>
      <c r="J537" s="20" t="s">
        <v>3172</v>
      </c>
      <c r="K537" s="20">
        <v>8187040749</v>
      </c>
      <c r="L537" s="20" t="s">
        <v>3175</v>
      </c>
      <c r="M537" s="20">
        <v>9000285206</v>
      </c>
      <c r="N537" s="20" t="s">
        <v>43</v>
      </c>
      <c r="O537" s="20">
        <v>114.24</v>
      </c>
      <c r="P537" s="31" t="s">
        <v>3176</v>
      </c>
      <c r="Q537" s="20" t="s">
        <v>46</v>
      </c>
      <c r="R537" s="32" t="s">
        <v>1565</v>
      </c>
    </row>
    <row r="538" spans="1:18" ht="22.5" hidden="1" customHeight="1" x14ac:dyDescent="0.2">
      <c r="A538" s="29">
        <v>45402.799424212964</v>
      </c>
      <c r="B538" s="20" t="s">
        <v>3177</v>
      </c>
      <c r="C538" s="30">
        <v>160121735015</v>
      </c>
      <c r="D538" s="20" t="s">
        <v>3178</v>
      </c>
      <c r="E538" s="20" t="s">
        <v>40</v>
      </c>
      <c r="F538" s="20" t="s">
        <v>13</v>
      </c>
      <c r="G538" s="20">
        <v>1</v>
      </c>
      <c r="H538" s="20">
        <v>2025</v>
      </c>
      <c r="I538" s="20" t="s">
        <v>3179</v>
      </c>
      <c r="J538" s="20" t="s">
        <v>3177</v>
      </c>
      <c r="K538" s="20">
        <v>8309172702</v>
      </c>
      <c r="L538" s="20" t="s">
        <v>3180</v>
      </c>
      <c r="M538" s="20">
        <v>9000285206</v>
      </c>
      <c r="N538" s="20" t="s">
        <v>67</v>
      </c>
      <c r="O538" s="20" t="s">
        <v>169</v>
      </c>
      <c r="P538" s="20" t="s">
        <v>3181</v>
      </c>
      <c r="Q538" s="20" t="s">
        <v>70</v>
      </c>
      <c r="R538" s="20" t="s">
        <v>682</v>
      </c>
    </row>
    <row r="539" spans="1:18" ht="22.5" hidden="1" customHeight="1" x14ac:dyDescent="0.2">
      <c r="A539" s="29">
        <v>45384.687066631945</v>
      </c>
      <c r="B539" s="20" t="s">
        <v>3182</v>
      </c>
      <c r="C539" s="30">
        <v>160121735016</v>
      </c>
      <c r="D539" s="20" t="s">
        <v>3183</v>
      </c>
      <c r="E539" s="20" t="s">
        <v>40</v>
      </c>
      <c r="F539" s="20" t="s">
        <v>13</v>
      </c>
      <c r="G539" s="20">
        <v>1</v>
      </c>
      <c r="H539" s="20">
        <v>2025</v>
      </c>
      <c r="I539" s="20" t="s">
        <v>3184</v>
      </c>
      <c r="J539" s="20" t="s">
        <v>3182</v>
      </c>
      <c r="K539" s="20">
        <v>9963871752</v>
      </c>
      <c r="L539" s="20" t="s">
        <v>3116</v>
      </c>
      <c r="M539" s="20">
        <v>9000285206</v>
      </c>
      <c r="N539" s="20" t="s">
        <v>43</v>
      </c>
      <c r="O539" s="20">
        <v>114</v>
      </c>
      <c r="P539" s="31" t="s">
        <v>3185</v>
      </c>
      <c r="Q539" s="20" t="s">
        <v>70</v>
      </c>
      <c r="R539" s="32" t="s">
        <v>85</v>
      </c>
    </row>
    <row r="540" spans="1:18" ht="22.5" hidden="1" customHeight="1" x14ac:dyDescent="0.2">
      <c r="A540" s="29">
        <v>45382.949215717592</v>
      </c>
      <c r="B540" s="20" t="s">
        <v>3186</v>
      </c>
      <c r="C540" s="30">
        <v>160121735017</v>
      </c>
      <c r="D540" s="20" t="s">
        <v>3187</v>
      </c>
      <c r="E540" s="20" t="s">
        <v>40</v>
      </c>
      <c r="F540" s="20" t="s">
        <v>13</v>
      </c>
      <c r="G540" s="20">
        <v>1</v>
      </c>
      <c r="H540" s="20">
        <v>2025</v>
      </c>
      <c r="I540" s="20" t="s">
        <v>3188</v>
      </c>
      <c r="J540" s="20" t="s">
        <v>3186</v>
      </c>
      <c r="K540" s="20">
        <v>7207811365</v>
      </c>
      <c r="L540" s="20" t="s">
        <v>3169</v>
      </c>
      <c r="M540" s="20">
        <v>9000285206</v>
      </c>
      <c r="N540" s="20" t="s">
        <v>1360</v>
      </c>
      <c r="O540" s="20" t="s">
        <v>3189</v>
      </c>
      <c r="P540" s="31" t="s">
        <v>3190</v>
      </c>
      <c r="Q540" s="20" t="s">
        <v>70</v>
      </c>
      <c r="R540" s="32" t="s">
        <v>3191</v>
      </c>
    </row>
    <row r="541" spans="1:18" ht="22.5" hidden="1" customHeight="1" x14ac:dyDescent="0.2">
      <c r="A541" s="29">
        <v>45382.847343298607</v>
      </c>
      <c r="B541" s="20" t="s">
        <v>3192</v>
      </c>
      <c r="C541" s="30">
        <v>160121735019</v>
      </c>
      <c r="D541" s="20" t="s">
        <v>3193</v>
      </c>
      <c r="E541" s="20" t="s">
        <v>40</v>
      </c>
      <c r="F541" s="20" t="s">
        <v>13</v>
      </c>
      <c r="G541" s="20">
        <v>1</v>
      </c>
      <c r="H541" s="20">
        <v>2025</v>
      </c>
      <c r="I541" s="20" t="s">
        <v>3194</v>
      </c>
      <c r="J541" s="20" t="s">
        <v>3192</v>
      </c>
      <c r="K541" s="20">
        <v>9705607601</v>
      </c>
      <c r="L541" s="20" t="s">
        <v>3195</v>
      </c>
      <c r="M541" s="20">
        <v>9000285206</v>
      </c>
      <c r="N541" s="20" t="s">
        <v>1360</v>
      </c>
      <c r="O541" s="20" t="s">
        <v>3196</v>
      </c>
      <c r="P541" s="31" t="s">
        <v>3197</v>
      </c>
      <c r="Q541" s="20" t="s">
        <v>70</v>
      </c>
      <c r="R541" s="33" t="s">
        <v>3198</v>
      </c>
    </row>
    <row r="542" spans="1:18" ht="22.5" hidden="1" customHeight="1" x14ac:dyDescent="0.2">
      <c r="A542" s="29">
        <v>45395.585393125002</v>
      </c>
      <c r="B542" s="20" t="s">
        <v>3192</v>
      </c>
      <c r="C542" s="30">
        <v>160121735019</v>
      </c>
      <c r="D542" s="20" t="s">
        <v>3193</v>
      </c>
      <c r="E542" s="20" t="s">
        <v>40</v>
      </c>
      <c r="F542" s="20" t="s">
        <v>13</v>
      </c>
      <c r="G542" s="20">
        <v>1</v>
      </c>
      <c r="H542" s="20">
        <v>2025</v>
      </c>
      <c r="I542" s="20" t="s">
        <v>3194</v>
      </c>
      <c r="J542" s="20" t="s">
        <v>3192</v>
      </c>
      <c r="K542" s="20">
        <v>9705607601</v>
      </c>
      <c r="L542" s="20" t="s">
        <v>3195</v>
      </c>
      <c r="M542" s="20">
        <v>9000285206</v>
      </c>
      <c r="N542" s="20" t="s">
        <v>3146</v>
      </c>
      <c r="O542" s="20" t="s">
        <v>3196</v>
      </c>
      <c r="P542" s="31" t="s">
        <v>3199</v>
      </c>
      <c r="Q542" s="20" t="s">
        <v>70</v>
      </c>
      <c r="R542" s="37" t="s">
        <v>3198</v>
      </c>
    </row>
    <row r="543" spans="1:18" ht="22.5" hidden="1" customHeight="1" x14ac:dyDescent="0.2">
      <c r="A543" s="29">
        <v>45392.967214328703</v>
      </c>
      <c r="B543" s="20" t="s">
        <v>3200</v>
      </c>
      <c r="C543" s="30">
        <v>160121735020</v>
      </c>
      <c r="D543" s="20" t="s">
        <v>3201</v>
      </c>
      <c r="E543" s="20" t="s">
        <v>40</v>
      </c>
      <c r="F543" s="20" t="s">
        <v>13</v>
      </c>
      <c r="G543" s="20">
        <v>1</v>
      </c>
      <c r="H543" s="20">
        <v>2025</v>
      </c>
      <c r="I543" s="20" t="s">
        <v>3202</v>
      </c>
      <c r="J543" s="20" t="s">
        <v>3200</v>
      </c>
      <c r="K543" s="20">
        <v>9440350509</v>
      </c>
      <c r="L543" s="20" t="s">
        <v>3203</v>
      </c>
      <c r="M543" s="20">
        <v>9000285206</v>
      </c>
      <c r="N543" s="20" t="s">
        <v>43</v>
      </c>
      <c r="O543" s="20" t="s">
        <v>2464</v>
      </c>
      <c r="P543" s="31" t="s">
        <v>3204</v>
      </c>
      <c r="Q543" s="20" t="s">
        <v>46</v>
      </c>
      <c r="R543" s="20" t="s">
        <v>3205</v>
      </c>
    </row>
    <row r="544" spans="1:18" ht="22.5" hidden="1" customHeight="1" x14ac:dyDescent="0.2">
      <c r="A544" s="29">
        <v>45386.974611689817</v>
      </c>
      <c r="B544" s="20" t="s">
        <v>3206</v>
      </c>
      <c r="C544" s="30">
        <v>160121735021</v>
      </c>
      <c r="D544" s="20" t="s">
        <v>3207</v>
      </c>
      <c r="E544" s="20" t="s">
        <v>40</v>
      </c>
      <c r="F544" s="20" t="s">
        <v>13</v>
      </c>
      <c r="G544" s="20">
        <v>1</v>
      </c>
      <c r="H544" s="20">
        <v>2025</v>
      </c>
      <c r="I544" s="20" t="s">
        <v>3208</v>
      </c>
      <c r="J544" s="20" t="s">
        <v>3206</v>
      </c>
      <c r="K544" s="20">
        <v>7569002108</v>
      </c>
      <c r="L544" s="20" t="s">
        <v>3139</v>
      </c>
      <c r="M544" s="20">
        <v>9000285206</v>
      </c>
      <c r="N544" s="20" t="s">
        <v>43</v>
      </c>
      <c r="O544" s="20" t="s">
        <v>3209</v>
      </c>
      <c r="P544" s="31" t="s">
        <v>3210</v>
      </c>
      <c r="Q544" s="20" t="s">
        <v>70</v>
      </c>
      <c r="R544" s="20" t="s">
        <v>3211</v>
      </c>
    </row>
    <row r="545" spans="1:18" ht="22.5" hidden="1" customHeight="1" x14ac:dyDescent="0.2">
      <c r="A545" s="29">
        <v>45401.823572557871</v>
      </c>
      <c r="B545" s="20" t="s">
        <v>3212</v>
      </c>
      <c r="C545" s="30">
        <v>160121735022</v>
      </c>
      <c r="D545" s="20" t="s">
        <v>3213</v>
      </c>
      <c r="E545" s="20" t="s">
        <v>40</v>
      </c>
      <c r="F545" s="20" t="s">
        <v>13</v>
      </c>
      <c r="G545" s="20">
        <v>1</v>
      </c>
      <c r="H545" s="20">
        <v>2025</v>
      </c>
      <c r="I545" s="20" t="s">
        <v>3214</v>
      </c>
      <c r="J545" s="20" t="s">
        <v>3212</v>
      </c>
      <c r="K545" s="20">
        <v>9966402728</v>
      </c>
      <c r="L545" s="20" t="s">
        <v>3175</v>
      </c>
      <c r="M545" s="20">
        <v>9000285206</v>
      </c>
      <c r="N545" s="20" t="s">
        <v>43</v>
      </c>
      <c r="O545" s="20">
        <v>114</v>
      </c>
      <c r="P545" s="31" t="s">
        <v>3215</v>
      </c>
      <c r="Q545" s="20" t="s">
        <v>70</v>
      </c>
      <c r="R545" s="20" t="s">
        <v>85</v>
      </c>
    </row>
    <row r="546" spans="1:18" ht="22.5" hidden="1" customHeight="1" x14ac:dyDescent="0.2">
      <c r="A546" s="29">
        <v>45385.83965681713</v>
      </c>
      <c r="B546" s="20" t="s">
        <v>3216</v>
      </c>
      <c r="C546" s="30">
        <v>160121735023</v>
      </c>
      <c r="D546" s="20" t="s">
        <v>3217</v>
      </c>
      <c r="E546" s="20" t="s">
        <v>40</v>
      </c>
      <c r="F546" s="20" t="s">
        <v>13</v>
      </c>
      <c r="G546" s="20">
        <v>1</v>
      </c>
      <c r="H546" s="20">
        <v>2025</v>
      </c>
      <c r="I546" s="20" t="s">
        <v>3218</v>
      </c>
      <c r="J546" s="20" t="s">
        <v>3216</v>
      </c>
      <c r="K546" s="20">
        <v>7993997482</v>
      </c>
      <c r="L546" s="20" t="s">
        <v>3219</v>
      </c>
      <c r="M546" s="20">
        <v>9000285206</v>
      </c>
      <c r="N546" s="20" t="s">
        <v>43</v>
      </c>
      <c r="O546" s="20" t="s">
        <v>3220</v>
      </c>
      <c r="P546" s="31" t="s">
        <v>3221</v>
      </c>
      <c r="Q546" s="20" t="s">
        <v>70</v>
      </c>
      <c r="R546" s="32" t="s">
        <v>85</v>
      </c>
    </row>
    <row r="547" spans="1:18" ht="22.5" hidden="1" customHeight="1" x14ac:dyDescent="0.2">
      <c r="A547" s="29">
        <v>45382.776530717594</v>
      </c>
      <c r="B547" s="20" t="s">
        <v>3222</v>
      </c>
      <c r="C547" s="30">
        <v>160121735024</v>
      </c>
      <c r="D547" s="20" t="s">
        <v>3223</v>
      </c>
      <c r="E547" s="20" t="s">
        <v>40</v>
      </c>
      <c r="F547" s="20" t="s">
        <v>13</v>
      </c>
      <c r="G547" s="20">
        <v>1</v>
      </c>
      <c r="H547" s="20">
        <v>2025</v>
      </c>
      <c r="I547" s="20" t="s">
        <v>3224</v>
      </c>
      <c r="J547" s="20" t="s">
        <v>3222</v>
      </c>
      <c r="K547" s="20">
        <v>8328027660</v>
      </c>
      <c r="L547" s="20" t="s">
        <v>3225</v>
      </c>
      <c r="M547" s="20">
        <v>9000285206</v>
      </c>
      <c r="N547" s="20" t="s">
        <v>43</v>
      </c>
      <c r="O547" s="20" t="s">
        <v>2464</v>
      </c>
      <c r="P547" s="31" t="s">
        <v>3226</v>
      </c>
      <c r="Q547" s="20" t="s">
        <v>70</v>
      </c>
      <c r="R547" s="32" t="s">
        <v>129</v>
      </c>
    </row>
    <row r="548" spans="1:18" ht="22.5" hidden="1" customHeight="1" x14ac:dyDescent="0.2">
      <c r="A548" s="29">
        <v>45371.7107090625</v>
      </c>
      <c r="B548" s="20" t="s">
        <v>3227</v>
      </c>
      <c r="C548" s="30">
        <v>160121735025</v>
      </c>
      <c r="D548" s="20" t="s">
        <v>3228</v>
      </c>
      <c r="E548" s="20" t="s">
        <v>40</v>
      </c>
      <c r="F548" s="20" t="s">
        <v>13</v>
      </c>
      <c r="G548" s="20">
        <v>1</v>
      </c>
      <c r="H548" s="20">
        <v>2025</v>
      </c>
      <c r="I548" s="20" t="s">
        <v>3229</v>
      </c>
      <c r="J548" s="20" t="s">
        <v>3227</v>
      </c>
      <c r="K548" s="20">
        <v>8688227479</v>
      </c>
      <c r="L548" s="20" t="s">
        <v>3230</v>
      </c>
      <c r="M548" s="20">
        <v>9985537956</v>
      </c>
      <c r="N548" s="20" t="s">
        <v>2095</v>
      </c>
      <c r="O548" s="20" t="s">
        <v>3231</v>
      </c>
      <c r="P548" s="31" t="s">
        <v>3232</v>
      </c>
      <c r="Q548" s="20" t="s">
        <v>46</v>
      </c>
      <c r="R548" s="33" t="s">
        <v>3233</v>
      </c>
    </row>
    <row r="549" spans="1:18" ht="22.5" hidden="1" customHeight="1" x14ac:dyDescent="0.2">
      <c r="A549" s="29">
        <v>45370.920408576392</v>
      </c>
      <c r="B549" s="20" t="s">
        <v>3234</v>
      </c>
      <c r="C549" s="30">
        <v>160121735026</v>
      </c>
      <c r="D549" s="20" t="s">
        <v>3235</v>
      </c>
      <c r="E549" s="20" t="s">
        <v>50</v>
      </c>
      <c r="F549" s="20" t="s">
        <v>13</v>
      </c>
      <c r="G549" s="20">
        <v>1</v>
      </c>
      <c r="H549" s="20">
        <v>2025</v>
      </c>
      <c r="I549" s="20" t="s">
        <v>3236</v>
      </c>
      <c r="J549" s="20" t="s">
        <v>3234</v>
      </c>
      <c r="K549" s="20">
        <v>7337480228</v>
      </c>
      <c r="L549" s="20" t="s">
        <v>3237</v>
      </c>
      <c r="M549" s="20">
        <v>9985537956</v>
      </c>
      <c r="N549" s="20" t="s">
        <v>43</v>
      </c>
      <c r="O549" s="20">
        <v>114</v>
      </c>
      <c r="P549" s="31" t="s">
        <v>3238</v>
      </c>
      <c r="Q549" s="20" t="s">
        <v>70</v>
      </c>
      <c r="R549" s="32" t="s">
        <v>3239</v>
      </c>
    </row>
    <row r="550" spans="1:18" ht="22.5" hidden="1" customHeight="1" x14ac:dyDescent="0.2">
      <c r="A550" s="29">
        <v>45370.887271157408</v>
      </c>
      <c r="B550" s="20" t="s">
        <v>3240</v>
      </c>
      <c r="C550" s="30">
        <v>160121735028</v>
      </c>
      <c r="D550" s="20" t="s">
        <v>3241</v>
      </c>
      <c r="E550" s="20" t="s">
        <v>50</v>
      </c>
      <c r="F550" s="20" t="s">
        <v>13</v>
      </c>
      <c r="G550" s="20">
        <v>1</v>
      </c>
      <c r="H550" s="20">
        <v>2025</v>
      </c>
      <c r="I550" s="20" t="s">
        <v>3242</v>
      </c>
      <c r="J550" s="20" t="s">
        <v>3240</v>
      </c>
      <c r="K550" s="20">
        <v>8309925477</v>
      </c>
      <c r="L550" s="20" t="s">
        <v>3243</v>
      </c>
      <c r="M550" s="20">
        <v>9985537956</v>
      </c>
      <c r="N550" s="20" t="s">
        <v>43</v>
      </c>
      <c r="O550" s="20">
        <v>114.24</v>
      </c>
      <c r="P550" s="31" t="s">
        <v>3244</v>
      </c>
      <c r="Q550" s="20" t="s">
        <v>70</v>
      </c>
      <c r="R550" s="32" t="s">
        <v>3245</v>
      </c>
    </row>
    <row r="551" spans="1:18" ht="22.5" hidden="1" customHeight="1" x14ac:dyDescent="0.2">
      <c r="A551" s="29">
        <v>45370.884584375002</v>
      </c>
      <c r="B551" s="20" t="s">
        <v>3246</v>
      </c>
      <c r="C551" s="30">
        <v>160121735029</v>
      </c>
      <c r="D551" s="20" t="s">
        <v>3247</v>
      </c>
      <c r="E551" s="20" t="s">
        <v>50</v>
      </c>
      <c r="F551" s="20" t="s">
        <v>13</v>
      </c>
      <c r="G551" s="20">
        <v>1</v>
      </c>
      <c r="H551" s="20">
        <v>2025</v>
      </c>
      <c r="I551" s="20" t="s">
        <v>3248</v>
      </c>
      <c r="J551" s="20" t="s">
        <v>3246</v>
      </c>
      <c r="K551" s="20">
        <v>9392480453</v>
      </c>
      <c r="L551" s="20" t="s">
        <v>3249</v>
      </c>
      <c r="M551" s="20">
        <v>9985537956</v>
      </c>
      <c r="N551" s="20" t="s">
        <v>43</v>
      </c>
      <c r="O551" s="20" t="s">
        <v>44</v>
      </c>
      <c r="P551" s="31" t="s">
        <v>3250</v>
      </c>
      <c r="Q551" s="20" t="s">
        <v>70</v>
      </c>
      <c r="R551" s="32" t="s">
        <v>3251</v>
      </c>
    </row>
    <row r="552" spans="1:18" ht="22.5" hidden="1" customHeight="1" x14ac:dyDescent="0.2">
      <c r="A552" s="29">
        <v>45411.623526041665</v>
      </c>
      <c r="B552" s="20" t="s">
        <v>3252</v>
      </c>
      <c r="C552" s="30">
        <v>160121735030</v>
      </c>
      <c r="D552" s="20" t="s">
        <v>3253</v>
      </c>
      <c r="E552" s="20" t="s">
        <v>50</v>
      </c>
      <c r="F552" s="20" t="s">
        <v>13</v>
      </c>
      <c r="G552" s="20">
        <v>1</v>
      </c>
      <c r="H552" s="20">
        <v>2025</v>
      </c>
      <c r="I552" s="20" t="s">
        <v>3254</v>
      </c>
      <c r="J552" s="20" t="s">
        <v>3252</v>
      </c>
      <c r="K552" s="20">
        <v>9182591880</v>
      </c>
      <c r="L552" s="20" t="s">
        <v>3255</v>
      </c>
      <c r="M552" s="20">
        <v>9985537956</v>
      </c>
      <c r="N552" s="20" t="s">
        <v>1576</v>
      </c>
      <c r="O552" s="20" t="s">
        <v>3256</v>
      </c>
      <c r="P552" s="20" t="s">
        <v>3257</v>
      </c>
      <c r="Q552" s="20" t="s">
        <v>70</v>
      </c>
      <c r="R552" s="32" t="s">
        <v>3258</v>
      </c>
    </row>
    <row r="553" spans="1:18" ht="22.5" hidden="1" customHeight="1" x14ac:dyDescent="0.2">
      <c r="A553" s="29">
        <v>45382.691467569442</v>
      </c>
      <c r="B553" s="20" t="s">
        <v>3259</v>
      </c>
      <c r="C553" s="30">
        <v>160121735031</v>
      </c>
      <c r="D553" s="20" t="s">
        <v>3260</v>
      </c>
      <c r="E553" s="20" t="s">
        <v>50</v>
      </c>
      <c r="F553" s="20" t="s">
        <v>13</v>
      </c>
      <c r="G553" s="20">
        <v>1</v>
      </c>
      <c r="H553" s="20">
        <v>2025</v>
      </c>
      <c r="I553" s="20" t="s">
        <v>3261</v>
      </c>
      <c r="J553" s="20" t="s">
        <v>3259</v>
      </c>
      <c r="K553" s="20">
        <v>9618750232</v>
      </c>
      <c r="L553" s="20" t="s">
        <v>3262</v>
      </c>
      <c r="M553" s="20">
        <v>9985537956</v>
      </c>
      <c r="N553" s="20" t="s">
        <v>3146</v>
      </c>
      <c r="O553" s="20" t="s">
        <v>3263</v>
      </c>
      <c r="P553" s="31" t="s">
        <v>3264</v>
      </c>
      <c r="Q553" s="20" t="s">
        <v>70</v>
      </c>
      <c r="R553" s="32" t="s">
        <v>271</v>
      </c>
    </row>
    <row r="554" spans="1:18" ht="22.5" hidden="1" customHeight="1" x14ac:dyDescent="0.2">
      <c r="A554" s="29">
        <v>45386.502499456023</v>
      </c>
      <c r="B554" s="20" t="s">
        <v>3265</v>
      </c>
      <c r="C554" s="30">
        <v>160121735032</v>
      </c>
      <c r="D554" s="20" t="s">
        <v>3266</v>
      </c>
      <c r="E554" s="20" t="s">
        <v>50</v>
      </c>
      <c r="F554" s="20" t="s">
        <v>13</v>
      </c>
      <c r="G554" s="20">
        <v>1</v>
      </c>
      <c r="H554" s="20">
        <v>2025</v>
      </c>
      <c r="I554" s="20" t="s">
        <v>3267</v>
      </c>
      <c r="J554" s="20" t="s">
        <v>3265</v>
      </c>
      <c r="K554" s="20">
        <v>9390122306</v>
      </c>
      <c r="L554" s="20" t="s">
        <v>3268</v>
      </c>
      <c r="M554" s="20">
        <v>9985537956</v>
      </c>
      <c r="N554" s="20" t="s">
        <v>43</v>
      </c>
      <c r="O554" s="20" t="s">
        <v>2355</v>
      </c>
      <c r="P554" s="31" t="s">
        <v>3269</v>
      </c>
      <c r="Q554" s="20" t="s">
        <v>46</v>
      </c>
      <c r="R554" s="32" t="s">
        <v>112</v>
      </c>
    </row>
    <row r="555" spans="1:18" ht="22.5" hidden="1" customHeight="1" x14ac:dyDescent="0.2">
      <c r="A555" s="29">
        <v>45387.534462372685</v>
      </c>
      <c r="B555" s="20" t="s">
        <v>3270</v>
      </c>
      <c r="C555" s="30">
        <v>160121735033</v>
      </c>
      <c r="D555" s="20" t="s">
        <v>3271</v>
      </c>
      <c r="E555" s="20" t="s">
        <v>50</v>
      </c>
      <c r="F555" s="20" t="s">
        <v>13</v>
      </c>
      <c r="G555" s="20">
        <v>1</v>
      </c>
      <c r="H555" s="20">
        <v>2025</v>
      </c>
      <c r="I555" s="20" t="s">
        <v>3272</v>
      </c>
      <c r="J555" s="20" t="s">
        <v>3270</v>
      </c>
      <c r="K555" s="20">
        <v>9912345395</v>
      </c>
      <c r="L555" s="20" t="s">
        <v>3273</v>
      </c>
      <c r="M555" s="20">
        <v>9985537956</v>
      </c>
      <c r="N555" s="20" t="s">
        <v>43</v>
      </c>
      <c r="O555" s="20" t="s">
        <v>3274</v>
      </c>
      <c r="P555" s="20" t="s">
        <v>3275</v>
      </c>
      <c r="Q555" s="20" t="s">
        <v>46</v>
      </c>
      <c r="R555" s="20" t="s">
        <v>112</v>
      </c>
    </row>
    <row r="556" spans="1:18" ht="22.5" hidden="1" customHeight="1" x14ac:dyDescent="0.2">
      <c r="A556" s="29">
        <v>45386.96058885417</v>
      </c>
      <c r="B556" s="20" t="s">
        <v>3276</v>
      </c>
      <c r="C556" s="30">
        <v>160121735034</v>
      </c>
      <c r="D556" s="20" t="s">
        <v>3277</v>
      </c>
      <c r="E556" s="20" t="s">
        <v>50</v>
      </c>
      <c r="F556" s="20" t="s">
        <v>13</v>
      </c>
      <c r="G556" s="20">
        <v>1</v>
      </c>
      <c r="H556" s="20">
        <v>2025</v>
      </c>
      <c r="I556" s="20" t="s">
        <v>3278</v>
      </c>
      <c r="J556" s="20" t="s">
        <v>3276</v>
      </c>
      <c r="K556" s="20">
        <v>7702287935</v>
      </c>
      <c r="L556" s="20" t="s">
        <v>3279</v>
      </c>
      <c r="M556" s="20">
        <v>9985537956</v>
      </c>
      <c r="N556" s="20" t="s">
        <v>43</v>
      </c>
      <c r="O556" s="20" t="s">
        <v>3280</v>
      </c>
      <c r="P556" s="31" t="s">
        <v>3281</v>
      </c>
      <c r="Q556" s="20" t="s">
        <v>70</v>
      </c>
      <c r="R556" s="32" t="s">
        <v>3282</v>
      </c>
    </row>
    <row r="557" spans="1:18" ht="22.5" hidden="1" customHeight="1" x14ac:dyDescent="0.2">
      <c r="A557" s="29">
        <v>45382.742111701387</v>
      </c>
      <c r="B557" s="20" t="s">
        <v>3283</v>
      </c>
      <c r="C557" s="30">
        <v>160121735035</v>
      </c>
      <c r="D557" s="20" t="s">
        <v>3284</v>
      </c>
      <c r="E557" s="20" t="s">
        <v>50</v>
      </c>
      <c r="F557" s="20" t="s">
        <v>13</v>
      </c>
      <c r="G557" s="20">
        <v>1</v>
      </c>
      <c r="H557" s="20">
        <v>2025</v>
      </c>
      <c r="I557" s="20" t="s">
        <v>3285</v>
      </c>
      <c r="J557" s="20" t="s">
        <v>3283</v>
      </c>
      <c r="K557" s="20">
        <v>6304934258</v>
      </c>
      <c r="L557" s="20" t="s">
        <v>3286</v>
      </c>
      <c r="M557" s="20">
        <v>9985537956</v>
      </c>
      <c r="N557" s="20" t="s">
        <v>43</v>
      </c>
      <c r="O557" s="20">
        <v>114</v>
      </c>
      <c r="P557" s="31" t="s">
        <v>3287</v>
      </c>
      <c r="Q557" s="20" t="s">
        <v>46</v>
      </c>
      <c r="R557" s="32" t="s">
        <v>3288</v>
      </c>
    </row>
    <row r="558" spans="1:18" ht="22.5" hidden="1" customHeight="1" x14ac:dyDescent="0.2">
      <c r="A558" s="29">
        <v>45387.554375347223</v>
      </c>
      <c r="B558" s="20" t="s">
        <v>3289</v>
      </c>
      <c r="C558" s="30">
        <v>160121735036</v>
      </c>
      <c r="D558" s="20" t="s">
        <v>3290</v>
      </c>
      <c r="E558" s="20" t="s">
        <v>50</v>
      </c>
      <c r="F558" s="20" t="s">
        <v>13</v>
      </c>
      <c r="G558" s="20">
        <v>1</v>
      </c>
      <c r="H558" s="20">
        <v>2025</v>
      </c>
      <c r="I558" s="20" t="s">
        <v>3291</v>
      </c>
      <c r="J558" s="20" t="s">
        <v>3289</v>
      </c>
      <c r="K558" s="20">
        <v>9030401994</v>
      </c>
      <c r="L558" s="20" t="s">
        <v>3292</v>
      </c>
      <c r="M558" s="20">
        <v>9985537956</v>
      </c>
      <c r="N558" s="20" t="s">
        <v>43</v>
      </c>
      <c r="O558" s="20" t="s">
        <v>3293</v>
      </c>
      <c r="P558" s="20" t="s">
        <v>3294</v>
      </c>
      <c r="Q558" s="20" t="s">
        <v>46</v>
      </c>
      <c r="R558" s="32" t="s">
        <v>876</v>
      </c>
    </row>
    <row r="559" spans="1:18" ht="22.5" hidden="1" customHeight="1" x14ac:dyDescent="0.2">
      <c r="A559" s="29">
        <v>45418.397086689816</v>
      </c>
      <c r="B559" s="20" t="s">
        <v>3295</v>
      </c>
      <c r="C559" s="20">
        <v>160121735037</v>
      </c>
      <c r="D559" s="20" t="s">
        <v>3296</v>
      </c>
      <c r="E559" s="20" t="s">
        <v>50</v>
      </c>
      <c r="F559" s="20" t="s">
        <v>13</v>
      </c>
      <c r="G559" s="20">
        <v>1</v>
      </c>
      <c r="H559" s="20">
        <v>2025</v>
      </c>
      <c r="I559" s="20" t="s">
        <v>3297</v>
      </c>
      <c r="J559" s="20" t="s">
        <v>3298</v>
      </c>
      <c r="K559" s="20">
        <v>7013252821</v>
      </c>
      <c r="L559" s="20" t="s">
        <v>3299</v>
      </c>
      <c r="M559" s="20">
        <v>9985537956</v>
      </c>
      <c r="N559" s="20" t="s">
        <v>43</v>
      </c>
      <c r="O559" s="20">
        <v>114</v>
      </c>
      <c r="P559" s="31" t="s">
        <v>3300</v>
      </c>
      <c r="Q559" s="20" t="s">
        <v>46</v>
      </c>
      <c r="R559" s="20" t="s">
        <v>3301</v>
      </c>
    </row>
    <row r="560" spans="1:18" ht="22.5" hidden="1" customHeight="1" x14ac:dyDescent="0.2">
      <c r="A560" s="29">
        <v>45387.534361018523</v>
      </c>
      <c r="B560" s="20" t="s">
        <v>3302</v>
      </c>
      <c r="C560" s="30">
        <v>160121735038</v>
      </c>
      <c r="D560" s="20" t="s">
        <v>3303</v>
      </c>
      <c r="E560" s="20" t="s">
        <v>50</v>
      </c>
      <c r="F560" s="20" t="s">
        <v>13</v>
      </c>
      <c r="G560" s="20">
        <v>1</v>
      </c>
      <c r="H560" s="20">
        <v>2025</v>
      </c>
      <c r="I560" s="20" t="s">
        <v>3304</v>
      </c>
      <c r="J560" s="20" t="s">
        <v>3302</v>
      </c>
      <c r="K560" s="20">
        <v>9392920693</v>
      </c>
      <c r="L560" s="20" t="s">
        <v>3305</v>
      </c>
      <c r="M560" s="20">
        <v>9985537956</v>
      </c>
      <c r="N560" s="20" t="s">
        <v>43</v>
      </c>
      <c r="O560" s="20" t="s">
        <v>3306</v>
      </c>
      <c r="P560" s="31" t="s">
        <v>3307</v>
      </c>
      <c r="Q560" s="20" t="s">
        <v>46</v>
      </c>
      <c r="R560" s="20" t="s">
        <v>56</v>
      </c>
    </row>
    <row r="561" spans="1:18" ht="22.5" hidden="1" customHeight="1" x14ac:dyDescent="0.2">
      <c r="A561" s="29">
        <v>45373.565398425926</v>
      </c>
      <c r="B561" s="20" t="s">
        <v>3308</v>
      </c>
      <c r="C561" s="30">
        <v>160121735039</v>
      </c>
      <c r="D561" s="20" t="s">
        <v>3309</v>
      </c>
      <c r="E561" s="20" t="s">
        <v>50</v>
      </c>
      <c r="F561" s="20" t="s">
        <v>13</v>
      </c>
      <c r="G561" s="20">
        <v>1</v>
      </c>
      <c r="H561" s="20">
        <v>2025</v>
      </c>
      <c r="I561" s="20" t="s">
        <v>3310</v>
      </c>
      <c r="J561" s="20" t="s">
        <v>3308</v>
      </c>
      <c r="K561" s="20">
        <v>8143921502</v>
      </c>
      <c r="L561" s="20" t="s">
        <v>3311</v>
      </c>
      <c r="M561" s="20">
        <v>9985537956</v>
      </c>
      <c r="N561" s="20" t="s">
        <v>43</v>
      </c>
      <c r="O561" s="20" t="s">
        <v>2464</v>
      </c>
      <c r="P561" s="31" t="s">
        <v>3312</v>
      </c>
      <c r="Q561" s="20" t="s">
        <v>46</v>
      </c>
      <c r="R561" s="32" t="s">
        <v>1425</v>
      </c>
    </row>
    <row r="562" spans="1:18" ht="22.5" hidden="1" customHeight="1" x14ac:dyDescent="0.2">
      <c r="A562" s="29">
        <v>45382.780204097224</v>
      </c>
      <c r="B562" s="20" t="s">
        <v>3313</v>
      </c>
      <c r="C562" s="30">
        <v>160121735040</v>
      </c>
      <c r="D562" s="20" t="s">
        <v>3314</v>
      </c>
      <c r="E562" s="20" t="s">
        <v>50</v>
      </c>
      <c r="F562" s="20" t="s">
        <v>13</v>
      </c>
      <c r="G562" s="20">
        <v>1</v>
      </c>
      <c r="H562" s="20">
        <v>2025</v>
      </c>
      <c r="I562" s="20" t="s">
        <v>3315</v>
      </c>
      <c r="J562" s="20" t="s">
        <v>3313</v>
      </c>
      <c r="K562" s="20">
        <v>8639879402</v>
      </c>
      <c r="L562" s="20" t="s">
        <v>3316</v>
      </c>
      <c r="M562" s="20">
        <v>9985537956</v>
      </c>
      <c r="N562" s="20" t="s">
        <v>43</v>
      </c>
      <c r="O562" s="20">
        <v>114.24</v>
      </c>
      <c r="P562" s="31" t="s">
        <v>3317</v>
      </c>
      <c r="Q562" s="20" t="s">
        <v>46</v>
      </c>
      <c r="R562" s="32" t="s">
        <v>112</v>
      </c>
    </row>
    <row r="563" spans="1:18" ht="22.5" hidden="1" customHeight="1" x14ac:dyDescent="0.2">
      <c r="A563" s="29">
        <v>45370.916312974536</v>
      </c>
      <c r="B563" s="20" t="s">
        <v>3318</v>
      </c>
      <c r="C563" s="30">
        <v>160121735042</v>
      </c>
      <c r="D563" s="20" t="s">
        <v>3319</v>
      </c>
      <c r="E563" s="20" t="s">
        <v>50</v>
      </c>
      <c r="F563" s="20" t="s">
        <v>13</v>
      </c>
      <c r="G563" s="20">
        <v>1</v>
      </c>
      <c r="H563" s="20">
        <v>2025</v>
      </c>
      <c r="I563" s="20" t="s">
        <v>3320</v>
      </c>
      <c r="J563" s="20" t="s">
        <v>3321</v>
      </c>
      <c r="K563" s="20">
        <v>8919771613</v>
      </c>
      <c r="L563" s="20" t="s">
        <v>3322</v>
      </c>
      <c r="M563" s="20">
        <v>9985537956</v>
      </c>
      <c r="N563" s="20" t="s">
        <v>43</v>
      </c>
      <c r="O563" s="20" t="s">
        <v>3323</v>
      </c>
      <c r="P563" s="20" t="s">
        <v>3324</v>
      </c>
      <c r="Q563" s="20" t="s">
        <v>46</v>
      </c>
      <c r="R563" s="32" t="s">
        <v>3124</v>
      </c>
    </row>
    <row r="564" spans="1:18" ht="22.5" hidden="1" customHeight="1" x14ac:dyDescent="0.2">
      <c r="A564" s="29">
        <v>45384.702747002317</v>
      </c>
      <c r="B564" s="20" t="s">
        <v>3325</v>
      </c>
      <c r="C564" s="30">
        <v>160121735043</v>
      </c>
      <c r="D564" s="20" t="s">
        <v>3326</v>
      </c>
      <c r="E564" s="20" t="s">
        <v>50</v>
      </c>
      <c r="F564" s="20" t="s">
        <v>13</v>
      </c>
      <c r="G564" s="20">
        <v>1</v>
      </c>
      <c r="H564" s="20">
        <v>2025</v>
      </c>
      <c r="I564" s="20" t="s">
        <v>3327</v>
      </c>
      <c r="J564" s="20" t="s">
        <v>3325</v>
      </c>
      <c r="K564" s="20">
        <v>9505364597</v>
      </c>
      <c r="L564" s="20" t="s">
        <v>3255</v>
      </c>
      <c r="M564" s="20">
        <v>9985537956</v>
      </c>
      <c r="N564" s="20" t="s">
        <v>43</v>
      </c>
      <c r="O564" s="20" t="s">
        <v>3328</v>
      </c>
      <c r="P564" s="31" t="s">
        <v>3329</v>
      </c>
      <c r="Q564" s="20" t="s">
        <v>46</v>
      </c>
      <c r="R564" s="32" t="s">
        <v>3112</v>
      </c>
    </row>
    <row r="565" spans="1:18" ht="22.5" hidden="1" customHeight="1" x14ac:dyDescent="0.2">
      <c r="A565" s="29">
        <v>45387.547983668977</v>
      </c>
      <c r="B565" s="20" t="s">
        <v>3330</v>
      </c>
      <c r="C565" s="30">
        <v>160121735046</v>
      </c>
      <c r="D565" s="20" t="s">
        <v>3331</v>
      </c>
      <c r="E565" s="20" t="s">
        <v>50</v>
      </c>
      <c r="F565" s="20" t="s">
        <v>13</v>
      </c>
      <c r="G565" s="20">
        <v>1</v>
      </c>
      <c r="H565" s="20">
        <v>2025</v>
      </c>
      <c r="I565" s="20" t="s">
        <v>3332</v>
      </c>
      <c r="J565" s="20" t="s">
        <v>3330</v>
      </c>
      <c r="K565" s="20">
        <v>6281017221</v>
      </c>
      <c r="L565" s="20" t="s">
        <v>3333</v>
      </c>
      <c r="M565" s="20">
        <v>9985537956</v>
      </c>
      <c r="N565" s="20" t="s">
        <v>43</v>
      </c>
      <c r="O565" s="20" t="s">
        <v>3334</v>
      </c>
      <c r="P565" s="31" t="s">
        <v>3335</v>
      </c>
      <c r="Q565" s="20" t="s">
        <v>46</v>
      </c>
      <c r="R565" s="20" t="s">
        <v>112</v>
      </c>
    </row>
    <row r="566" spans="1:18" ht="22.5" hidden="1" customHeight="1" x14ac:dyDescent="0.2">
      <c r="A566" s="29">
        <v>45370.890013495373</v>
      </c>
      <c r="B566" s="20" t="s">
        <v>3336</v>
      </c>
      <c r="C566" s="30">
        <v>160121735047</v>
      </c>
      <c r="D566" s="20" t="s">
        <v>3337</v>
      </c>
      <c r="E566" s="20" t="s">
        <v>50</v>
      </c>
      <c r="F566" s="20" t="s">
        <v>13</v>
      </c>
      <c r="G566" s="20">
        <v>1</v>
      </c>
      <c r="H566" s="20">
        <v>2025</v>
      </c>
      <c r="I566" s="20" t="s">
        <v>3338</v>
      </c>
      <c r="J566" s="20" t="s">
        <v>3336</v>
      </c>
      <c r="K566" s="20">
        <v>8074257217</v>
      </c>
      <c r="L566" s="20" t="s">
        <v>3339</v>
      </c>
      <c r="M566" s="20">
        <v>9985537956</v>
      </c>
      <c r="N566" s="20" t="s">
        <v>43</v>
      </c>
      <c r="O566" s="20">
        <v>114</v>
      </c>
      <c r="P566" s="31" t="s">
        <v>3340</v>
      </c>
      <c r="Q566" s="20" t="s">
        <v>70</v>
      </c>
      <c r="R566" s="32" t="s">
        <v>3341</v>
      </c>
    </row>
    <row r="567" spans="1:18" ht="22.5" hidden="1" customHeight="1" x14ac:dyDescent="0.2">
      <c r="A567" s="29">
        <v>45386.330938495375</v>
      </c>
      <c r="B567" s="20" t="s">
        <v>3342</v>
      </c>
      <c r="C567" s="30">
        <v>160121735048</v>
      </c>
      <c r="D567" s="20" t="s">
        <v>3343</v>
      </c>
      <c r="E567" s="20" t="s">
        <v>50</v>
      </c>
      <c r="F567" s="20" t="s">
        <v>13</v>
      </c>
      <c r="G567" s="20">
        <v>1</v>
      </c>
      <c r="H567" s="20">
        <v>2025</v>
      </c>
      <c r="I567" s="20" t="s">
        <v>3344</v>
      </c>
      <c r="J567" s="20" t="s">
        <v>3342</v>
      </c>
      <c r="K567" s="20">
        <v>7569770920</v>
      </c>
      <c r="L567" s="20" t="s">
        <v>3255</v>
      </c>
      <c r="M567" s="20">
        <v>9985537956</v>
      </c>
      <c r="N567" s="20" t="s">
        <v>594</v>
      </c>
      <c r="O567" s="20" t="s">
        <v>3345</v>
      </c>
      <c r="P567" s="20" t="s">
        <v>3346</v>
      </c>
      <c r="Q567" s="20" t="s">
        <v>70</v>
      </c>
      <c r="R567" s="32" t="s">
        <v>3347</v>
      </c>
    </row>
    <row r="568" spans="1:18" ht="22.5" hidden="1" customHeight="1" x14ac:dyDescent="0.2">
      <c r="A568" s="29">
        <v>45382.767475219909</v>
      </c>
      <c r="B568" s="20" t="s">
        <v>3348</v>
      </c>
      <c r="C568" s="30">
        <v>160121735049</v>
      </c>
      <c r="D568" s="20" t="s">
        <v>3349</v>
      </c>
      <c r="E568" s="20" t="s">
        <v>50</v>
      </c>
      <c r="F568" s="20" t="s">
        <v>13</v>
      </c>
      <c r="G568" s="20">
        <v>1</v>
      </c>
      <c r="H568" s="20">
        <v>2025</v>
      </c>
      <c r="I568" s="20" t="s">
        <v>3350</v>
      </c>
      <c r="J568" s="20" t="s">
        <v>3348</v>
      </c>
      <c r="K568" s="20">
        <v>8008300894</v>
      </c>
      <c r="L568" s="20" t="s">
        <v>3351</v>
      </c>
      <c r="M568" s="20">
        <v>8801206497</v>
      </c>
      <c r="N568" s="20" t="s">
        <v>67</v>
      </c>
      <c r="O568" s="20" t="s">
        <v>169</v>
      </c>
      <c r="P568" s="31" t="s">
        <v>3352</v>
      </c>
      <c r="Q568" s="20" t="s">
        <v>46</v>
      </c>
      <c r="R568" s="32" t="s">
        <v>112</v>
      </c>
    </row>
    <row r="569" spans="1:18" ht="22.5" hidden="1" customHeight="1" x14ac:dyDescent="0.2">
      <c r="A569" s="29">
        <v>45371.814163252318</v>
      </c>
      <c r="B569" s="20" t="s">
        <v>3353</v>
      </c>
      <c r="C569" s="30">
        <v>160121735050</v>
      </c>
      <c r="D569" s="20" t="s">
        <v>3354</v>
      </c>
      <c r="E569" s="20" t="s">
        <v>50</v>
      </c>
      <c r="F569" s="20" t="s">
        <v>13</v>
      </c>
      <c r="G569" s="20">
        <v>1</v>
      </c>
      <c r="H569" s="20">
        <v>2025</v>
      </c>
      <c r="I569" s="20" t="s">
        <v>3355</v>
      </c>
      <c r="J569" s="20" t="s">
        <v>3353</v>
      </c>
      <c r="K569" s="20">
        <v>6302805041</v>
      </c>
      <c r="L569" s="20" t="s">
        <v>3356</v>
      </c>
      <c r="M569" s="20">
        <v>8801206497</v>
      </c>
      <c r="N569" s="20" t="s">
        <v>43</v>
      </c>
      <c r="O569" s="20">
        <v>114.24</v>
      </c>
      <c r="P569" s="31" t="s">
        <v>3357</v>
      </c>
      <c r="Q569" s="20" t="s">
        <v>46</v>
      </c>
      <c r="R569" s="32" t="s">
        <v>3358</v>
      </c>
    </row>
    <row r="570" spans="1:18" ht="22.5" hidden="1" customHeight="1" x14ac:dyDescent="0.2">
      <c r="A570" s="29">
        <v>45370.803392534726</v>
      </c>
      <c r="B570" s="20" t="s">
        <v>3359</v>
      </c>
      <c r="C570" s="30">
        <v>160121735051</v>
      </c>
      <c r="D570" s="20" t="s">
        <v>3360</v>
      </c>
      <c r="E570" s="20" t="s">
        <v>50</v>
      </c>
      <c r="F570" s="20" t="s">
        <v>13</v>
      </c>
      <c r="G570" s="20">
        <v>1</v>
      </c>
      <c r="H570" s="20">
        <v>2025</v>
      </c>
      <c r="I570" s="20" t="s">
        <v>3361</v>
      </c>
      <c r="J570" s="20" t="s">
        <v>3359</v>
      </c>
      <c r="K570" s="20">
        <v>7842370491</v>
      </c>
      <c r="L570" s="20" t="s">
        <v>3362</v>
      </c>
      <c r="M570" s="20">
        <v>8801206497</v>
      </c>
      <c r="N570" s="20" t="s">
        <v>1360</v>
      </c>
      <c r="O570" s="20">
        <v>60</v>
      </c>
      <c r="P570" s="31" t="s">
        <v>3363</v>
      </c>
      <c r="Q570" s="20" t="s">
        <v>70</v>
      </c>
      <c r="R570" s="32" t="s">
        <v>3364</v>
      </c>
    </row>
    <row r="571" spans="1:18" ht="22.5" hidden="1" customHeight="1" x14ac:dyDescent="0.2">
      <c r="A571" s="29">
        <v>45370.924834976853</v>
      </c>
      <c r="B571" s="20" t="s">
        <v>3365</v>
      </c>
      <c r="C571" s="30">
        <v>160121735052</v>
      </c>
      <c r="D571" s="20" t="s">
        <v>3366</v>
      </c>
      <c r="E571" s="20" t="s">
        <v>50</v>
      </c>
      <c r="F571" s="20" t="s">
        <v>13</v>
      </c>
      <c r="G571" s="20">
        <v>1</v>
      </c>
      <c r="H571" s="20">
        <v>2025</v>
      </c>
      <c r="I571" s="20" t="s">
        <v>3367</v>
      </c>
      <c r="J571" s="20" t="s">
        <v>3365</v>
      </c>
      <c r="K571" s="20">
        <v>9701820903</v>
      </c>
      <c r="L571" s="20" t="s">
        <v>3368</v>
      </c>
      <c r="M571" s="20">
        <v>8801206497</v>
      </c>
      <c r="N571" s="20" t="s">
        <v>43</v>
      </c>
      <c r="O571" s="20">
        <v>114</v>
      </c>
      <c r="P571" s="31" t="s">
        <v>3369</v>
      </c>
      <c r="Q571" s="20" t="s">
        <v>70</v>
      </c>
      <c r="R571" s="32" t="s">
        <v>3370</v>
      </c>
    </row>
    <row r="572" spans="1:18" ht="22.5" hidden="1" customHeight="1" x14ac:dyDescent="0.2">
      <c r="A572" s="29">
        <v>45370.87210930555</v>
      </c>
      <c r="B572" s="20" t="s">
        <v>3371</v>
      </c>
      <c r="C572" s="30">
        <v>160121735053</v>
      </c>
      <c r="D572" s="20" t="s">
        <v>3372</v>
      </c>
      <c r="E572" s="20" t="s">
        <v>50</v>
      </c>
      <c r="F572" s="20" t="s">
        <v>13</v>
      </c>
      <c r="G572" s="20">
        <v>1</v>
      </c>
      <c r="H572" s="20">
        <v>2025</v>
      </c>
      <c r="I572" s="20" t="s">
        <v>3373</v>
      </c>
      <c r="J572" s="20" t="s">
        <v>3374</v>
      </c>
      <c r="K572" s="20">
        <v>9959200977</v>
      </c>
      <c r="L572" s="20" t="s">
        <v>3356</v>
      </c>
      <c r="M572" s="20">
        <v>8801206497</v>
      </c>
      <c r="N572" s="20" t="s">
        <v>3375</v>
      </c>
      <c r="O572" s="20">
        <v>91</v>
      </c>
      <c r="P572" s="31" t="s">
        <v>3376</v>
      </c>
      <c r="Q572" s="20" t="s">
        <v>46</v>
      </c>
      <c r="R572" s="33" t="s">
        <v>3377</v>
      </c>
    </row>
    <row r="573" spans="1:18" ht="22.5" hidden="1" customHeight="1" x14ac:dyDescent="0.2">
      <c r="A573" s="29">
        <v>45371.797240648149</v>
      </c>
      <c r="B573" s="20" t="s">
        <v>3378</v>
      </c>
      <c r="C573" s="30">
        <v>160121735054</v>
      </c>
      <c r="D573" s="20" t="s">
        <v>3379</v>
      </c>
      <c r="E573" s="20" t="s">
        <v>50</v>
      </c>
      <c r="F573" s="20" t="s">
        <v>13</v>
      </c>
      <c r="G573" s="20">
        <v>1</v>
      </c>
      <c r="H573" s="20">
        <v>2025</v>
      </c>
      <c r="I573" s="20" t="s">
        <v>3380</v>
      </c>
      <c r="J573" s="20" t="s">
        <v>3378</v>
      </c>
      <c r="K573" s="20">
        <v>8790890640</v>
      </c>
      <c r="L573" s="20" t="s">
        <v>3381</v>
      </c>
      <c r="M573" s="20">
        <v>8801206497</v>
      </c>
      <c r="N573" s="20" t="s">
        <v>43</v>
      </c>
      <c r="O573" s="20" t="s">
        <v>44</v>
      </c>
      <c r="P573" s="31" t="s">
        <v>3382</v>
      </c>
      <c r="Q573" s="20" t="s">
        <v>46</v>
      </c>
      <c r="R573" s="32" t="s">
        <v>3383</v>
      </c>
    </row>
    <row r="574" spans="1:18" ht="22.5" hidden="1" customHeight="1" x14ac:dyDescent="0.2">
      <c r="A574" s="29">
        <v>45371.916331574073</v>
      </c>
      <c r="B574" s="20" t="s">
        <v>3384</v>
      </c>
      <c r="C574" s="30">
        <v>160121735056</v>
      </c>
      <c r="D574" s="20" t="s">
        <v>3385</v>
      </c>
      <c r="E574" s="20" t="s">
        <v>50</v>
      </c>
      <c r="F574" s="20" t="s">
        <v>13</v>
      </c>
      <c r="G574" s="20">
        <v>1</v>
      </c>
      <c r="H574" s="20">
        <v>2025</v>
      </c>
      <c r="I574" s="20" t="s">
        <v>3384</v>
      </c>
      <c r="J574" s="20" t="s">
        <v>3384</v>
      </c>
      <c r="K574" s="20">
        <v>6300603184</v>
      </c>
      <c r="L574" s="20" t="s">
        <v>3386</v>
      </c>
      <c r="M574" s="20">
        <v>8801206497</v>
      </c>
      <c r="N574" s="20" t="s">
        <v>43</v>
      </c>
      <c r="O574" s="20" t="s">
        <v>3387</v>
      </c>
      <c r="P574" s="31" t="s">
        <v>3388</v>
      </c>
      <c r="Q574" s="20" t="s">
        <v>70</v>
      </c>
      <c r="R574" s="32" t="s">
        <v>3389</v>
      </c>
    </row>
    <row r="575" spans="1:18" ht="22.5" hidden="1" customHeight="1" x14ac:dyDescent="0.2">
      <c r="A575" s="29">
        <v>45397.431361122683</v>
      </c>
      <c r="B575" s="20" t="s">
        <v>3390</v>
      </c>
      <c r="C575" s="30">
        <v>160121735057</v>
      </c>
      <c r="D575" s="20" t="s">
        <v>3391</v>
      </c>
      <c r="E575" s="20" t="s">
        <v>50</v>
      </c>
      <c r="F575" s="20" t="s">
        <v>13</v>
      </c>
      <c r="G575" s="20">
        <v>1</v>
      </c>
      <c r="H575" s="20">
        <v>2025</v>
      </c>
      <c r="I575" s="20" t="s">
        <v>3392</v>
      </c>
      <c r="J575" s="20" t="s">
        <v>3390</v>
      </c>
      <c r="K575" s="20">
        <v>7842244902</v>
      </c>
      <c r="L575" s="20" t="s">
        <v>3362</v>
      </c>
      <c r="M575" s="20">
        <v>8801206497</v>
      </c>
      <c r="N575" s="20" t="s">
        <v>67</v>
      </c>
      <c r="O575" s="20">
        <v>65</v>
      </c>
      <c r="P575" s="20" t="s">
        <v>3393</v>
      </c>
      <c r="Q575" s="20" t="s">
        <v>70</v>
      </c>
      <c r="R575" s="20" t="s">
        <v>112</v>
      </c>
    </row>
    <row r="576" spans="1:18" ht="22.5" hidden="1" customHeight="1" x14ac:dyDescent="0.2">
      <c r="A576" s="29">
        <v>45382.698143553236</v>
      </c>
      <c r="B576" s="20" t="s">
        <v>3394</v>
      </c>
      <c r="C576" s="30">
        <v>160121735058</v>
      </c>
      <c r="D576" s="20" t="s">
        <v>3395</v>
      </c>
      <c r="E576" s="20" t="s">
        <v>50</v>
      </c>
      <c r="F576" s="20" t="s">
        <v>13</v>
      </c>
      <c r="G576" s="20">
        <v>1</v>
      </c>
      <c r="H576" s="20">
        <v>2025</v>
      </c>
      <c r="I576" s="20" t="s">
        <v>3396</v>
      </c>
      <c r="J576" s="31" t="s">
        <v>3397</v>
      </c>
      <c r="K576" s="20">
        <v>8333864318</v>
      </c>
      <c r="L576" s="20" t="s">
        <v>3398</v>
      </c>
      <c r="M576" s="20">
        <v>8801206497</v>
      </c>
      <c r="N576" s="20" t="s">
        <v>43</v>
      </c>
      <c r="O576" s="20">
        <v>114</v>
      </c>
      <c r="P576" s="31" t="s">
        <v>3399</v>
      </c>
      <c r="Q576" s="20" t="s">
        <v>46</v>
      </c>
      <c r="R576" s="32" t="s">
        <v>3400</v>
      </c>
    </row>
    <row r="577" spans="1:18" ht="22.5" hidden="1" customHeight="1" x14ac:dyDescent="0.2">
      <c r="A577" s="29">
        <v>45411.047886273147</v>
      </c>
      <c r="B577" s="20" t="s">
        <v>3401</v>
      </c>
      <c r="C577" s="30">
        <v>160121735059</v>
      </c>
      <c r="D577" s="20" t="s">
        <v>3402</v>
      </c>
      <c r="E577" s="20" t="s">
        <v>50</v>
      </c>
      <c r="F577" s="20" t="s">
        <v>13</v>
      </c>
      <c r="G577" s="20">
        <v>1</v>
      </c>
      <c r="H577" s="20">
        <v>2025</v>
      </c>
      <c r="I577" s="20" t="s">
        <v>3403</v>
      </c>
      <c r="J577" s="20" t="s">
        <v>3401</v>
      </c>
      <c r="K577" s="20">
        <v>6305856988</v>
      </c>
      <c r="L577" s="20" t="s">
        <v>3404</v>
      </c>
      <c r="M577" s="20">
        <v>8801206497</v>
      </c>
      <c r="N577" s="20" t="s">
        <v>43</v>
      </c>
      <c r="O577" s="20" t="s">
        <v>3405</v>
      </c>
      <c r="P577" s="31" t="s">
        <v>3406</v>
      </c>
      <c r="Q577" s="20" t="s">
        <v>46</v>
      </c>
      <c r="R577" s="20" t="s">
        <v>1286</v>
      </c>
    </row>
    <row r="578" spans="1:18" ht="22.5" hidden="1" customHeight="1" x14ac:dyDescent="0.2">
      <c r="A578" s="29">
        <v>45409.723719027781</v>
      </c>
      <c r="B578" s="20" t="s">
        <v>3407</v>
      </c>
      <c r="C578" s="30">
        <v>160121735060</v>
      </c>
      <c r="D578" s="20" t="s">
        <v>3408</v>
      </c>
      <c r="E578" s="20" t="s">
        <v>50</v>
      </c>
      <c r="F578" s="20" t="s">
        <v>13</v>
      </c>
      <c r="G578" s="20">
        <v>1</v>
      </c>
      <c r="H578" s="20">
        <v>2025</v>
      </c>
      <c r="I578" s="20" t="s">
        <v>3407</v>
      </c>
      <c r="J578" s="20" t="s">
        <v>3407</v>
      </c>
      <c r="K578" s="20">
        <v>9381977357</v>
      </c>
      <c r="L578" s="20" t="s">
        <v>3409</v>
      </c>
      <c r="M578" s="20">
        <v>8801206497</v>
      </c>
      <c r="N578" s="20" t="s">
        <v>43</v>
      </c>
      <c r="O578" s="20" t="s">
        <v>2355</v>
      </c>
      <c r="P578" s="31" t="s">
        <v>3410</v>
      </c>
      <c r="Q578" s="20" t="s">
        <v>70</v>
      </c>
      <c r="R578" s="20" t="s">
        <v>56</v>
      </c>
    </row>
    <row r="579" spans="1:18" ht="22.5" hidden="1" customHeight="1" x14ac:dyDescent="0.2">
      <c r="A579" s="29">
        <v>45371.773640555555</v>
      </c>
      <c r="B579" s="20" t="s">
        <v>3411</v>
      </c>
      <c r="C579" s="30">
        <v>160121735061</v>
      </c>
      <c r="D579" s="20" t="s">
        <v>3412</v>
      </c>
      <c r="E579" s="20" t="s">
        <v>50</v>
      </c>
      <c r="F579" s="20" t="s">
        <v>13</v>
      </c>
      <c r="G579" s="20">
        <v>1</v>
      </c>
      <c r="H579" s="20">
        <v>2025</v>
      </c>
      <c r="I579" s="20" t="s">
        <v>3413</v>
      </c>
      <c r="J579" s="20" t="s">
        <v>3411</v>
      </c>
      <c r="K579" s="20">
        <v>9550821294</v>
      </c>
      <c r="L579" s="20" t="s">
        <v>3414</v>
      </c>
      <c r="M579" s="20">
        <v>8801206497</v>
      </c>
      <c r="N579" s="20" t="s">
        <v>43</v>
      </c>
      <c r="O579" s="20" t="s">
        <v>3415</v>
      </c>
      <c r="P579" s="31" t="s">
        <v>3416</v>
      </c>
      <c r="Q579" s="20" t="s">
        <v>70</v>
      </c>
      <c r="R579" s="32" t="s">
        <v>3417</v>
      </c>
    </row>
    <row r="580" spans="1:18" ht="22.5" hidden="1" customHeight="1" x14ac:dyDescent="0.2">
      <c r="A580" s="29">
        <v>45409.677811793983</v>
      </c>
      <c r="B580" s="20" t="s">
        <v>3418</v>
      </c>
      <c r="C580" s="30">
        <v>160121735062</v>
      </c>
      <c r="D580" s="20" t="s">
        <v>3419</v>
      </c>
      <c r="E580" s="20" t="s">
        <v>50</v>
      </c>
      <c r="F580" s="20" t="s">
        <v>13</v>
      </c>
      <c r="G580" s="20">
        <v>1</v>
      </c>
      <c r="H580" s="20">
        <v>2025</v>
      </c>
      <c r="I580" s="20" t="s">
        <v>3420</v>
      </c>
      <c r="J580" s="20" t="s">
        <v>3418</v>
      </c>
      <c r="K580" s="20">
        <v>7330680541</v>
      </c>
      <c r="L580" s="20" t="s">
        <v>3421</v>
      </c>
      <c r="M580" s="20">
        <v>8801206497</v>
      </c>
      <c r="N580" s="20" t="s">
        <v>43</v>
      </c>
      <c r="O580" s="20" t="s">
        <v>3422</v>
      </c>
      <c r="P580" s="31" t="s">
        <v>3423</v>
      </c>
      <c r="Q580" s="20" t="s">
        <v>46</v>
      </c>
      <c r="R580" s="32" t="s">
        <v>3424</v>
      </c>
    </row>
    <row r="581" spans="1:18" ht="22.5" hidden="1" customHeight="1" x14ac:dyDescent="0.2">
      <c r="A581" s="29">
        <v>45371.942758240737</v>
      </c>
      <c r="B581" s="20" t="s">
        <v>3425</v>
      </c>
      <c r="C581" s="30">
        <v>160121735063</v>
      </c>
      <c r="D581" s="20" t="s">
        <v>3426</v>
      </c>
      <c r="E581" s="20" t="s">
        <v>50</v>
      </c>
      <c r="F581" s="20" t="s">
        <v>13</v>
      </c>
      <c r="G581" s="20">
        <v>1</v>
      </c>
      <c r="H581" s="20">
        <v>2025</v>
      </c>
      <c r="I581" s="20" t="s">
        <v>3427</v>
      </c>
      <c r="J581" s="20" t="s">
        <v>3425</v>
      </c>
      <c r="K581" s="20">
        <v>9912495842</v>
      </c>
      <c r="L581" s="20" t="s">
        <v>3428</v>
      </c>
      <c r="M581" s="20">
        <v>8801206497</v>
      </c>
      <c r="N581" s="20" t="s">
        <v>43</v>
      </c>
      <c r="O581" s="20" t="s">
        <v>3429</v>
      </c>
      <c r="P581" s="31" t="s">
        <v>3430</v>
      </c>
      <c r="Q581" s="20" t="s">
        <v>70</v>
      </c>
      <c r="R581" s="32" t="s">
        <v>3431</v>
      </c>
    </row>
    <row r="582" spans="1:18" ht="22.5" hidden="1" customHeight="1" x14ac:dyDescent="0.2">
      <c r="A582" s="29">
        <v>45372.205824872683</v>
      </c>
      <c r="B582" s="20" t="s">
        <v>3432</v>
      </c>
      <c r="C582" s="30">
        <v>160121735064</v>
      </c>
      <c r="D582" s="20" t="s">
        <v>3433</v>
      </c>
      <c r="E582" s="20" t="s">
        <v>50</v>
      </c>
      <c r="F582" s="20" t="s">
        <v>13</v>
      </c>
      <c r="G582" s="20">
        <v>1</v>
      </c>
      <c r="H582" s="20">
        <v>2025</v>
      </c>
      <c r="I582" s="20" t="s">
        <v>3434</v>
      </c>
      <c r="J582" s="20" t="s">
        <v>3432</v>
      </c>
      <c r="K582" s="20">
        <v>9100237022</v>
      </c>
      <c r="L582" s="20" t="s">
        <v>3435</v>
      </c>
      <c r="M582" s="20">
        <v>8801206497</v>
      </c>
      <c r="N582" s="20" t="s">
        <v>43</v>
      </c>
      <c r="O582" s="20" t="s">
        <v>2355</v>
      </c>
      <c r="P582" s="31" t="s">
        <v>3436</v>
      </c>
      <c r="Q582" s="20" t="s">
        <v>46</v>
      </c>
      <c r="R582" s="32" t="s">
        <v>682</v>
      </c>
    </row>
    <row r="583" spans="1:18" ht="22.5" hidden="1" customHeight="1" x14ac:dyDescent="0.2">
      <c r="A583" s="29">
        <v>45384.840709814816</v>
      </c>
      <c r="B583" s="20" t="s">
        <v>3437</v>
      </c>
      <c r="C583" s="30">
        <v>160121735065</v>
      </c>
      <c r="D583" s="20" t="s">
        <v>3438</v>
      </c>
      <c r="E583" s="20" t="s">
        <v>50</v>
      </c>
      <c r="F583" s="20" t="s">
        <v>13</v>
      </c>
      <c r="G583" s="20">
        <v>1</v>
      </c>
      <c r="H583" s="20">
        <v>2025</v>
      </c>
      <c r="I583" s="20" t="s">
        <v>3439</v>
      </c>
      <c r="J583" s="20" t="s">
        <v>3437</v>
      </c>
      <c r="K583" s="20">
        <v>8008003823</v>
      </c>
      <c r="L583" s="20" t="s">
        <v>3440</v>
      </c>
      <c r="M583" s="20">
        <v>8801206497</v>
      </c>
      <c r="N583" s="20" t="s">
        <v>43</v>
      </c>
      <c r="O583" s="20">
        <v>114</v>
      </c>
      <c r="P583" s="31" t="s">
        <v>3441</v>
      </c>
      <c r="Q583" s="20" t="s">
        <v>70</v>
      </c>
      <c r="R583" s="32" t="s">
        <v>451</v>
      </c>
    </row>
    <row r="584" spans="1:18" ht="22.5" hidden="1" customHeight="1" x14ac:dyDescent="0.2">
      <c r="A584" s="29">
        <v>45381.747351851853</v>
      </c>
      <c r="B584" s="20" t="s">
        <v>3442</v>
      </c>
      <c r="C584" s="30">
        <v>160121735071</v>
      </c>
      <c r="D584" s="20" t="s">
        <v>3443</v>
      </c>
      <c r="E584" s="20" t="s">
        <v>40</v>
      </c>
      <c r="F584" s="20" t="s">
        <v>13</v>
      </c>
      <c r="G584" s="20">
        <v>2</v>
      </c>
      <c r="H584" s="20">
        <v>2025</v>
      </c>
      <c r="I584" s="20" t="s">
        <v>3444</v>
      </c>
      <c r="J584" s="20" t="s">
        <v>3442</v>
      </c>
      <c r="K584" s="20">
        <v>7569846855</v>
      </c>
      <c r="L584" s="20" t="s">
        <v>3445</v>
      </c>
      <c r="M584" s="20">
        <v>7702229119</v>
      </c>
      <c r="N584" s="20" t="s">
        <v>67</v>
      </c>
      <c r="O584" s="20">
        <v>75.52</v>
      </c>
      <c r="P584" s="31" t="s">
        <v>3446</v>
      </c>
      <c r="Q584" s="20" t="s">
        <v>70</v>
      </c>
      <c r="R584" s="32" t="s">
        <v>2943</v>
      </c>
    </row>
    <row r="585" spans="1:18" ht="22.5" hidden="1" customHeight="1" x14ac:dyDescent="0.2">
      <c r="A585" s="29">
        <v>45371.987522407406</v>
      </c>
      <c r="B585" s="20" t="s">
        <v>3447</v>
      </c>
      <c r="C585" s="30">
        <v>160121735072</v>
      </c>
      <c r="D585" s="20" t="s">
        <v>3448</v>
      </c>
      <c r="E585" s="20" t="s">
        <v>40</v>
      </c>
      <c r="F585" s="20" t="s">
        <v>13</v>
      </c>
      <c r="G585" s="20">
        <v>2</v>
      </c>
      <c r="H585" s="20">
        <v>2025</v>
      </c>
      <c r="I585" s="20" t="s">
        <v>3449</v>
      </c>
      <c r="J585" s="20" t="s">
        <v>3447</v>
      </c>
      <c r="K585" s="20">
        <v>7780252692</v>
      </c>
      <c r="L585" s="20" t="s">
        <v>3450</v>
      </c>
      <c r="M585" s="20">
        <v>7702229119</v>
      </c>
      <c r="N585" s="20" t="s">
        <v>594</v>
      </c>
      <c r="O585" s="20" t="s">
        <v>3451</v>
      </c>
      <c r="P585" s="20" t="s">
        <v>3452</v>
      </c>
      <c r="Q585" s="20" t="s">
        <v>46</v>
      </c>
      <c r="R585" s="32" t="s">
        <v>3453</v>
      </c>
    </row>
    <row r="586" spans="1:18" ht="22.5" hidden="1" customHeight="1" x14ac:dyDescent="0.2">
      <c r="A586" s="29">
        <v>45371.020230567126</v>
      </c>
      <c r="B586" s="20" t="s">
        <v>3454</v>
      </c>
      <c r="C586" s="30">
        <v>160121735073</v>
      </c>
      <c r="D586" s="20" t="s">
        <v>3455</v>
      </c>
      <c r="E586" s="20" t="s">
        <v>40</v>
      </c>
      <c r="F586" s="20" t="s">
        <v>13</v>
      </c>
      <c r="G586" s="20">
        <v>2</v>
      </c>
      <c r="H586" s="20">
        <v>2025</v>
      </c>
      <c r="I586" s="20" t="s">
        <v>3456</v>
      </c>
      <c r="J586" s="20" t="s">
        <v>3454</v>
      </c>
      <c r="K586" s="20">
        <v>9391904221</v>
      </c>
      <c r="L586" s="20" t="s">
        <v>3457</v>
      </c>
      <c r="M586" s="20">
        <v>7702229119</v>
      </c>
      <c r="N586" s="20" t="s">
        <v>67</v>
      </c>
      <c r="O586" s="20">
        <v>75</v>
      </c>
      <c r="P586" s="31" t="s">
        <v>3458</v>
      </c>
      <c r="Q586" s="20" t="s">
        <v>46</v>
      </c>
      <c r="R586" s="32" t="s">
        <v>112</v>
      </c>
    </row>
    <row r="587" spans="1:18" ht="22.5" hidden="1" customHeight="1" x14ac:dyDescent="0.2">
      <c r="A587" s="29">
        <v>45411.44186413195</v>
      </c>
      <c r="B587" s="20" t="s">
        <v>3459</v>
      </c>
      <c r="C587" s="30">
        <v>160121735074</v>
      </c>
      <c r="D587" s="20" t="s">
        <v>3460</v>
      </c>
      <c r="E587" s="20" t="s">
        <v>40</v>
      </c>
      <c r="F587" s="20" t="s">
        <v>13</v>
      </c>
      <c r="G587" s="20">
        <v>2</v>
      </c>
      <c r="H587" s="20">
        <v>2025</v>
      </c>
      <c r="I587" s="20" t="s">
        <v>3461</v>
      </c>
      <c r="J587" s="20" t="s">
        <v>3459</v>
      </c>
      <c r="K587" s="20">
        <v>9000192437</v>
      </c>
      <c r="L587" s="20" t="s">
        <v>3462</v>
      </c>
      <c r="M587" s="20">
        <v>7702229119</v>
      </c>
      <c r="N587" s="20" t="s">
        <v>43</v>
      </c>
      <c r="O587" s="20" t="s">
        <v>3463</v>
      </c>
      <c r="P587" s="20" t="s">
        <v>3464</v>
      </c>
      <c r="Q587" s="20" t="s">
        <v>46</v>
      </c>
      <c r="R587" s="32" t="s">
        <v>71</v>
      </c>
    </row>
    <row r="588" spans="1:18" ht="22.5" hidden="1" customHeight="1" x14ac:dyDescent="0.2">
      <c r="A588" s="29">
        <v>45381.755287858796</v>
      </c>
      <c r="B588" s="20" t="s">
        <v>3465</v>
      </c>
      <c r="C588" s="30">
        <v>160121735077</v>
      </c>
      <c r="D588" s="20" t="s">
        <v>3466</v>
      </c>
      <c r="E588" s="20" t="s">
        <v>40</v>
      </c>
      <c r="F588" s="20" t="s">
        <v>13</v>
      </c>
      <c r="G588" s="20">
        <v>2</v>
      </c>
      <c r="H588" s="20">
        <v>2025</v>
      </c>
      <c r="I588" s="20" t="s">
        <v>3467</v>
      </c>
      <c r="J588" s="20" t="s">
        <v>3465</v>
      </c>
      <c r="K588" s="20">
        <v>7815835307</v>
      </c>
      <c r="L588" s="20" t="s">
        <v>3468</v>
      </c>
      <c r="M588" s="20">
        <v>7702229119</v>
      </c>
      <c r="N588" s="20" t="s">
        <v>3469</v>
      </c>
      <c r="O588" s="20" t="s">
        <v>3470</v>
      </c>
      <c r="P588" s="31" t="s">
        <v>3471</v>
      </c>
      <c r="Q588" s="20" t="s">
        <v>70</v>
      </c>
      <c r="R588" s="32" t="s">
        <v>3472</v>
      </c>
    </row>
    <row r="589" spans="1:18" ht="22.5" hidden="1" customHeight="1" x14ac:dyDescent="0.2">
      <c r="A589" s="29">
        <v>45411.455332013888</v>
      </c>
      <c r="B589" s="20" t="s">
        <v>3473</v>
      </c>
      <c r="C589" s="30">
        <v>160121735078</v>
      </c>
      <c r="D589" s="20" t="s">
        <v>3474</v>
      </c>
      <c r="E589" s="20" t="s">
        <v>40</v>
      </c>
      <c r="F589" s="20" t="s">
        <v>13</v>
      </c>
      <c r="G589" s="20">
        <v>2</v>
      </c>
      <c r="H589" s="20">
        <v>2025</v>
      </c>
      <c r="I589" s="20" t="s">
        <v>3475</v>
      </c>
      <c r="J589" s="20" t="s">
        <v>3473</v>
      </c>
      <c r="K589" s="20">
        <v>8125923740</v>
      </c>
      <c r="L589" s="20" t="s">
        <v>3476</v>
      </c>
      <c r="M589" s="20">
        <v>7702229119</v>
      </c>
      <c r="N589" s="20" t="s">
        <v>61</v>
      </c>
      <c r="O589" s="20">
        <v>100</v>
      </c>
      <c r="P589" s="20" t="s">
        <v>3477</v>
      </c>
      <c r="Q589" s="20" t="s">
        <v>46</v>
      </c>
      <c r="R589" s="32" t="s">
        <v>3478</v>
      </c>
    </row>
    <row r="590" spans="1:18" ht="22.5" hidden="1" customHeight="1" x14ac:dyDescent="0.2">
      <c r="A590" s="29">
        <v>45383.630658969909</v>
      </c>
      <c r="B590" s="20" t="s">
        <v>3479</v>
      </c>
      <c r="C590" s="30">
        <v>160121735079</v>
      </c>
      <c r="D590" s="20" t="s">
        <v>3480</v>
      </c>
      <c r="E590" s="20" t="s">
        <v>40</v>
      </c>
      <c r="F590" s="20" t="s">
        <v>13</v>
      </c>
      <c r="G590" s="20">
        <v>2</v>
      </c>
      <c r="H590" s="20">
        <v>2025</v>
      </c>
      <c r="I590" s="20" t="s">
        <v>3481</v>
      </c>
      <c r="J590" s="20" t="s">
        <v>3482</v>
      </c>
      <c r="K590" s="20">
        <v>9392431001</v>
      </c>
      <c r="L590" s="20" t="s">
        <v>3483</v>
      </c>
      <c r="M590" s="20">
        <v>7702229119</v>
      </c>
      <c r="N590" s="20" t="s">
        <v>206</v>
      </c>
      <c r="O590" s="20">
        <v>160</v>
      </c>
      <c r="P590" s="20" t="s">
        <v>3484</v>
      </c>
      <c r="Q590" s="20" t="s">
        <v>46</v>
      </c>
      <c r="R590" s="32" t="s">
        <v>3485</v>
      </c>
    </row>
    <row r="591" spans="1:18" ht="22.5" hidden="1" customHeight="1" x14ac:dyDescent="0.2">
      <c r="A591" s="29">
        <v>45374.845402372681</v>
      </c>
      <c r="B591" s="20" t="s">
        <v>3486</v>
      </c>
      <c r="C591" s="30">
        <v>160121735080</v>
      </c>
      <c r="D591" s="20" t="s">
        <v>3487</v>
      </c>
      <c r="E591" s="20" t="s">
        <v>40</v>
      </c>
      <c r="F591" s="20" t="s">
        <v>13</v>
      </c>
      <c r="G591" s="20">
        <v>2</v>
      </c>
      <c r="H591" s="20">
        <v>2025</v>
      </c>
      <c r="I591" s="20" t="s">
        <v>3488</v>
      </c>
      <c r="J591" s="20" t="s">
        <v>3486</v>
      </c>
      <c r="K591" s="20">
        <v>7842852346</v>
      </c>
      <c r="L591" s="20" t="s">
        <v>3489</v>
      </c>
      <c r="M591" s="20">
        <v>7702229119</v>
      </c>
      <c r="N591" s="20" t="s">
        <v>206</v>
      </c>
      <c r="O591" s="20" t="s">
        <v>3490</v>
      </c>
      <c r="P591" s="20" t="s">
        <v>3491</v>
      </c>
      <c r="Q591" s="20" t="s">
        <v>46</v>
      </c>
      <c r="R591" s="32" t="s">
        <v>3492</v>
      </c>
    </row>
    <row r="592" spans="1:18" ht="22.5" hidden="1" customHeight="1" x14ac:dyDescent="0.2">
      <c r="A592" s="29">
        <v>45383.583234062498</v>
      </c>
      <c r="B592" s="20" t="s">
        <v>3493</v>
      </c>
      <c r="C592" s="30">
        <v>160121735081</v>
      </c>
      <c r="D592" s="20" t="s">
        <v>3494</v>
      </c>
      <c r="E592" s="20" t="s">
        <v>40</v>
      </c>
      <c r="F592" s="20" t="s">
        <v>13</v>
      </c>
      <c r="G592" s="20">
        <v>2</v>
      </c>
      <c r="H592" s="20">
        <v>2025</v>
      </c>
      <c r="I592" s="20" t="s">
        <v>3495</v>
      </c>
      <c r="J592" s="20" t="s">
        <v>3493</v>
      </c>
      <c r="K592" s="20">
        <v>7997490506</v>
      </c>
      <c r="L592" s="20" t="s">
        <v>3496</v>
      </c>
      <c r="M592" s="20">
        <v>7702229119</v>
      </c>
      <c r="N592" s="20" t="s">
        <v>3497</v>
      </c>
      <c r="O592" s="20" t="s">
        <v>3498</v>
      </c>
      <c r="P592" s="20" t="s">
        <v>3499</v>
      </c>
      <c r="Q592" s="20" t="s">
        <v>46</v>
      </c>
      <c r="R592" s="32" t="s">
        <v>3500</v>
      </c>
    </row>
    <row r="593" spans="1:18" ht="22.5" hidden="1" customHeight="1" x14ac:dyDescent="0.2">
      <c r="A593" s="29">
        <v>45411.801278425926</v>
      </c>
      <c r="B593" s="20" t="s">
        <v>3501</v>
      </c>
      <c r="C593" s="30">
        <v>160121735082</v>
      </c>
      <c r="D593" s="20" t="s">
        <v>3502</v>
      </c>
      <c r="E593" s="20" t="s">
        <v>40</v>
      </c>
      <c r="F593" s="20" t="s">
        <v>13</v>
      </c>
      <c r="G593" s="20">
        <v>2</v>
      </c>
      <c r="H593" s="20">
        <v>2025</v>
      </c>
      <c r="I593" s="20" t="s">
        <v>3503</v>
      </c>
      <c r="J593" s="20" t="s">
        <v>3501</v>
      </c>
      <c r="K593" s="20">
        <v>7286985605</v>
      </c>
      <c r="L593" s="20" t="s">
        <v>3504</v>
      </c>
      <c r="M593" s="20">
        <v>7702229119</v>
      </c>
      <c r="N593" s="20" t="s">
        <v>3469</v>
      </c>
      <c r="O593" s="20" t="s">
        <v>3505</v>
      </c>
      <c r="P593" s="31" t="s">
        <v>3506</v>
      </c>
      <c r="Q593" s="20" t="s">
        <v>70</v>
      </c>
      <c r="R593" s="32" t="s">
        <v>2413</v>
      </c>
    </row>
    <row r="594" spans="1:18" ht="22.5" hidden="1" customHeight="1" x14ac:dyDescent="0.2">
      <c r="A594" s="29">
        <v>45382.999196574077</v>
      </c>
      <c r="B594" s="20" t="s">
        <v>3507</v>
      </c>
      <c r="C594" s="30">
        <v>160121735084</v>
      </c>
      <c r="D594" s="20" t="s">
        <v>3508</v>
      </c>
      <c r="E594" s="20" t="s">
        <v>40</v>
      </c>
      <c r="F594" s="20" t="s">
        <v>13</v>
      </c>
      <c r="G594" s="20">
        <v>2</v>
      </c>
      <c r="H594" s="20">
        <v>2025</v>
      </c>
      <c r="I594" s="20" t="s">
        <v>3509</v>
      </c>
      <c r="J594" s="20" t="s">
        <v>3507</v>
      </c>
      <c r="K594" s="20">
        <v>8367627427</v>
      </c>
      <c r="L594" s="20" t="s">
        <v>3510</v>
      </c>
      <c r="M594" s="20">
        <v>7702229119</v>
      </c>
      <c r="N594" s="20" t="s">
        <v>3511</v>
      </c>
      <c r="O594" s="20" t="s">
        <v>3512</v>
      </c>
      <c r="P594" s="20" t="s">
        <v>3513</v>
      </c>
      <c r="Q594" s="20" t="s">
        <v>46</v>
      </c>
      <c r="R594" s="32" t="s">
        <v>85</v>
      </c>
    </row>
    <row r="595" spans="1:18" ht="22.5" hidden="1" customHeight="1" x14ac:dyDescent="0.2">
      <c r="A595" s="29">
        <v>45374.789344953708</v>
      </c>
      <c r="B595" s="20" t="s">
        <v>3514</v>
      </c>
      <c r="C595" s="30">
        <v>160121735087</v>
      </c>
      <c r="D595" s="20" t="s">
        <v>3515</v>
      </c>
      <c r="E595" s="20" t="s">
        <v>40</v>
      </c>
      <c r="F595" s="20" t="s">
        <v>13</v>
      </c>
      <c r="G595" s="20">
        <v>2</v>
      </c>
      <c r="H595" s="20">
        <v>2025</v>
      </c>
      <c r="I595" s="20" t="s">
        <v>3516</v>
      </c>
      <c r="J595" s="20" t="s">
        <v>3514</v>
      </c>
      <c r="K595" s="20">
        <v>9398357576</v>
      </c>
      <c r="L595" s="20" t="s">
        <v>3517</v>
      </c>
      <c r="M595" s="20">
        <v>7702229119</v>
      </c>
      <c r="N595" s="20" t="s">
        <v>1360</v>
      </c>
      <c r="O595" s="20">
        <v>80</v>
      </c>
      <c r="P595" s="20" t="s">
        <v>3518</v>
      </c>
      <c r="Q595" s="20" t="s">
        <v>70</v>
      </c>
      <c r="R595" s="32" t="s">
        <v>3519</v>
      </c>
    </row>
    <row r="596" spans="1:18" ht="22.5" hidden="1" customHeight="1" x14ac:dyDescent="0.2">
      <c r="A596" s="29">
        <v>45411.612714456016</v>
      </c>
      <c r="B596" s="20" t="s">
        <v>3520</v>
      </c>
      <c r="C596" s="30">
        <v>160121735089</v>
      </c>
      <c r="D596" s="20" t="s">
        <v>3521</v>
      </c>
      <c r="E596" s="20" t="s">
        <v>40</v>
      </c>
      <c r="F596" s="20" t="s">
        <v>13</v>
      </c>
      <c r="G596" s="20">
        <v>2</v>
      </c>
      <c r="H596" s="20">
        <v>2025</v>
      </c>
      <c r="I596" s="20" t="s">
        <v>3522</v>
      </c>
      <c r="J596" s="20" t="s">
        <v>3520</v>
      </c>
      <c r="K596" s="20">
        <v>9390228528</v>
      </c>
      <c r="L596" s="20" t="s">
        <v>3523</v>
      </c>
      <c r="M596" s="20">
        <v>7702229119</v>
      </c>
      <c r="N596" s="20" t="s">
        <v>833</v>
      </c>
      <c r="O596" s="20">
        <v>75</v>
      </c>
      <c r="P596" s="20" t="s">
        <v>3524</v>
      </c>
      <c r="Q596" s="20" t="s">
        <v>70</v>
      </c>
      <c r="R596" s="20" t="s">
        <v>3525</v>
      </c>
    </row>
    <row r="597" spans="1:18" ht="22.5" hidden="1" customHeight="1" x14ac:dyDescent="0.2">
      <c r="A597" s="29">
        <v>45374.795178576387</v>
      </c>
      <c r="B597" s="20" t="s">
        <v>3526</v>
      </c>
      <c r="C597" s="30">
        <v>160121735091</v>
      </c>
      <c r="D597" s="20" t="s">
        <v>3527</v>
      </c>
      <c r="E597" s="20" t="s">
        <v>50</v>
      </c>
      <c r="F597" s="20" t="s">
        <v>13</v>
      </c>
      <c r="G597" s="20">
        <v>2</v>
      </c>
      <c r="H597" s="20">
        <v>2025</v>
      </c>
      <c r="I597" s="20" t="s">
        <v>3528</v>
      </c>
      <c r="J597" s="20" t="s">
        <v>3526</v>
      </c>
      <c r="K597" s="20">
        <v>8074595312</v>
      </c>
      <c r="L597" s="20" t="s">
        <v>3476</v>
      </c>
      <c r="M597" s="20">
        <v>10000000000000</v>
      </c>
      <c r="N597" s="20" t="s">
        <v>1360</v>
      </c>
      <c r="O597" s="20">
        <v>60</v>
      </c>
      <c r="P597" s="31" t="s">
        <v>3529</v>
      </c>
      <c r="Q597" s="20" t="s">
        <v>46</v>
      </c>
      <c r="R597" s="32" t="s">
        <v>112</v>
      </c>
    </row>
    <row r="598" spans="1:18" ht="22.5" hidden="1" customHeight="1" x14ac:dyDescent="0.2">
      <c r="A598" s="29">
        <v>45360.693988946761</v>
      </c>
      <c r="B598" s="20" t="s">
        <v>3530</v>
      </c>
      <c r="C598" s="30">
        <v>160121735092</v>
      </c>
      <c r="D598" s="20" t="s">
        <v>3531</v>
      </c>
      <c r="E598" s="20" t="s">
        <v>50</v>
      </c>
      <c r="F598" s="20" t="s">
        <v>13</v>
      </c>
      <c r="G598" s="20">
        <v>2</v>
      </c>
      <c r="H598" s="20">
        <v>2025</v>
      </c>
      <c r="I598" s="20" t="s">
        <v>3532</v>
      </c>
      <c r="J598" s="20" t="s">
        <v>3530</v>
      </c>
      <c r="K598" s="20">
        <v>9014944763</v>
      </c>
      <c r="L598" s="20" t="s">
        <v>3533</v>
      </c>
      <c r="M598" s="20">
        <v>7702229119</v>
      </c>
      <c r="N598" s="20" t="s">
        <v>43</v>
      </c>
      <c r="O598" s="20">
        <v>114</v>
      </c>
      <c r="P598" s="31" t="s">
        <v>3534</v>
      </c>
      <c r="Q598" s="20" t="s">
        <v>70</v>
      </c>
      <c r="R598" s="32" t="s">
        <v>112</v>
      </c>
    </row>
    <row r="599" spans="1:18" ht="22.5" hidden="1" customHeight="1" x14ac:dyDescent="0.2">
      <c r="A599" s="29">
        <v>45410.479665879626</v>
      </c>
      <c r="B599" s="20" t="s">
        <v>3535</v>
      </c>
      <c r="C599" s="30">
        <v>160121735093</v>
      </c>
      <c r="D599" s="20" t="s">
        <v>3536</v>
      </c>
      <c r="E599" s="20" t="s">
        <v>50</v>
      </c>
      <c r="F599" s="20" t="s">
        <v>13</v>
      </c>
      <c r="G599" s="20">
        <v>2</v>
      </c>
      <c r="H599" s="20">
        <v>2025</v>
      </c>
      <c r="I599" s="20" t="s">
        <v>3537</v>
      </c>
      <c r="J599" s="20" t="s">
        <v>3535</v>
      </c>
      <c r="K599" s="20">
        <v>9182637909</v>
      </c>
      <c r="L599" s="20" t="s">
        <v>3538</v>
      </c>
      <c r="M599" s="20">
        <v>7702229119</v>
      </c>
      <c r="N599" s="20" t="s">
        <v>3539</v>
      </c>
      <c r="O599" s="20" t="s">
        <v>3540</v>
      </c>
      <c r="P599" s="20" t="s">
        <v>3541</v>
      </c>
      <c r="Q599" s="20" t="s">
        <v>70</v>
      </c>
      <c r="R599" s="20" t="s">
        <v>3542</v>
      </c>
    </row>
    <row r="600" spans="1:18" ht="22.5" hidden="1" customHeight="1" x14ac:dyDescent="0.2">
      <c r="A600" s="29">
        <v>45412.535322476848</v>
      </c>
      <c r="B600" s="20" t="s">
        <v>3543</v>
      </c>
      <c r="C600" s="30">
        <v>160121735094</v>
      </c>
      <c r="D600" s="20" t="s">
        <v>3544</v>
      </c>
      <c r="E600" s="20" t="s">
        <v>50</v>
      </c>
      <c r="F600" s="20" t="s">
        <v>13</v>
      </c>
      <c r="G600" s="20">
        <v>2</v>
      </c>
      <c r="H600" s="20">
        <v>2025</v>
      </c>
      <c r="I600" s="20" t="s">
        <v>3545</v>
      </c>
      <c r="J600" s="20" t="s">
        <v>3546</v>
      </c>
      <c r="K600" s="20">
        <v>8985932406</v>
      </c>
      <c r="L600" s="20" t="s">
        <v>3547</v>
      </c>
      <c r="M600" s="20">
        <v>7981105279</v>
      </c>
      <c r="N600" s="20" t="s">
        <v>67</v>
      </c>
      <c r="O600" s="20" t="s">
        <v>110</v>
      </c>
      <c r="P600" s="31" t="s">
        <v>3548</v>
      </c>
      <c r="Q600" s="20" t="s">
        <v>46</v>
      </c>
      <c r="R600" s="20" t="s">
        <v>1591</v>
      </c>
    </row>
    <row r="601" spans="1:18" ht="22.5" hidden="1" customHeight="1" x14ac:dyDescent="0.2">
      <c r="A601" s="29">
        <v>45370.781787685184</v>
      </c>
      <c r="B601" s="20" t="s">
        <v>3549</v>
      </c>
      <c r="C601" s="30">
        <v>160121735095</v>
      </c>
      <c r="D601" s="20" t="s">
        <v>3550</v>
      </c>
      <c r="E601" s="20" t="s">
        <v>50</v>
      </c>
      <c r="F601" s="20" t="s">
        <v>13</v>
      </c>
      <c r="G601" s="20">
        <v>2</v>
      </c>
      <c r="H601" s="20">
        <v>2025</v>
      </c>
      <c r="I601" s="20" t="s">
        <v>3551</v>
      </c>
      <c r="J601" s="20" t="s">
        <v>3549</v>
      </c>
      <c r="K601" s="20">
        <v>9989637118</v>
      </c>
      <c r="L601" s="20" t="s">
        <v>3552</v>
      </c>
      <c r="M601" s="20">
        <v>7981105279</v>
      </c>
      <c r="N601" s="20" t="s">
        <v>67</v>
      </c>
      <c r="O601" s="20" t="s">
        <v>3553</v>
      </c>
      <c r="P601" s="31" t="s">
        <v>3554</v>
      </c>
      <c r="Q601" s="20" t="s">
        <v>70</v>
      </c>
      <c r="R601" s="32" t="s">
        <v>112</v>
      </c>
    </row>
    <row r="602" spans="1:18" ht="22.5" hidden="1" customHeight="1" x14ac:dyDescent="0.2">
      <c r="A602" s="29">
        <v>45412.537359456022</v>
      </c>
      <c r="B602" s="20" t="s">
        <v>3555</v>
      </c>
      <c r="C602" s="30">
        <v>160121735099</v>
      </c>
      <c r="D602" s="20" t="s">
        <v>3556</v>
      </c>
      <c r="E602" s="20" t="s">
        <v>50</v>
      </c>
      <c r="F602" s="20" t="s">
        <v>13</v>
      </c>
      <c r="G602" s="20">
        <v>2</v>
      </c>
      <c r="H602" s="20">
        <v>2025</v>
      </c>
      <c r="I602" s="20" t="s">
        <v>3557</v>
      </c>
      <c r="J602" s="20" t="s">
        <v>3555</v>
      </c>
      <c r="K602" s="20">
        <v>9642799998</v>
      </c>
      <c r="L602" s="20" t="s">
        <v>3552</v>
      </c>
      <c r="M602" s="20">
        <v>7981105279</v>
      </c>
      <c r="N602" s="20" t="s">
        <v>3539</v>
      </c>
      <c r="O602" s="20" t="s">
        <v>3170</v>
      </c>
      <c r="P602" s="20" t="s">
        <v>3558</v>
      </c>
      <c r="Q602" s="20" t="s">
        <v>46</v>
      </c>
      <c r="R602" s="32" t="s">
        <v>153</v>
      </c>
    </row>
    <row r="603" spans="1:18" ht="22.5" hidden="1" customHeight="1" x14ac:dyDescent="0.2">
      <c r="A603" s="29">
        <v>45374.882987708334</v>
      </c>
      <c r="B603" s="20" t="s">
        <v>3559</v>
      </c>
      <c r="C603" s="30">
        <v>160121735101</v>
      </c>
      <c r="D603" s="20" t="s">
        <v>3560</v>
      </c>
      <c r="E603" s="20" t="s">
        <v>50</v>
      </c>
      <c r="F603" s="20" t="s">
        <v>13</v>
      </c>
      <c r="G603" s="20">
        <v>2</v>
      </c>
      <c r="H603" s="20">
        <v>2025</v>
      </c>
      <c r="I603" s="20" t="s">
        <v>3561</v>
      </c>
      <c r="J603" s="20" t="s">
        <v>3559</v>
      </c>
      <c r="K603" s="20">
        <v>9949699836</v>
      </c>
      <c r="L603" s="20" t="s">
        <v>3562</v>
      </c>
      <c r="M603" s="20">
        <v>7981105279</v>
      </c>
      <c r="N603" s="20" t="s">
        <v>3563</v>
      </c>
      <c r="O603" s="20" t="s">
        <v>3170</v>
      </c>
      <c r="P603" s="31" t="s">
        <v>3564</v>
      </c>
      <c r="Q603" s="20" t="s">
        <v>46</v>
      </c>
      <c r="R603" s="32" t="s">
        <v>112</v>
      </c>
    </row>
    <row r="604" spans="1:18" ht="22.5" hidden="1" customHeight="1" x14ac:dyDescent="0.2">
      <c r="A604" s="29">
        <v>45370.818201284725</v>
      </c>
      <c r="B604" s="20" t="s">
        <v>3565</v>
      </c>
      <c r="C604" s="30">
        <v>160121735104</v>
      </c>
      <c r="D604" s="20" t="s">
        <v>3566</v>
      </c>
      <c r="E604" s="20" t="s">
        <v>50</v>
      </c>
      <c r="F604" s="20" t="s">
        <v>13</v>
      </c>
      <c r="G604" s="20">
        <v>2</v>
      </c>
      <c r="H604" s="20">
        <v>2025</v>
      </c>
      <c r="I604" s="20" t="s">
        <v>3567</v>
      </c>
      <c r="J604" s="20" t="s">
        <v>3565</v>
      </c>
      <c r="K604" s="20">
        <v>8074092903</v>
      </c>
      <c r="L604" s="20" t="s">
        <v>3568</v>
      </c>
      <c r="M604" s="20">
        <v>7981105279</v>
      </c>
      <c r="N604" s="20" t="s">
        <v>67</v>
      </c>
      <c r="O604" s="20" t="s">
        <v>3569</v>
      </c>
      <c r="P604" s="31" t="s">
        <v>3570</v>
      </c>
      <c r="Q604" s="20" t="s">
        <v>46</v>
      </c>
      <c r="R604" s="33" t="s">
        <v>3571</v>
      </c>
    </row>
    <row r="605" spans="1:18" ht="22.5" hidden="1" customHeight="1" x14ac:dyDescent="0.2">
      <c r="A605" s="29">
        <v>45412.626867384257</v>
      </c>
      <c r="B605" s="20" t="s">
        <v>3572</v>
      </c>
      <c r="C605" s="30">
        <v>160121735105</v>
      </c>
      <c r="D605" s="20" t="s">
        <v>3573</v>
      </c>
      <c r="E605" s="20" t="s">
        <v>50</v>
      </c>
      <c r="F605" s="20" t="s">
        <v>13</v>
      </c>
      <c r="G605" s="20">
        <v>2</v>
      </c>
      <c r="H605" s="20">
        <v>2025</v>
      </c>
      <c r="I605" s="20" t="s">
        <v>3574</v>
      </c>
      <c r="J605" s="20" t="s">
        <v>3572</v>
      </c>
      <c r="K605" s="20">
        <v>9052878117</v>
      </c>
      <c r="L605" s="20" t="s">
        <v>3575</v>
      </c>
      <c r="M605" s="20">
        <v>7981105279</v>
      </c>
      <c r="N605" s="20" t="s">
        <v>3576</v>
      </c>
      <c r="O605" s="20">
        <v>64</v>
      </c>
      <c r="P605" s="31" t="s">
        <v>3577</v>
      </c>
      <c r="Q605" s="20" t="s">
        <v>70</v>
      </c>
      <c r="R605" s="20" t="s">
        <v>112</v>
      </c>
    </row>
    <row r="606" spans="1:18" ht="22.5" hidden="1" customHeight="1" x14ac:dyDescent="0.2">
      <c r="A606" s="29">
        <v>45372.269509050922</v>
      </c>
      <c r="B606" s="20" t="s">
        <v>3578</v>
      </c>
      <c r="C606" s="30">
        <v>160121735109</v>
      </c>
      <c r="D606" s="20" t="s">
        <v>3579</v>
      </c>
      <c r="E606" s="20" t="s">
        <v>50</v>
      </c>
      <c r="F606" s="20" t="s">
        <v>13</v>
      </c>
      <c r="G606" s="20">
        <v>2</v>
      </c>
      <c r="H606" s="20">
        <v>2025</v>
      </c>
      <c r="I606" s="20" t="s">
        <v>3578</v>
      </c>
      <c r="J606" s="20" t="s">
        <v>3580</v>
      </c>
      <c r="K606" s="20">
        <v>6309013133</v>
      </c>
      <c r="L606" s="20" t="s">
        <v>3581</v>
      </c>
      <c r="M606" s="20">
        <v>7981105279</v>
      </c>
      <c r="N606" s="20" t="s">
        <v>1360</v>
      </c>
      <c r="O606" s="20">
        <v>60</v>
      </c>
      <c r="P606" s="20" t="s">
        <v>3582</v>
      </c>
      <c r="Q606" s="20" t="s">
        <v>70</v>
      </c>
      <c r="R606" s="32" t="s">
        <v>209</v>
      </c>
    </row>
    <row r="607" spans="1:18" ht="22.5" hidden="1" customHeight="1" x14ac:dyDescent="0.2">
      <c r="A607" s="29">
        <v>45412.34643012732</v>
      </c>
      <c r="B607" s="20" t="s">
        <v>3583</v>
      </c>
      <c r="C607" s="30">
        <v>160121735111</v>
      </c>
      <c r="D607" s="20" t="s">
        <v>3584</v>
      </c>
      <c r="E607" s="20" t="s">
        <v>50</v>
      </c>
      <c r="F607" s="20" t="s">
        <v>13</v>
      </c>
      <c r="G607" s="20">
        <v>2</v>
      </c>
      <c r="H607" s="20">
        <v>2026</v>
      </c>
      <c r="I607" s="20" t="s">
        <v>3585</v>
      </c>
      <c r="J607" s="20" t="s">
        <v>3583</v>
      </c>
      <c r="K607" s="20">
        <v>9502183461</v>
      </c>
      <c r="L607" s="20" t="s">
        <v>3586</v>
      </c>
      <c r="M607" s="20">
        <v>9440079310</v>
      </c>
      <c r="N607" s="20" t="s">
        <v>43</v>
      </c>
      <c r="O607" s="20" t="s">
        <v>3587</v>
      </c>
      <c r="P607" s="31" t="s">
        <v>3588</v>
      </c>
      <c r="Q607" s="20" t="s">
        <v>46</v>
      </c>
      <c r="R607" s="32" t="s">
        <v>876</v>
      </c>
    </row>
    <row r="608" spans="1:18" ht="22.5" hidden="1" customHeight="1" x14ac:dyDescent="0.2">
      <c r="A608" s="29">
        <v>45412.551637847224</v>
      </c>
      <c r="B608" s="20" t="s">
        <v>3589</v>
      </c>
      <c r="C608" s="30">
        <v>160121735114</v>
      </c>
      <c r="D608" s="20" t="s">
        <v>3590</v>
      </c>
      <c r="E608" s="20" t="s">
        <v>50</v>
      </c>
      <c r="F608" s="20" t="s">
        <v>13</v>
      </c>
      <c r="G608" s="20">
        <v>2</v>
      </c>
      <c r="H608" s="20">
        <v>2025</v>
      </c>
      <c r="I608" s="20" t="s">
        <v>3591</v>
      </c>
      <c r="J608" s="20" t="s">
        <v>3589</v>
      </c>
      <c r="K608" s="20">
        <v>7569410002</v>
      </c>
      <c r="L608" s="20" t="s">
        <v>3592</v>
      </c>
      <c r="M608" s="20">
        <v>7981105279</v>
      </c>
      <c r="N608" s="20" t="s">
        <v>1360</v>
      </c>
      <c r="O608" s="20">
        <v>90</v>
      </c>
      <c r="P608" s="31" t="s">
        <v>3593</v>
      </c>
      <c r="Q608" s="20" t="s">
        <v>70</v>
      </c>
      <c r="R608" s="20" t="s">
        <v>112</v>
      </c>
    </row>
    <row r="609" spans="1:18" ht="22.5" hidden="1" customHeight="1" x14ac:dyDescent="0.2">
      <c r="A609" s="29">
        <v>45413.413250034719</v>
      </c>
      <c r="B609" s="20" t="s">
        <v>3594</v>
      </c>
      <c r="C609" s="30">
        <v>160121735115</v>
      </c>
      <c r="D609" s="20" t="s">
        <v>3595</v>
      </c>
      <c r="E609" s="20" t="s">
        <v>50</v>
      </c>
      <c r="F609" s="20" t="s">
        <v>13</v>
      </c>
      <c r="G609" s="20">
        <v>2</v>
      </c>
      <c r="H609" s="20">
        <v>2025</v>
      </c>
      <c r="I609" s="20" t="s">
        <v>3596</v>
      </c>
      <c r="J609" s="20" t="s">
        <v>3594</v>
      </c>
      <c r="K609" s="20">
        <v>8179608528</v>
      </c>
      <c r="L609" s="20" t="s">
        <v>3597</v>
      </c>
      <c r="M609" s="20">
        <v>78981105279</v>
      </c>
      <c r="N609" s="20" t="s">
        <v>3146</v>
      </c>
      <c r="O609" s="20">
        <v>65</v>
      </c>
      <c r="P609" s="31" t="s">
        <v>3598</v>
      </c>
      <c r="Q609" s="20" t="s">
        <v>46</v>
      </c>
      <c r="R609" s="20" t="s">
        <v>112</v>
      </c>
    </row>
    <row r="610" spans="1:18" ht="22.5" hidden="1" customHeight="1" x14ac:dyDescent="0.2">
      <c r="A610" s="29">
        <v>45412.601294016204</v>
      </c>
      <c r="B610" s="20" t="s">
        <v>3599</v>
      </c>
      <c r="C610" s="30">
        <v>160121735116</v>
      </c>
      <c r="D610" s="20" t="s">
        <v>3600</v>
      </c>
      <c r="E610" s="20" t="s">
        <v>50</v>
      </c>
      <c r="F610" s="20" t="s">
        <v>13</v>
      </c>
      <c r="G610" s="20">
        <v>2</v>
      </c>
      <c r="H610" s="20">
        <v>2025</v>
      </c>
      <c r="I610" s="20" t="s">
        <v>3601</v>
      </c>
      <c r="J610" s="20" t="s">
        <v>3599</v>
      </c>
      <c r="K610" s="20">
        <v>9392437428</v>
      </c>
      <c r="L610" s="20" t="s">
        <v>3602</v>
      </c>
      <c r="M610" s="20">
        <v>7981105279</v>
      </c>
      <c r="N610" s="20" t="s">
        <v>43</v>
      </c>
      <c r="O610" s="20">
        <v>114</v>
      </c>
      <c r="P610" s="31" t="s">
        <v>3603</v>
      </c>
      <c r="Q610" s="20" t="s">
        <v>70</v>
      </c>
      <c r="R610" s="20" t="s">
        <v>112</v>
      </c>
    </row>
    <row r="611" spans="1:18" ht="22.5" hidden="1" customHeight="1" x14ac:dyDescent="0.2">
      <c r="A611" s="29">
        <v>45412.580291018516</v>
      </c>
      <c r="B611" s="20" t="s">
        <v>3604</v>
      </c>
      <c r="C611" s="30">
        <v>160121735117</v>
      </c>
      <c r="D611" s="20" t="s">
        <v>3605</v>
      </c>
      <c r="E611" s="20" t="s">
        <v>50</v>
      </c>
      <c r="F611" s="20" t="s">
        <v>13</v>
      </c>
      <c r="G611" s="20">
        <v>2</v>
      </c>
      <c r="H611" s="20">
        <v>2025</v>
      </c>
      <c r="I611" s="20" t="s">
        <v>3606</v>
      </c>
      <c r="J611" s="20" t="s">
        <v>3604</v>
      </c>
      <c r="K611" s="20">
        <v>8328222498</v>
      </c>
      <c r="L611" s="20" t="s">
        <v>3607</v>
      </c>
      <c r="M611" s="20">
        <v>7981105279</v>
      </c>
      <c r="N611" s="20" t="s">
        <v>67</v>
      </c>
      <c r="O611" s="20">
        <v>75</v>
      </c>
      <c r="P611" s="31" t="s">
        <v>3608</v>
      </c>
      <c r="Q611" s="20" t="s">
        <v>70</v>
      </c>
      <c r="R611" s="20" t="s">
        <v>158</v>
      </c>
    </row>
    <row r="612" spans="1:18" ht="22.5" hidden="1" customHeight="1" x14ac:dyDescent="0.2">
      <c r="A612" s="29">
        <v>45370.735186018515</v>
      </c>
      <c r="B612" s="20" t="s">
        <v>3609</v>
      </c>
      <c r="C612" s="30">
        <v>160121735118</v>
      </c>
      <c r="D612" s="20" t="s">
        <v>3610</v>
      </c>
      <c r="E612" s="20" t="s">
        <v>50</v>
      </c>
      <c r="F612" s="20" t="s">
        <v>13</v>
      </c>
      <c r="G612" s="20">
        <v>2</v>
      </c>
      <c r="H612" s="20">
        <v>2025</v>
      </c>
      <c r="I612" s="20" t="s">
        <v>3611</v>
      </c>
      <c r="J612" s="20" t="s">
        <v>3609</v>
      </c>
      <c r="K612" s="20">
        <v>7416221463</v>
      </c>
      <c r="L612" s="20" t="s">
        <v>3612</v>
      </c>
      <c r="M612" s="20" t="s">
        <v>3613</v>
      </c>
      <c r="N612" s="20" t="s">
        <v>43</v>
      </c>
      <c r="O612" s="20" t="s">
        <v>3614</v>
      </c>
      <c r="P612" s="31" t="s">
        <v>3615</v>
      </c>
      <c r="Q612" s="20" t="s">
        <v>46</v>
      </c>
      <c r="R612" s="32" t="s">
        <v>3616</v>
      </c>
    </row>
    <row r="613" spans="1:18" ht="22.5" hidden="1" customHeight="1" x14ac:dyDescent="0.2">
      <c r="A613" s="29">
        <v>45370.727307754627</v>
      </c>
      <c r="B613" s="20" t="s">
        <v>3617</v>
      </c>
      <c r="C613" s="30">
        <v>160121735119</v>
      </c>
      <c r="D613" s="20" t="s">
        <v>3618</v>
      </c>
      <c r="E613" s="20" t="s">
        <v>50</v>
      </c>
      <c r="F613" s="20" t="s">
        <v>13</v>
      </c>
      <c r="G613" s="20">
        <v>2</v>
      </c>
      <c r="H613" s="20">
        <v>2025</v>
      </c>
      <c r="I613" s="20" t="s">
        <v>3619</v>
      </c>
      <c r="J613" s="20" t="s">
        <v>3617</v>
      </c>
      <c r="K613" s="20">
        <v>9392985453</v>
      </c>
      <c r="L613" s="20" t="s">
        <v>3620</v>
      </c>
      <c r="M613" s="20">
        <v>7981105279</v>
      </c>
      <c r="N613" s="20" t="s">
        <v>43</v>
      </c>
      <c r="O613" s="20" t="s">
        <v>44</v>
      </c>
      <c r="P613" s="31" t="s">
        <v>3621</v>
      </c>
      <c r="Q613" s="20" t="s">
        <v>46</v>
      </c>
      <c r="R613" s="32" t="s">
        <v>3622</v>
      </c>
    </row>
    <row r="614" spans="1:18" ht="22.5" hidden="1" customHeight="1" x14ac:dyDescent="0.2">
      <c r="A614" s="29">
        <v>45412.540450115739</v>
      </c>
      <c r="B614" s="20" t="s">
        <v>3617</v>
      </c>
      <c r="C614" s="30">
        <v>160121735119</v>
      </c>
      <c r="D614" s="20" t="s">
        <v>3623</v>
      </c>
      <c r="E614" s="20" t="s">
        <v>50</v>
      </c>
      <c r="F614" s="20" t="s">
        <v>13</v>
      </c>
      <c r="G614" s="20">
        <v>2</v>
      </c>
      <c r="H614" s="20">
        <v>2025</v>
      </c>
      <c r="I614" s="20" t="s">
        <v>3619</v>
      </c>
      <c r="J614" s="20" t="s">
        <v>3617</v>
      </c>
      <c r="K614" s="20">
        <v>9392985453</v>
      </c>
      <c r="L614" s="20" t="s">
        <v>3624</v>
      </c>
      <c r="M614" s="20">
        <v>7981105279</v>
      </c>
      <c r="N614" s="20" t="s">
        <v>43</v>
      </c>
      <c r="O614" s="20" t="s">
        <v>3625</v>
      </c>
      <c r="P614" s="31" t="s">
        <v>3626</v>
      </c>
      <c r="Q614" s="20" t="s">
        <v>46</v>
      </c>
      <c r="R614" s="20" t="s">
        <v>85</v>
      </c>
    </row>
    <row r="615" spans="1:18" ht="22.5" hidden="1" customHeight="1" x14ac:dyDescent="0.2">
      <c r="A615" s="29">
        <v>45411.464869479169</v>
      </c>
      <c r="B615" s="20" t="s">
        <v>3627</v>
      </c>
      <c r="C615" s="30">
        <v>160121735120</v>
      </c>
      <c r="D615" s="20" t="s">
        <v>3628</v>
      </c>
      <c r="E615" s="20" t="s">
        <v>50</v>
      </c>
      <c r="F615" s="20" t="s">
        <v>13</v>
      </c>
      <c r="G615" s="20">
        <v>2</v>
      </c>
      <c r="H615" s="20">
        <v>2025</v>
      </c>
      <c r="I615" s="20" t="s">
        <v>3629</v>
      </c>
      <c r="J615" s="20" t="s">
        <v>3627</v>
      </c>
      <c r="K615" s="20">
        <v>8885286866</v>
      </c>
      <c r="L615" s="20" t="s">
        <v>3630</v>
      </c>
      <c r="M615" s="20">
        <v>9494235614</v>
      </c>
      <c r="N615" s="20" t="s">
        <v>3146</v>
      </c>
      <c r="O615" s="20" t="s">
        <v>3631</v>
      </c>
      <c r="P615" s="31" t="s">
        <v>3632</v>
      </c>
      <c r="Q615" s="20" t="s">
        <v>70</v>
      </c>
      <c r="R615" s="20" t="s">
        <v>46</v>
      </c>
    </row>
    <row r="616" spans="1:18" ht="22.5" hidden="1" customHeight="1" x14ac:dyDescent="0.2">
      <c r="A616" s="29">
        <v>45383.388190115744</v>
      </c>
      <c r="B616" s="20" t="s">
        <v>3633</v>
      </c>
      <c r="C616" s="30">
        <v>160121735122</v>
      </c>
      <c r="D616" s="20" t="s">
        <v>3634</v>
      </c>
      <c r="E616" s="20" t="s">
        <v>50</v>
      </c>
      <c r="F616" s="20" t="s">
        <v>13</v>
      </c>
      <c r="G616" s="20">
        <v>2</v>
      </c>
      <c r="H616" s="20">
        <v>2026</v>
      </c>
      <c r="I616" s="20" t="s">
        <v>3633</v>
      </c>
      <c r="J616" s="20" t="s">
        <v>3635</v>
      </c>
      <c r="K616" s="20">
        <v>8121103043</v>
      </c>
      <c r="L616" s="20" t="s">
        <v>3636</v>
      </c>
      <c r="M616" s="20">
        <v>9440079310</v>
      </c>
      <c r="N616" s="20" t="s">
        <v>759</v>
      </c>
      <c r="O616" s="20" t="s">
        <v>3637</v>
      </c>
      <c r="P616" s="20" t="s">
        <v>3638</v>
      </c>
      <c r="Q616" s="20" t="s">
        <v>70</v>
      </c>
      <c r="R616" s="32" t="s">
        <v>153</v>
      </c>
    </row>
    <row r="617" spans="1:18" ht="22.5" hidden="1" customHeight="1" x14ac:dyDescent="0.2">
      <c r="A617" s="29">
        <v>45371.015838460648</v>
      </c>
      <c r="B617" s="20" t="s">
        <v>3639</v>
      </c>
      <c r="C617" s="30">
        <v>160121735123</v>
      </c>
      <c r="D617" s="20" t="s">
        <v>3640</v>
      </c>
      <c r="E617" s="20" t="s">
        <v>50</v>
      </c>
      <c r="F617" s="20" t="s">
        <v>13</v>
      </c>
      <c r="G617" s="20">
        <v>2</v>
      </c>
      <c r="H617" s="20">
        <v>2025</v>
      </c>
      <c r="I617" s="20" t="s">
        <v>3641</v>
      </c>
      <c r="J617" s="20" t="s">
        <v>3639</v>
      </c>
      <c r="K617" s="20">
        <v>7330704359</v>
      </c>
      <c r="L617" s="20" t="s">
        <v>3642</v>
      </c>
      <c r="M617" s="20">
        <v>9494235614</v>
      </c>
      <c r="N617" s="20" t="s">
        <v>67</v>
      </c>
      <c r="O617" s="20" t="s">
        <v>613</v>
      </c>
      <c r="P617" s="20" t="s">
        <v>3643</v>
      </c>
      <c r="Q617" s="20" t="s">
        <v>46</v>
      </c>
      <c r="R617" s="32" t="s">
        <v>242</v>
      </c>
    </row>
    <row r="618" spans="1:18" ht="22.5" hidden="1" customHeight="1" x14ac:dyDescent="0.2">
      <c r="A618" s="29">
        <v>45411.317607245372</v>
      </c>
      <c r="B618" s="20" t="s">
        <v>3644</v>
      </c>
      <c r="C618" s="30">
        <v>160121735124</v>
      </c>
      <c r="D618" s="20" t="s">
        <v>3645</v>
      </c>
      <c r="E618" s="20" t="s">
        <v>50</v>
      </c>
      <c r="F618" s="20" t="s">
        <v>13</v>
      </c>
      <c r="G618" s="20">
        <v>2</v>
      </c>
      <c r="H618" s="20">
        <v>2025</v>
      </c>
      <c r="I618" s="20" t="s">
        <v>3646</v>
      </c>
      <c r="J618" s="20" t="s">
        <v>3644</v>
      </c>
      <c r="K618" s="20">
        <v>8328598384</v>
      </c>
      <c r="L618" s="20" t="s">
        <v>3647</v>
      </c>
      <c r="M618" s="20">
        <v>9494235614</v>
      </c>
      <c r="N618" s="20" t="s">
        <v>67</v>
      </c>
      <c r="O618" s="20" t="s">
        <v>3648</v>
      </c>
      <c r="P618" s="31" t="s">
        <v>3649</v>
      </c>
      <c r="Q618" s="20" t="s">
        <v>46</v>
      </c>
      <c r="R618" s="32" t="s">
        <v>3650</v>
      </c>
    </row>
    <row r="619" spans="1:18" ht="22.5" hidden="1" customHeight="1" x14ac:dyDescent="0.2">
      <c r="A619" s="29">
        <v>45385.550758587968</v>
      </c>
      <c r="B619" s="20" t="s">
        <v>3651</v>
      </c>
      <c r="C619" s="30">
        <v>160121735128</v>
      </c>
      <c r="D619" s="20" t="s">
        <v>3652</v>
      </c>
      <c r="E619" s="20" t="s">
        <v>50</v>
      </c>
      <c r="F619" s="20" t="s">
        <v>13</v>
      </c>
      <c r="G619" s="20">
        <v>2</v>
      </c>
      <c r="H619" s="20">
        <v>2025</v>
      </c>
      <c r="I619" s="20" t="s">
        <v>3653</v>
      </c>
      <c r="J619" s="20" t="s">
        <v>3651</v>
      </c>
      <c r="K619" s="20">
        <v>7893321507</v>
      </c>
      <c r="L619" s="20" t="s">
        <v>3630</v>
      </c>
      <c r="M619" s="20">
        <v>9494235614</v>
      </c>
      <c r="N619" s="20" t="s">
        <v>3146</v>
      </c>
      <c r="O619" s="20">
        <v>30</v>
      </c>
      <c r="P619" s="31" t="s">
        <v>3654</v>
      </c>
      <c r="Q619" s="20" t="s">
        <v>46</v>
      </c>
      <c r="R619" s="32" t="s">
        <v>142</v>
      </c>
    </row>
    <row r="620" spans="1:18" ht="22.5" hidden="1" customHeight="1" x14ac:dyDescent="0.2">
      <c r="A620" s="29">
        <v>45411.415602199078</v>
      </c>
      <c r="B620" s="20" t="s">
        <v>3655</v>
      </c>
      <c r="C620" s="30">
        <v>160121735130</v>
      </c>
      <c r="D620" s="20" t="s">
        <v>3656</v>
      </c>
      <c r="E620" s="20" t="s">
        <v>50</v>
      </c>
      <c r="F620" s="20" t="s">
        <v>13</v>
      </c>
      <c r="G620" s="20">
        <v>2</v>
      </c>
      <c r="H620" s="20">
        <v>2025</v>
      </c>
      <c r="I620" s="20" t="s">
        <v>3657</v>
      </c>
      <c r="J620" s="20" t="s">
        <v>3655</v>
      </c>
      <c r="K620" s="20">
        <v>7075078878</v>
      </c>
      <c r="L620" s="20" t="s">
        <v>3658</v>
      </c>
      <c r="M620" s="20">
        <v>9494235614</v>
      </c>
      <c r="N620" s="20" t="s">
        <v>43</v>
      </c>
      <c r="O620" s="20" t="s">
        <v>3463</v>
      </c>
      <c r="P620" s="31" t="s">
        <v>3659</v>
      </c>
      <c r="Q620" s="20" t="s">
        <v>70</v>
      </c>
      <c r="R620" s="20" t="s">
        <v>2189</v>
      </c>
    </row>
    <row r="621" spans="1:18" ht="22.5" hidden="1" customHeight="1" x14ac:dyDescent="0.2">
      <c r="A621" s="29">
        <v>45411.30044791667</v>
      </c>
      <c r="B621" s="20" t="s">
        <v>3660</v>
      </c>
      <c r="C621" s="30">
        <v>160121735131</v>
      </c>
      <c r="D621" s="20" t="s">
        <v>3661</v>
      </c>
      <c r="E621" s="20" t="s">
        <v>50</v>
      </c>
      <c r="F621" s="20" t="s">
        <v>13</v>
      </c>
      <c r="G621" s="20">
        <v>2</v>
      </c>
      <c r="H621" s="20">
        <v>2025</v>
      </c>
      <c r="I621" s="20" t="s">
        <v>3662</v>
      </c>
      <c r="J621" s="20" t="s">
        <v>3663</v>
      </c>
      <c r="K621" s="20">
        <v>9849656343</v>
      </c>
      <c r="L621" s="20" t="s">
        <v>3664</v>
      </c>
      <c r="M621" s="20">
        <v>9494235614</v>
      </c>
      <c r="N621" s="20" t="s">
        <v>1360</v>
      </c>
      <c r="O621" s="20">
        <v>60</v>
      </c>
      <c r="P621" s="20" t="s">
        <v>3665</v>
      </c>
      <c r="Q621" s="20" t="s">
        <v>46</v>
      </c>
      <c r="R621" s="32" t="s">
        <v>158</v>
      </c>
    </row>
    <row r="622" spans="1:18" ht="22.5" hidden="1" customHeight="1" x14ac:dyDescent="0.2">
      <c r="A622" s="29">
        <v>45386.057940567131</v>
      </c>
      <c r="B622" s="20" t="s">
        <v>3666</v>
      </c>
      <c r="C622" s="30">
        <v>160121735132</v>
      </c>
      <c r="D622" s="20" t="s">
        <v>3667</v>
      </c>
      <c r="E622" s="20" t="s">
        <v>50</v>
      </c>
      <c r="F622" s="20" t="s">
        <v>13</v>
      </c>
      <c r="G622" s="20">
        <v>2</v>
      </c>
      <c r="H622" s="20">
        <v>2025</v>
      </c>
      <c r="I622" s="20" t="s">
        <v>3668</v>
      </c>
      <c r="J622" s="20" t="s">
        <v>3666</v>
      </c>
      <c r="K622" s="20">
        <v>8978984696</v>
      </c>
      <c r="L622" s="20" t="s">
        <v>3669</v>
      </c>
      <c r="M622" s="20">
        <v>9494235614</v>
      </c>
      <c r="N622" s="20" t="s">
        <v>3146</v>
      </c>
      <c r="O622" s="20" t="s">
        <v>1584</v>
      </c>
      <c r="P622" s="31" t="s">
        <v>3670</v>
      </c>
      <c r="Q622" s="20" t="s">
        <v>46</v>
      </c>
      <c r="R622" s="32" t="s">
        <v>112</v>
      </c>
    </row>
    <row r="623" spans="1:18" ht="22.5" hidden="1" customHeight="1" x14ac:dyDescent="0.2">
      <c r="A623" s="29">
        <v>45371.624854699076</v>
      </c>
      <c r="B623" s="20" t="s">
        <v>3671</v>
      </c>
      <c r="C623" s="30">
        <v>160121735133</v>
      </c>
      <c r="D623" s="20" t="s">
        <v>3672</v>
      </c>
      <c r="E623" s="20" t="s">
        <v>50</v>
      </c>
      <c r="F623" s="20" t="s">
        <v>13</v>
      </c>
      <c r="G623" s="20">
        <v>2</v>
      </c>
      <c r="H623" s="20">
        <v>2025</v>
      </c>
      <c r="I623" s="20" t="s">
        <v>3673</v>
      </c>
      <c r="J623" s="20" t="s">
        <v>3671</v>
      </c>
      <c r="K623" s="20">
        <v>6300338600</v>
      </c>
      <c r="L623" s="20" t="s">
        <v>3674</v>
      </c>
      <c r="M623" s="20">
        <v>9494235614</v>
      </c>
      <c r="N623" s="20" t="s">
        <v>1360</v>
      </c>
      <c r="O623" s="20" t="s">
        <v>3010</v>
      </c>
      <c r="P623" s="20" t="s">
        <v>3675</v>
      </c>
      <c r="Q623" s="20" t="s">
        <v>46</v>
      </c>
      <c r="R623" s="32" t="s">
        <v>3676</v>
      </c>
    </row>
    <row r="624" spans="1:18" ht="22.5" hidden="1" customHeight="1" x14ac:dyDescent="0.2">
      <c r="A624" s="29">
        <v>45394.415368553236</v>
      </c>
      <c r="B624" s="20" t="s">
        <v>3671</v>
      </c>
      <c r="C624" s="30">
        <v>160121735133</v>
      </c>
      <c r="D624" s="20" t="s">
        <v>3677</v>
      </c>
      <c r="E624" s="20" t="s">
        <v>50</v>
      </c>
      <c r="F624" s="20" t="s">
        <v>13</v>
      </c>
      <c r="G624" s="20">
        <v>2</v>
      </c>
      <c r="H624" s="20">
        <v>2025</v>
      </c>
      <c r="I624" s="20" t="s">
        <v>3673</v>
      </c>
      <c r="J624" s="20" t="s">
        <v>3671</v>
      </c>
      <c r="K624" s="20">
        <v>6300338600</v>
      </c>
      <c r="L624" s="20" t="s">
        <v>3674</v>
      </c>
      <c r="M624" s="20">
        <v>9494235614</v>
      </c>
      <c r="N624" s="20" t="s">
        <v>67</v>
      </c>
      <c r="O624" s="20" t="s">
        <v>1090</v>
      </c>
      <c r="P624" s="31" t="s">
        <v>3678</v>
      </c>
      <c r="Q624" s="20" t="s">
        <v>46</v>
      </c>
      <c r="R624" s="20" t="s">
        <v>3679</v>
      </c>
    </row>
    <row r="625" spans="1:18" ht="22.5" hidden="1" customHeight="1" x14ac:dyDescent="0.2">
      <c r="A625" s="29">
        <v>45373.782881030093</v>
      </c>
      <c r="B625" s="20" t="s">
        <v>3680</v>
      </c>
      <c r="C625" s="30">
        <v>160121735134</v>
      </c>
      <c r="D625" s="20" t="s">
        <v>3681</v>
      </c>
      <c r="E625" s="20" t="s">
        <v>50</v>
      </c>
      <c r="F625" s="20" t="s">
        <v>13</v>
      </c>
      <c r="G625" s="20">
        <v>2</v>
      </c>
      <c r="H625" s="20">
        <v>2025</v>
      </c>
      <c r="I625" s="20" t="s">
        <v>3682</v>
      </c>
      <c r="J625" s="20" t="s">
        <v>3680</v>
      </c>
      <c r="K625" s="20">
        <v>9391668005</v>
      </c>
      <c r="L625" s="20" t="s">
        <v>3674</v>
      </c>
      <c r="M625" s="20">
        <v>9494235614</v>
      </c>
      <c r="N625" s="20" t="s">
        <v>1360</v>
      </c>
      <c r="O625" s="20" t="s">
        <v>3010</v>
      </c>
      <c r="P625" s="20" t="s">
        <v>3683</v>
      </c>
      <c r="Q625" s="20" t="s">
        <v>46</v>
      </c>
      <c r="R625" s="32" t="s">
        <v>3684</v>
      </c>
    </row>
    <row r="626" spans="1:18" ht="22.5" hidden="1" customHeight="1" x14ac:dyDescent="0.2">
      <c r="A626" s="29">
        <v>45371.634514444449</v>
      </c>
      <c r="B626" s="20" t="s">
        <v>3685</v>
      </c>
      <c r="C626" s="30">
        <v>160121735135</v>
      </c>
      <c r="D626" s="20" t="s">
        <v>3686</v>
      </c>
      <c r="E626" s="20" t="s">
        <v>50</v>
      </c>
      <c r="F626" s="20" t="s">
        <v>13</v>
      </c>
      <c r="G626" s="20">
        <v>2</v>
      </c>
      <c r="H626" s="20">
        <v>2025</v>
      </c>
      <c r="I626" s="20" t="s">
        <v>3687</v>
      </c>
      <c r="J626" s="20" t="s">
        <v>3685</v>
      </c>
      <c r="K626" s="20">
        <v>9000028888</v>
      </c>
      <c r="L626" s="20" t="s">
        <v>3688</v>
      </c>
      <c r="M626" s="20">
        <v>9494235614</v>
      </c>
      <c r="N626" s="20" t="s">
        <v>3689</v>
      </c>
      <c r="O626" s="20">
        <v>26</v>
      </c>
      <c r="P626" s="31" t="s">
        <v>3690</v>
      </c>
      <c r="Q626" s="20" t="s">
        <v>70</v>
      </c>
      <c r="R626" s="32" t="s">
        <v>3691</v>
      </c>
    </row>
    <row r="627" spans="1:18" ht="22.5" hidden="1" customHeight="1" x14ac:dyDescent="0.2">
      <c r="A627" s="29">
        <v>45386.799911875001</v>
      </c>
      <c r="B627" s="20" t="s">
        <v>3692</v>
      </c>
      <c r="C627" s="30">
        <v>160121735141</v>
      </c>
      <c r="D627" s="20" t="s">
        <v>3693</v>
      </c>
      <c r="E627" s="20" t="s">
        <v>40</v>
      </c>
      <c r="F627" s="20" t="s">
        <v>13</v>
      </c>
      <c r="G627" s="20">
        <v>3</v>
      </c>
      <c r="H627" s="20">
        <v>2025</v>
      </c>
      <c r="I627" s="20" t="s">
        <v>3694</v>
      </c>
      <c r="J627" s="20" t="s">
        <v>3692</v>
      </c>
      <c r="K627" s="20">
        <v>9949822463</v>
      </c>
      <c r="L627" s="20" t="s">
        <v>3695</v>
      </c>
      <c r="M627" s="20">
        <v>9866064120</v>
      </c>
      <c r="N627" s="20" t="s">
        <v>1360</v>
      </c>
      <c r="O627" s="20">
        <v>60</v>
      </c>
      <c r="P627" s="31" t="s">
        <v>3696</v>
      </c>
      <c r="Q627" s="20" t="s">
        <v>70</v>
      </c>
      <c r="R627" s="33" t="s">
        <v>3697</v>
      </c>
    </row>
    <row r="628" spans="1:18" ht="22.5" hidden="1" customHeight="1" x14ac:dyDescent="0.2">
      <c r="A628" s="29">
        <v>45384.784127361112</v>
      </c>
      <c r="B628" s="20" t="s">
        <v>3698</v>
      </c>
      <c r="C628" s="30">
        <v>160121735143</v>
      </c>
      <c r="D628" s="20" t="s">
        <v>3699</v>
      </c>
      <c r="E628" s="20" t="s">
        <v>40</v>
      </c>
      <c r="F628" s="20" t="s">
        <v>13</v>
      </c>
      <c r="G628" s="20">
        <v>3</v>
      </c>
      <c r="H628" s="20">
        <v>2025</v>
      </c>
      <c r="I628" s="20" t="s">
        <v>3700</v>
      </c>
      <c r="J628" s="20" t="s">
        <v>3698</v>
      </c>
      <c r="K628" s="20">
        <v>9491875939</v>
      </c>
      <c r="L628" s="20" t="s">
        <v>3695</v>
      </c>
      <c r="M628" s="20">
        <v>9866064120</v>
      </c>
      <c r="N628" s="20" t="s">
        <v>1360</v>
      </c>
      <c r="O628" s="20" t="s">
        <v>1584</v>
      </c>
      <c r="P628" s="20" t="s">
        <v>3701</v>
      </c>
      <c r="Q628" s="20" t="s">
        <v>46</v>
      </c>
      <c r="R628" s="32" t="s">
        <v>112</v>
      </c>
    </row>
    <row r="629" spans="1:18" ht="22.5" hidden="1" customHeight="1" x14ac:dyDescent="0.2">
      <c r="A629" s="29">
        <v>45370.859286990744</v>
      </c>
      <c r="B629" s="20" t="s">
        <v>3702</v>
      </c>
      <c r="C629" s="30">
        <v>160121735145</v>
      </c>
      <c r="D629" s="20" t="s">
        <v>3703</v>
      </c>
      <c r="E629" s="20" t="s">
        <v>40</v>
      </c>
      <c r="F629" s="20" t="s">
        <v>13</v>
      </c>
      <c r="G629" s="20">
        <v>3</v>
      </c>
      <c r="H629" s="20">
        <v>2025</v>
      </c>
      <c r="I629" s="20" t="s">
        <v>3702</v>
      </c>
      <c r="J629" s="20" t="s">
        <v>3704</v>
      </c>
      <c r="K629" s="20">
        <v>8328239723</v>
      </c>
      <c r="L629" s="20" t="s">
        <v>3705</v>
      </c>
      <c r="M629" s="20">
        <v>9866064120</v>
      </c>
      <c r="N629" s="20" t="s">
        <v>1360</v>
      </c>
      <c r="O629" s="20" t="s">
        <v>1584</v>
      </c>
      <c r="P629" s="31" t="s">
        <v>3706</v>
      </c>
      <c r="Q629" s="20" t="s">
        <v>46</v>
      </c>
      <c r="R629" s="32" t="s">
        <v>3707</v>
      </c>
    </row>
    <row r="630" spans="1:18" ht="22.5" hidden="1" customHeight="1" x14ac:dyDescent="0.2">
      <c r="A630" s="29">
        <v>45384.726839490744</v>
      </c>
      <c r="B630" s="20" t="s">
        <v>3708</v>
      </c>
      <c r="C630" s="30">
        <v>160121735146</v>
      </c>
      <c r="D630" s="20" t="s">
        <v>3709</v>
      </c>
      <c r="E630" s="20" t="s">
        <v>40</v>
      </c>
      <c r="F630" s="20" t="s">
        <v>13</v>
      </c>
      <c r="G630" s="20">
        <v>3</v>
      </c>
      <c r="H630" s="20">
        <v>2025</v>
      </c>
      <c r="I630" s="20" t="s">
        <v>3710</v>
      </c>
      <c r="J630" s="20" t="s">
        <v>3708</v>
      </c>
      <c r="K630" s="20">
        <v>9392822359</v>
      </c>
      <c r="L630" s="20" t="s">
        <v>3711</v>
      </c>
      <c r="M630" s="20">
        <v>9866064120</v>
      </c>
      <c r="N630" s="20" t="s">
        <v>43</v>
      </c>
      <c r="O630" s="20" t="s">
        <v>3712</v>
      </c>
      <c r="P630" s="31" t="s">
        <v>3713</v>
      </c>
      <c r="Q630" s="20" t="s">
        <v>70</v>
      </c>
      <c r="R630" s="32" t="s">
        <v>927</v>
      </c>
    </row>
    <row r="631" spans="1:18" ht="22.5" hidden="1" customHeight="1" x14ac:dyDescent="0.2">
      <c r="A631" s="29">
        <v>45384.796792395835</v>
      </c>
      <c r="B631" s="20" t="s">
        <v>3714</v>
      </c>
      <c r="C631" s="30">
        <v>160121735148</v>
      </c>
      <c r="D631" s="20" t="s">
        <v>3715</v>
      </c>
      <c r="E631" s="20" t="s">
        <v>40</v>
      </c>
      <c r="F631" s="20" t="s">
        <v>13</v>
      </c>
      <c r="G631" s="20">
        <v>3</v>
      </c>
      <c r="H631" s="20">
        <v>2025</v>
      </c>
      <c r="I631" s="20" t="s">
        <v>3716</v>
      </c>
      <c r="J631" s="20" t="s">
        <v>3714</v>
      </c>
      <c r="K631" s="20">
        <v>7032417373</v>
      </c>
      <c r="L631" s="20" t="s">
        <v>3717</v>
      </c>
      <c r="M631" s="20">
        <v>9866064120</v>
      </c>
      <c r="N631" s="20" t="s">
        <v>1360</v>
      </c>
      <c r="O631" s="20" t="s">
        <v>1584</v>
      </c>
      <c r="P631" s="20" t="s">
        <v>3718</v>
      </c>
      <c r="Q631" s="20" t="s">
        <v>70</v>
      </c>
      <c r="R631" s="33" t="s">
        <v>3719</v>
      </c>
    </row>
    <row r="632" spans="1:18" ht="22.5" hidden="1" customHeight="1" x14ac:dyDescent="0.2">
      <c r="A632" s="29">
        <v>45382.47140091435</v>
      </c>
      <c r="B632" s="20" t="s">
        <v>3720</v>
      </c>
      <c r="C632" s="30">
        <v>160121735149</v>
      </c>
      <c r="D632" s="20" t="s">
        <v>3721</v>
      </c>
      <c r="E632" s="20" t="s">
        <v>40</v>
      </c>
      <c r="F632" s="20" t="s">
        <v>13</v>
      </c>
      <c r="G632" s="20">
        <v>3</v>
      </c>
      <c r="H632" s="20">
        <v>2025</v>
      </c>
      <c r="I632" s="20" t="s">
        <v>3722</v>
      </c>
      <c r="J632" s="20" t="s">
        <v>3720</v>
      </c>
      <c r="K632" s="20">
        <v>7396489807</v>
      </c>
      <c r="L632" s="20" t="s">
        <v>3723</v>
      </c>
      <c r="M632" s="20">
        <v>9505743404</v>
      </c>
      <c r="N632" s="20" t="s">
        <v>3140</v>
      </c>
      <c r="O632" s="20" t="s">
        <v>3724</v>
      </c>
      <c r="P632" s="20" t="s">
        <v>3725</v>
      </c>
      <c r="Q632" s="20" t="s">
        <v>46</v>
      </c>
      <c r="R632" s="32" t="s">
        <v>271</v>
      </c>
    </row>
    <row r="633" spans="1:18" ht="22.5" hidden="1" customHeight="1" x14ac:dyDescent="0.2">
      <c r="A633" s="29">
        <v>45412.036187974532</v>
      </c>
      <c r="B633" s="20" t="s">
        <v>3726</v>
      </c>
      <c r="C633" s="30">
        <v>160121735150</v>
      </c>
      <c r="D633" s="20" t="s">
        <v>3727</v>
      </c>
      <c r="E633" s="20" t="s">
        <v>40</v>
      </c>
      <c r="F633" s="20" t="s">
        <v>13</v>
      </c>
      <c r="G633" s="20">
        <v>3</v>
      </c>
      <c r="H633" s="20">
        <v>2025</v>
      </c>
      <c r="I633" s="20" t="s">
        <v>3728</v>
      </c>
      <c r="J633" s="20" t="s">
        <v>3726</v>
      </c>
      <c r="K633" s="20">
        <v>7416631247</v>
      </c>
      <c r="L633" s="20" t="s">
        <v>3711</v>
      </c>
      <c r="M633" s="20">
        <v>9866064120</v>
      </c>
      <c r="N633" s="20" t="s">
        <v>43</v>
      </c>
      <c r="O633" s="20" t="s">
        <v>3729</v>
      </c>
      <c r="P633" s="31" t="s">
        <v>3730</v>
      </c>
      <c r="Q633" s="20" t="s">
        <v>70</v>
      </c>
      <c r="R633" s="20" t="s">
        <v>112</v>
      </c>
    </row>
    <row r="634" spans="1:18" ht="22.5" hidden="1" customHeight="1" x14ac:dyDescent="0.2">
      <c r="A634" s="29">
        <v>45413.936613831014</v>
      </c>
      <c r="B634" s="20" t="s">
        <v>3731</v>
      </c>
      <c r="C634" s="20">
        <v>160121735151</v>
      </c>
      <c r="D634" s="20" t="s">
        <v>3732</v>
      </c>
      <c r="E634" s="20" t="s">
        <v>40</v>
      </c>
      <c r="F634" s="20" t="s">
        <v>13</v>
      </c>
      <c r="G634" s="20">
        <v>3</v>
      </c>
      <c r="H634" s="20">
        <v>2025</v>
      </c>
      <c r="I634" s="20" t="s">
        <v>3733</v>
      </c>
      <c r="J634" s="20" t="s">
        <v>3734</v>
      </c>
      <c r="K634" s="20">
        <v>8978957468</v>
      </c>
      <c r="L634" s="20" t="s">
        <v>3735</v>
      </c>
      <c r="M634" s="20">
        <v>9866064120</v>
      </c>
      <c r="N634" s="20" t="s">
        <v>43</v>
      </c>
      <c r="O634" s="20" t="s">
        <v>3736</v>
      </c>
      <c r="P634" s="31" t="s">
        <v>3737</v>
      </c>
      <c r="Q634" s="20" t="s">
        <v>70</v>
      </c>
      <c r="R634" s="20" t="s">
        <v>112</v>
      </c>
    </row>
    <row r="635" spans="1:18" ht="22.5" hidden="1" customHeight="1" x14ac:dyDescent="0.2">
      <c r="A635" s="29">
        <v>45386.960770393518</v>
      </c>
      <c r="B635" s="20" t="s">
        <v>3738</v>
      </c>
      <c r="C635" s="30">
        <v>160121735152</v>
      </c>
      <c r="D635" s="20" t="s">
        <v>3739</v>
      </c>
      <c r="E635" s="20" t="s">
        <v>40</v>
      </c>
      <c r="F635" s="20" t="s">
        <v>13</v>
      </c>
      <c r="G635" s="20">
        <v>3</v>
      </c>
      <c r="H635" s="20">
        <v>2025</v>
      </c>
      <c r="I635" s="20" t="s">
        <v>3740</v>
      </c>
      <c r="J635" s="20" t="s">
        <v>3741</v>
      </c>
      <c r="K635" s="20">
        <v>9581523489</v>
      </c>
      <c r="L635" s="20" t="s">
        <v>3742</v>
      </c>
      <c r="M635" s="20" t="s">
        <v>3743</v>
      </c>
      <c r="N635" s="20" t="s">
        <v>67</v>
      </c>
      <c r="O635" s="20" t="s">
        <v>798</v>
      </c>
      <c r="P635" s="31" t="s">
        <v>3744</v>
      </c>
      <c r="Q635" s="20" t="s">
        <v>70</v>
      </c>
      <c r="R635" s="32" t="s">
        <v>682</v>
      </c>
    </row>
    <row r="636" spans="1:18" ht="22.5" hidden="1" customHeight="1" x14ac:dyDescent="0.2">
      <c r="A636" s="29">
        <v>45370.855265520833</v>
      </c>
      <c r="B636" s="20" t="s">
        <v>3745</v>
      </c>
      <c r="C636" s="30">
        <v>160121735153</v>
      </c>
      <c r="D636" s="20" t="s">
        <v>3746</v>
      </c>
      <c r="E636" s="20" t="s">
        <v>40</v>
      </c>
      <c r="F636" s="20" t="s">
        <v>13</v>
      </c>
      <c r="G636" s="20">
        <v>3</v>
      </c>
      <c r="H636" s="20">
        <v>2025</v>
      </c>
      <c r="I636" s="20" t="s">
        <v>3747</v>
      </c>
      <c r="J636" s="20" t="s">
        <v>3745</v>
      </c>
      <c r="K636" s="20">
        <v>9666999193</v>
      </c>
      <c r="L636" s="20" t="s">
        <v>3748</v>
      </c>
      <c r="M636" s="20">
        <v>9866064120</v>
      </c>
      <c r="N636" s="20" t="s">
        <v>67</v>
      </c>
      <c r="O636" s="20" t="s">
        <v>169</v>
      </c>
      <c r="P636" s="31" t="s">
        <v>3749</v>
      </c>
      <c r="Q636" s="20" t="s">
        <v>46</v>
      </c>
      <c r="R636" s="32" t="s">
        <v>3750</v>
      </c>
    </row>
    <row r="637" spans="1:18" ht="22.5" hidden="1" customHeight="1" x14ac:dyDescent="0.2">
      <c r="A637" s="29">
        <v>45381.76257136574</v>
      </c>
      <c r="B637" s="20" t="s">
        <v>3751</v>
      </c>
      <c r="C637" s="30">
        <v>160121735155</v>
      </c>
      <c r="D637" s="20" t="s">
        <v>3752</v>
      </c>
      <c r="E637" s="20" t="s">
        <v>40</v>
      </c>
      <c r="F637" s="20" t="s">
        <v>13</v>
      </c>
      <c r="G637" s="20">
        <v>3</v>
      </c>
      <c r="H637" s="20">
        <v>2025</v>
      </c>
      <c r="I637" s="20" t="s">
        <v>3753</v>
      </c>
      <c r="J637" s="20" t="s">
        <v>3751</v>
      </c>
      <c r="K637" s="20">
        <v>6303406894</v>
      </c>
      <c r="L637" s="20" t="s">
        <v>3754</v>
      </c>
      <c r="M637" s="20">
        <v>9866064120</v>
      </c>
      <c r="N637" s="20" t="s">
        <v>3755</v>
      </c>
      <c r="O637" s="20" t="s">
        <v>3756</v>
      </c>
      <c r="P637" s="31" t="s">
        <v>3757</v>
      </c>
      <c r="Q637" s="20" t="s">
        <v>46</v>
      </c>
      <c r="R637" s="32" t="s">
        <v>3758</v>
      </c>
    </row>
    <row r="638" spans="1:18" ht="22.5" hidden="1" customHeight="1" x14ac:dyDescent="0.2">
      <c r="A638" s="29">
        <v>45386.567049409721</v>
      </c>
      <c r="B638" s="20" t="s">
        <v>3759</v>
      </c>
      <c r="C638" s="30">
        <v>160121735159</v>
      </c>
      <c r="D638" s="20" t="s">
        <v>3760</v>
      </c>
      <c r="E638" s="20" t="s">
        <v>40</v>
      </c>
      <c r="F638" s="20" t="s">
        <v>13</v>
      </c>
      <c r="G638" s="20">
        <v>3</v>
      </c>
      <c r="H638" s="20">
        <v>2025</v>
      </c>
      <c r="I638" s="20" t="s">
        <v>3761</v>
      </c>
      <c r="J638" s="20" t="s">
        <v>3759</v>
      </c>
      <c r="K638" s="20">
        <v>9182054629</v>
      </c>
      <c r="L638" s="20" t="s">
        <v>3754</v>
      </c>
      <c r="M638" s="20">
        <v>9866064120</v>
      </c>
      <c r="N638" s="20" t="s">
        <v>43</v>
      </c>
      <c r="O638" s="20" t="s">
        <v>3762</v>
      </c>
      <c r="P638" s="31" t="s">
        <v>3763</v>
      </c>
      <c r="Q638" s="20" t="s">
        <v>46</v>
      </c>
      <c r="R638" s="32" t="s">
        <v>112</v>
      </c>
    </row>
    <row r="639" spans="1:18" ht="22.5" hidden="1" customHeight="1" x14ac:dyDescent="0.2">
      <c r="A639" s="29">
        <v>45386.838645613425</v>
      </c>
      <c r="B639" s="20" t="s">
        <v>3764</v>
      </c>
      <c r="C639" s="30">
        <v>160121735161</v>
      </c>
      <c r="D639" s="20" t="s">
        <v>3765</v>
      </c>
      <c r="E639" s="20" t="s">
        <v>40</v>
      </c>
      <c r="F639" s="20" t="s">
        <v>13</v>
      </c>
      <c r="G639" s="20">
        <v>3</v>
      </c>
      <c r="H639" s="20">
        <v>2025</v>
      </c>
      <c r="I639" s="20" t="s">
        <v>3766</v>
      </c>
      <c r="J639" s="20" t="s">
        <v>3764</v>
      </c>
      <c r="K639" s="20">
        <v>9110383920</v>
      </c>
      <c r="L639" s="20" t="s">
        <v>3765</v>
      </c>
      <c r="M639" s="20">
        <v>9866064120</v>
      </c>
      <c r="N639" s="20" t="s">
        <v>1360</v>
      </c>
      <c r="O639" s="20">
        <v>60</v>
      </c>
      <c r="P639" s="31" t="s">
        <v>3767</v>
      </c>
      <c r="Q639" s="20" t="s">
        <v>70</v>
      </c>
      <c r="R639" s="32" t="s">
        <v>153</v>
      </c>
    </row>
    <row r="640" spans="1:18" ht="22.5" hidden="1" customHeight="1" x14ac:dyDescent="0.2">
      <c r="A640" s="29">
        <v>45384.822643749998</v>
      </c>
      <c r="B640" s="20" t="s">
        <v>3768</v>
      </c>
      <c r="C640" s="30">
        <v>160121735162</v>
      </c>
      <c r="D640" s="20" t="s">
        <v>3769</v>
      </c>
      <c r="E640" s="20" t="s">
        <v>40</v>
      </c>
      <c r="F640" s="20" t="s">
        <v>13</v>
      </c>
      <c r="G640" s="20">
        <v>3</v>
      </c>
      <c r="H640" s="20">
        <v>2025</v>
      </c>
      <c r="I640" s="20" t="s">
        <v>3770</v>
      </c>
      <c r="J640" s="20" t="s">
        <v>3768</v>
      </c>
      <c r="K640" s="20">
        <v>9398271843</v>
      </c>
      <c r="L640" s="20" t="s">
        <v>3711</v>
      </c>
      <c r="M640" s="20" t="s">
        <v>3743</v>
      </c>
      <c r="N640" s="20" t="s">
        <v>3771</v>
      </c>
      <c r="O640" s="20" t="s">
        <v>44</v>
      </c>
      <c r="P640" s="31" t="s">
        <v>3772</v>
      </c>
      <c r="Q640" s="20" t="s">
        <v>70</v>
      </c>
      <c r="R640" s="33" t="s">
        <v>3773</v>
      </c>
    </row>
    <row r="641" spans="1:18" ht="22.5" hidden="1" customHeight="1" x14ac:dyDescent="0.2">
      <c r="A641" s="29">
        <v>45381.418294189818</v>
      </c>
      <c r="B641" s="20" t="s">
        <v>3774</v>
      </c>
      <c r="C641" s="30">
        <v>160121735163</v>
      </c>
      <c r="D641" s="20" t="s">
        <v>3775</v>
      </c>
      <c r="E641" s="20" t="s">
        <v>40</v>
      </c>
      <c r="F641" s="20" t="s">
        <v>13</v>
      </c>
      <c r="G641" s="20">
        <v>3</v>
      </c>
      <c r="H641" s="20">
        <v>2025</v>
      </c>
      <c r="I641" s="20" t="s">
        <v>3776</v>
      </c>
      <c r="J641" s="20" t="s">
        <v>3774</v>
      </c>
      <c r="K641" s="20">
        <v>7671896788</v>
      </c>
      <c r="L641" s="20" t="s">
        <v>3777</v>
      </c>
      <c r="M641" s="20">
        <v>9866064120</v>
      </c>
      <c r="N641" s="20" t="s">
        <v>43</v>
      </c>
      <c r="O641" s="20" t="s">
        <v>3778</v>
      </c>
      <c r="P641" s="31" t="s">
        <v>3779</v>
      </c>
      <c r="Q641" s="20" t="s">
        <v>46</v>
      </c>
      <c r="R641" s="32" t="s">
        <v>112</v>
      </c>
    </row>
    <row r="642" spans="1:18" ht="22.5" hidden="1" customHeight="1" x14ac:dyDescent="0.2">
      <c r="A642" s="29">
        <v>45380.623740370371</v>
      </c>
      <c r="B642" s="20" t="s">
        <v>3780</v>
      </c>
      <c r="C642" s="30">
        <v>160121735164</v>
      </c>
      <c r="D642" s="20" t="s">
        <v>3781</v>
      </c>
      <c r="E642" s="20" t="s">
        <v>40</v>
      </c>
      <c r="F642" s="20" t="s">
        <v>13</v>
      </c>
      <c r="G642" s="20">
        <v>3</v>
      </c>
      <c r="H642" s="20">
        <v>2025</v>
      </c>
      <c r="I642" s="20" t="s">
        <v>3782</v>
      </c>
      <c r="J642" s="20" t="s">
        <v>3780</v>
      </c>
      <c r="K642" s="20">
        <v>9949591378</v>
      </c>
      <c r="L642" s="20" t="s">
        <v>3783</v>
      </c>
      <c r="M642" s="20">
        <v>9440431769</v>
      </c>
      <c r="N642" s="20" t="s">
        <v>3784</v>
      </c>
      <c r="O642" s="20" t="s">
        <v>3785</v>
      </c>
      <c r="P642" s="31" t="s">
        <v>3786</v>
      </c>
      <c r="Q642" s="20" t="s">
        <v>46</v>
      </c>
      <c r="R642" s="32" t="s">
        <v>112</v>
      </c>
    </row>
    <row r="643" spans="1:18" ht="22.5" hidden="1" customHeight="1" x14ac:dyDescent="0.2">
      <c r="A643" s="29">
        <v>45382.644557106483</v>
      </c>
      <c r="B643" s="20" t="s">
        <v>3787</v>
      </c>
      <c r="C643" s="30">
        <v>160121735165</v>
      </c>
      <c r="D643" s="20" t="s">
        <v>3788</v>
      </c>
      <c r="E643" s="20" t="s">
        <v>40</v>
      </c>
      <c r="F643" s="20" t="s">
        <v>13</v>
      </c>
      <c r="G643" s="20">
        <v>3</v>
      </c>
      <c r="H643" s="20">
        <v>2025</v>
      </c>
      <c r="I643" s="20" t="s">
        <v>3789</v>
      </c>
      <c r="J643" s="20" t="s">
        <v>3787</v>
      </c>
      <c r="K643" s="20">
        <v>7287878736</v>
      </c>
      <c r="L643" s="20" t="s">
        <v>3790</v>
      </c>
      <c r="M643" s="20">
        <v>9440431769</v>
      </c>
      <c r="N643" s="20" t="s">
        <v>316</v>
      </c>
      <c r="O643" s="20" t="s">
        <v>3791</v>
      </c>
      <c r="P643" s="20" t="s">
        <v>3792</v>
      </c>
      <c r="Q643" s="20" t="s">
        <v>46</v>
      </c>
      <c r="R643" s="32" t="s">
        <v>2251</v>
      </c>
    </row>
    <row r="644" spans="1:18" ht="22.5" hidden="1" customHeight="1" x14ac:dyDescent="0.2">
      <c r="A644" s="29">
        <v>45384.651927534724</v>
      </c>
      <c r="B644" s="20" t="s">
        <v>3793</v>
      </c>
      <c r="C644" s="30">
        <v>160121735166</v>
      </c>
      <c r="D644" s="20" t="s">
        <v>3794</v>
      </c>
      <c r="E644" s="20" t="s">
        <v>40</v>
      </c>
      <c r="F644" s="20" t="s">
        <v>13</v>
      </c>
      <c r="G644" s="20">
        <v>3</v>
      </c>
      <c r="H644" s="20">
        <v>2025</v>
      </c>
      <c r="I644" s="20" t="s">
        <v>3795</v>
      </c>
      <c r="J644" s="20" t="s">
        <v>3793</v>
      </c>
      <c r="K644" s="20">
        <v>9652536265</v>
      </c>
      <c r="L644" s="20" t="s">
        <v>3783</v>
      </c>
      <c r="M644" s="20">
        <v>9440431769</v>
      </c>
      <c r="N644" s="20" t="s">
        <v>67</v>
      </c>
      <c r="O644" s="20" t="s">
        <v>3796</v>
      </c>
      <c r="P644" s="31" t="s">
        <v>3797</v>
      </c>
      <c r="Q644" s="20" t="s">
        <v>70</v>
      </c>
      <c r="R644" s="32" t="s">
        <v>112</v>
      </c>
    </row>
    <row r="645" spans="1:18" ht="22.5" hidden="1" customHeight="1" x14ac:dyDescent="0.2">
      <c r="A645" s="29">
        <v>45384.851094479163</v>
      </c>
      <c r="B645" s="20" t="s">
        <v>3798</v>
      </c>
      <c r="C645" s="30">
        <v>160121735169</v>
      </c>
      <c r="D645" s="20" t="s">
        <v>3799</v>
      </c>
      <c r="E645" s="20" t="s">
        <v>50</v>
      </c>
      <c r="F645" s="20" t="s">
        <v>13</v>
      </c>
      <c r="G645" s="20">
        <v>3</v>
      </c>
      <c r="H645" s="20">
        <v>2025</v>
      </c>
      <c r="I645" s="20" t="s">
        <v>3800</v>
      </c>
      <c r="J645" s="20" t="s">
        <v>3798</v>
      </c>
      <c r="K645" s="20">
        <v>9392652470</v>
      </c>
      <c r="L645" s="20" t="s">
        <v>3801</v>
      </c>
      <c r="M645" s="20">
        <v>9440431769</v>
      </c>
      <c r="N645" s="20" t="s">
        <v>43</v>
      </c>
      <c r="O645" s="20" t="s">
        <v>44</v>
      </c>
      <c r="P645" s="20" t="s">
        <v>3802</v>
      </c>
      <c r="Q645" s="20" t="s">
        <v>46</v>
      </c>
      <c r="R645" s="32" t="s">
        <v>812</v>
      </c>
    </row>
    <row r="646" spans="1:18" ht="22.5" hidden="1" customHeight="1" x14ac:dyDescent="0.2">
      <c r="A646" s="29">
        <v>45394.780180358794</v>
      </c>
      <c r="B646" s="20" t="s">
        <v>3803</v>
      </c>
      <c r="C646" s="30">
        <v>160121735170</v>
      </c>
      <c r="D646" s="20" t="s">
        <v>3804</v>
      </c>
      <c r="E646" s="20" t="s">
        <v>50</v>
      </c>
      <c r="F646" s="20" t="s">
        <v>13</v>
      </c>
      <c r="G646" s="20">
        <v>3</v>
      </c>
      <c r="H646" s="20">
        <v>2025</v>
      </c>
      <c r="I646" s="20" t="s">
        <v>3805</v>
      </c>
      <c r="J646" s="20" t="s">
        <v>3803</v>
      </c>
      <c r="K646" s="20">
        <v>9949138810</v>
      </c>
      <c r="L646" s="20" t="s">
        <v>3806</v>
      </c>
      <c r="M646" s="20">
        <v>9440431769</v>
      </c>
      <c r="N646" s="20" t="s">
        <v>43</v>
      </c>
      <c r="O646" s="20" t="s">
        <v>3807</v>
      </c>
      <c r="P646" s="20" t="s">
        <v>3808</v>
      </c>
      <c r="Q646" s="20" t="s">
        <v>46</v>
      </c>
      <c r="R646" s="32" t="s">
        <v>3809</v>
      </c>
    </row>
    <row r="647" spans="1:18" ht="22.5" hidden="1" customHeight="1" x14ac:dyDescent="0.2">
      <c r="A647" s="29">
        <v>45383.688942638888</v>
      </c>
      <c r="B647" s="20" t="s">
        <v>3810</v>
      </c>
      <c r="C647" s="30">
        <v>160121735171</v>
      </c>
      <c r="D647" s="20" t="s">
        <v>3811</v>
      </c>
      <c r="E647" s="20" t="s">
        <v>50</v>
      </c>
      <c r="F647" s="20" t="s">
        <v>13</v>
      </c>
      <c r="G647" s="20">
        <v>3</v>
      </c>
      <c r="H647" s="20">
        <v>2025</v>
      </c>
      <c r="I647" s="20" t="s">
        <v>3812</v>
      </c>
      <c r="J647" s="20" t="s">
        <v>3810</v>
      </c>
      <c r="K647" s="20">
        <v>6304090747</v>
      </c>
      <c r="L647" s="20" t="s">
        <v>3813</v>
      </c>
      <c r="M647" s="20">
        <v>9440431769</v>
      </c>
      <c r="N647" s="20" t="s">
        <v>43</v>
      </c>
      <c r="O647" s="20" t="s">
        <v>3814</v>
      </c>
      <c r="P647" s="31" t="s">
        <v>3815</v>
      </c>
      <c r="Q647" s="20" t="s">
        <v>70</v>
      </c>
      <c r="R647" s="32" t="s">
        <v>3816</v>
      </c>
    </row>
    <row r="648" spans="1:18" ht="22.5" hidden="1" customHeight="1" x14ac:dyDescent="0.2">
      <c r="A648" s="29">
        <v>45380.765891863426</v>
      </c>
      <c r="B648" s="20" t="s">
        <v>3817</v>
      </c>
      <c r="C648" s="30">
        <v>160121735173</v>
      </c>
      <c r="D648" s="20" t="s">
        <v>3818</v>
      </c>
      <c r="E648" s="20" t="s">
        <v>50</v>
      </c>
      <c r="F648" s="20" t="s">
        <v>13</v>
      </c>
      <c r="G648" s="20">
        <v>3</v>
      </c>
      <c r="H648" s="20">
        <v>2025</v>
      </c>
      <c r="I648" s="20" t="s">
        <v>3819</v>
      </c>
      <c r="J648" s="20" t="s">
        <v>3820</v>
      </c>
      <c r="K648" s="20">
        <v>8688086956</v>
      </c>
      <c r="L648" s="20" t="s">
        <v>3821</v>
      </c>
      <c r="M648" s="20">
        <v>9440431769</v>
      </c>
      <c r="N648" s="20" t="s">
        <v>1360</v>
      </c>
      <c r="O648" s="20" t="s">
        <v>1584</v>
      </c>
      <c r="P648" s="31" t="s">
        <v>3822</v>
      </c>
      <c r="Q648" s="20" t="s">
        <v>46</v>
      </c>
      <c r="R648" s="32" t="s">
        <v>112</v>
      </c>
    </row>
    <row r="649" spans="1:18" ht="22.5" hidden="1" customHeight="1" x14ac:dyDescent="0.2">
      <c r="A649" s="29">
        <v>45370.791690787039</v>
      </c>
      <c r="B649" s="20" t="s">
        <v>3823</v>
      </c>
      <c r="C649" s="30">
        <v>160121735174</v>
      </c>
      <c r="D649" s="20" t="s">
        <v>3824</v>
      </c>
      <c r="E649" s="20" t="s">
        <v>50</v>
      </c>
      <c r="F649" s="20" t="s">
        <v>13</v>
      </c>
      <c r="G649" s="20">
        <v>3</v>
      </c>
      <c r="H649" s="20">
        <v>2025</v>
      </c>
      <c r="I649" s="20" t="s">
        <v>3825</v>
      </c>
      <c r="J649" s="20" t="s">
        <v>3823</v>
      </c>
      <c r="K649" s="20">
        <v>8125812036</v>
      </c>
      <c r="L649" s="20" t="s">
        <v>3826</v>
      </c>
      <c r="M649" s="20">
        <v>9440431769</v>
      </c>
      <c r="N649" s="20" t="s">
        <v>1360</v>
      </c>
      <c r="O649" s="20" t="s">
        <v>3827</v>
      </c>
      <c r="P649" s="31" t="s">
        <v>3828</v>
      </c>
      <c r="Q649" s="20" t="s">
        <v>46</v>
      </c>
      <c r="R649" s="32" t="s">
        <v>1073</v>
      </c>
    </row>
    <row r="650" spans="1:18" ht="22.5" hidden="1" customHeight="1" x14ac:dyDescent="0.2">
      <c r="A650" s="29">
        <v>45397.922987118058</v>
      </c>
      <c r="B650" s="20" t="s">
        <v>3829</v>
      </c>
      <c r="C650" s="30">
        <v>160121735175</v>
      </c>
      <c r="D650" s="20" t="s">
        <v>3830</v>
      </c>
      <c r="E650" s="20" t="s">
        <v>50</v>
      </c>
      <c r="F650" s="20" t="s">
        <v>13</v>
      </c>
      <c r="G650" s="20">
        <v>3</v>
      </c>
      <c r="H650" s="20">
        <v>2025</v>
      </c>
      <c r="I650" s="20" t="s">
        <v>3831</v>
      </c>
      <c r="J650" s="20" t="s">
        <v>3829</v>
      </c>
      <c r="K650" s="20">
        <v>8332918746</v>
      </c>
      <c r="L650" s="20" t="s">
        <v>3832</v>
      </c>
      <c r="M650" s="20" t="s">
        <v>3833</v>
      </c>
      <c r="N650" s="20" t="s">
        <v>3834</v>
      </c>
      <c r="O650" s="20">
        <v>130</v>
      </c>
      <c r="P650" s="20" t="s">
        <v>3835</v>
      </c>
      <c r="Q650" s="20" t="s">
        <v>46</v>
      </c>
      <c r="R650" s="32" t="s">
        <v>3836</v>
      </c>
    </row>
    <row r="651" spans="1:18" ht="22.5" hidden="1" customHeight="1" x14ac:dyDescent="0.2">
      <c r="A651" s="29">
        <v>45397.935788807867</v>
      </c>
      <c r="B651" s="20" t="s">
        <v>3829</v>
      </c>
      <c r="C651" s="30">
        <v>160121735175</v>
      </c>
      <c r="D651" s="20" t="s">
        <v>3837</v>
      </c>
      <c r="E651" s="20" t="s">
        <v>50</v>
      </c>
      <c r="F651" s="20" t="s">
        <v>13</v>
      </c>
      <c r="G651" s="20">
        <v>3</v>
      </c>
      <c r="H651" s="20">
        <v>2025</v>
      </c>
      <c r="I651" s="20" t="s">
        <v>3831</v>
      </c>
      <c r="J651" s="20" t="s">
        <v>3829</v>
      </c>
      <c r="K651" s="20">
        <v>8332918746</v>
      </c>
      <c r="L651" s="20" t="s">
        <v>3832</v>
      </c>
      <c r="M651" s="20" t="s">
        <v>3833</v>
      </c>
      <c r="N651" s="20" t="s">
        <v>43</v>
      </c>
      <c r="O651" s="20">
        <v>114</v>
      </c>
      <c r="P651" s="20" t="s">
        <v>3838</v>
      </c>
      <c r="Q651" s="20" t="s">
        <v>46</v>
      </c>
      <c r="R651" s="20" t="s">
        <v>3839</v>
      </c>
    </row>
    <row r="652" spans="1:18" ht="22.5" hidden="1" customHeight="1" x14ac:dyDescent="0.2">
      <c r="A652" s="29">
        <v>45370.862784641206</v>
      </c>
      <c r="B652" s="20" t="s">
        <v>3840</v>
      </c>
      <c r="C652" s="30">
        <v>160121735176</v>
      </c>
      <c r="D652" s="20" t="s">
        <v>3841</v>
      </c>
      <c r="E652" s="20" t="s">
        <v>50</v>
      </c>
      <c r="F652" s="20" t="s">
        <v>13</v>
      </c>
      <c r="G652" s="20">
        <v>3</v>
      </c>
      <c r="H652" s="20">
        <v>2025</v>
      </c>
      <c r="I652" s="20" t="s">
        <v>3842</v>
      </c>
      <c r="J652" s="20">
        <v>6309880299</v>
      </c>
      <c r="K652" s="20">
        <v>6309880299</v>
      </c>
      <c r="L652" s="20" t="s">
        <v>3843</v>
      </c>
      <c r="M652" s="20">
        <v>9440431769</v>
      </c>
      <c r="N652" s="20" t="s">
        <v>67</v>
      </c>
      <c r="O652" s="20" t="s">
        <v>3844</v>
      </c>
      <c r="P652" s="31" t="s">
        <v>3845</v>
      </c>
      <c r="Q652" s="20" t="s">
        <v>46</v>
      </c>
      <c r="R652" s="32" t="s">
        <v>3846</v>
      </c>
    </row>
    <row r="653" spans="1:18" ht="22.5" hidden="1" customHeight="1" x14ac:dyDescent="0.2">
      <c r="A653" s="29">
        <v>45374.669005335643</v>
      </c>
      <c r="B653" s="20" t="s">
        <v>3847</v>
      </c>
      <c r="C653" s="30">
        <v>160121735177</v>
      </c>
      <c r="D653" s="20" t="s">
        <v>3848</v>
      </c>
      <c r="E653" s="20" t="s">
        <v>50</v>
      </c>
      <c r="F653" s="20" t="s">
        <v>13</v>
      </c>
      <c r="G653" s="20">
        <v>3</v>
      </c>
      <c r="H653" s="20">
        <v>2025</v>
      </c>
      <c r="I653" s="20" t="s">
        <v>3849</v>
      </c>
      <c r="J653" s="20" t="s">
        <v>3847</v>
      </c>
      <c r="K653" s="20">
        <v>7995227792</v>
      </c>
      <c r="L653" s="20" t="s">
        <v>3850</v>
      </c>
      <c r="M653" s="20">
        <v>9440431769</v>
      </c>
      <c r="N653" s="20" t="s">
        <v>67</v>
      </c>
      <c r="O653" s="20" t="s">
        <v>1746</v>
      </c>
      <c r="P653" s="31" t="s">
        <v>3851</v>
      </c>
      <c r="Q653" s="20" t="s">
        <v>46</v>
      </c>
      <c r="R653" s="32" t="s">
        <v>499</v>
      </c>
    </row>
    <row r="654" spans="1:18" ht="22.5" hidden="1" customHeight="1" x14ac:dyDescent="0.2">
      <c r="A654" s="29">
        <v>45381.799420462965</v>
      </c>
      <c r="B654" s="20" t="s">
        <v>3852</v>
      </c>
      <c r="C654" s="30">
        <v>160121735178</v>
      </c>
      <c r="D654" s="20" t="s">
        <v>3853</v>
      </c>
      <c r="E654" s="20" t="s">
        <v>50</v>
      </c>
      <c r="F654" s="20" t="s">
        <v>13</v>
      </c>
      <c r="G654" s="20">
        <v>3</v>
      </c>
      <c r="H654" s="20">
        <v>2025</v>
      </c>
      <c r="I654" s="20" t="s">
        <v>3854</v>
      </c>
      <c r="J654" s="20" t="s">
        <v>3852</v>
      </c>
      <c r="K654" s="20">
        <v>9652154726</v>
      </c>
      <c r="L654" s="20" t="s">
        <v>3855</v>
      </c>
      <c r="M654" s="20">
        <v>6305001016</v>
      </c>
      <c r="N654" s="20" t="s">
        <v>1360</v>
      </c>
      <c r="O654" s="20" t="s">
        <v>3856</v>
      </c>
      <c r="P654" s="31" t="s">
        <v>3857</v>
      </c>
      <c r="Q654" s="20" t="s">
        <v>46</v>
      </c>
      <c r="R654" s="32" t="s">
        <v>682</v>
      </c>
    </row>
    <row r="655" spans="1:18" ht="22.5" hidden="1" customHeight="1" x14ac:dyDescent="0.2">
      <c r="A655" s="29">
        <v>45381.602854594908</v>
      </c>
      <c r="B655" s="20" t="s">
        <v>3858</v>
      </c>
      <c r="C655" s="30">
        <v>160121735179</v>
      </c>
      <c r="D655" s="20" t="s">
        <v>3859</v>
      </c>
      <c r="E655" s="20" t="s">
        <v>50</v>
      </c>
      <c r="F655" s="20" t="s">
        <v>13</v>
      </c>
      <c r="G655" s="20">
        <v>3</v>
      </c>
      <c r="H655" s="20">
        <v>2025</v>
      </c>
      <c r="I655" s="20" t="s">
        <v>3860</v>
      </c>
      <c r="J655" s="20" t="s">
        <v>3858</v>
      </c>
      <c r="K655" s="20">
        <v>9866486255</v>
      </c>
      <c r="L655" s="20" t="s">
        <v>3783</v>
      </c>
      <c r="M655" s="20">
        <v>9440431769</v>
      </c>
      <c r="N655" s="20" t="s">
        <v>3861</v>
      </c>
      <c r="O655" s="20">
        <v>60</v>
      </c>
      <c r="P655" s="31" t="s">
        <v>3862</v>
      </c>
      <c r="Q655" s="20" t="s">
        <v>46</v>
      </c>
      <c r="R655" s="32" t="s">
        <v>112</v>
      </c>
    </row>
    <row r="656" spans="1:18" ht="22.5" hidden="1" customHeight="1" x14ac:dyDescent="0.2">
      <c r="A656" s="29">
        <v>45374.667715057869</v>
      </c>
      <c r="B656" s="20" t="s">
        <v>3863</v>
      </c>
      <c r="C656" s="30">
        <v>160121735183</v>
      </c>
      <c r="D656" s="20" t="s">
        <v>3864</v>
      </c>
      <c r="E656" s="20" t="s">
        <v>50</v>
      </c>
      <c r="F656" s="20" t="s">
        <v>13</v>
      </c>
      <c r="G656" s="20">
        <v>3</v>
      </c>
      <c r="H656" s="20">
        <v>2025</v>
      </c>
      <c r="I656" s="20" t="s">
        <v>3865</v>
      </c>
      <c r="J656" s="20" t="s">
        <v>3863</v>
      </c>
      <c r="K656" s="20">
        <v>9059318365</v>
      </c>
      <c r="L656" s="20" t="s">
        <v>3783</v>
      </c>
      <c r="M656" s="20">
        <v>9440431769</v>
      </c>
      <c r="N656" s="20" t="s">
        <v>43</v>
      </c>
      <c r="O656" s="20" t="s">
        <v>2464</v>
      </c>
      <c r="P656" s="31" t="s">
        <v>3866</v>
      </c>
      <c r="Q656" s="20" t="s">
        <v>70</v>
      </c>
      <c r="R656" s="32" t="s">
        <v>3472</v>
      </c>
    </row>
    <row r="657" spans="1:18" ht="22.5" hidden="1" customHeight="1" x14ac:dyDescent="0.2">
      <c r="A657" s="29">
        <v>45380.828576168977</v>
      </c>
      <c r="B657" s="20" t="s">
        <v>3867</v>
      </c>
      <c r="C657" s="30">
        <v>160121735185</v>
      </c>
      <c r="D657" s="20" t="s">
        <v>3868</v>
      </c>
      <c r="E657" s="20" t="s">
        <v>50</v>
      </c>
      <c r="F657" s="20" t="s">
        <v>13</v>
      </c>
      <c r="G657" s="20">
        <v>3</v>
      </c>
      <c r="H657" s="20">
        <v>2025</v>
      </c>
      <c r="I657" s="20" t="s">
        <v>3869</v>
      </c>
      <c r="J657" s="20" t="s">
        <v>3867</v>
      </c>
      <c r="K657" s="20">
        <v>8179202188</v>
      </c>
      <c r="L657" s="20" t="s">
        <v>3821</v>
      </c>
      <c r="M657" s="20">
        <v>9440431769</v>
      </c>
      <c r="N657" s="20" t="s">
        <v>1360</v>
      </c>
      <c r="O657" s="20">
        <v>60</v>
      </c>
      <c r="P657" s="31" t="s">
        <v>3870</v>
      </c>
      <c r="Q657" s="20" t="s">
        <v>46</v>
      </c>
      <c r="R657" s="32" t="s">
        <v>112</v>
      </c>
    </row>
    <row r="658" spans="1:18" ht="22.5" hidden="1" customHeight="1" x14ac:dyDescent="0.2">
      <c r="A658" s="29">
        <v>45370.834955902777</v>
      </c>
      <c r="B658" s="20" t="s">
        <v>3871</v>
      </c>
      <c r="C658" s="30">
        <v>160121735186</v>
      </c>
      <c r="D658" s="20" t="s">
        <v>3872</v>
      </c>
      <c r="E658" s="20" t="s">
        <v>50</v>
      </c>
      <c r="F658" s="20" t="s">
        <v>13</v>
      </c>
      <c r="G658" s="20">
        <v>3</v>
      </c>
      <c r="H658" s="20">
        <v>2025</v>
      </c>
      <c r="I658" s="20" t="s">
        <v>3873</v>
      </c>
      <c r="J658" s="20" t="s">
        <v>3871</v>
      </c>
      <c r="K658" s="20">
        <v>6303811314</v>
      </c>
      <c r="L658" s="20" t="s">
        <v>3801</v>
      </c>
      <c r="M658" s="20">
        <v>9440431769</v>
      </c>
      <c r="N658" s="20" t="s">
        <v>1360</v>
      </c>
      <c r="O658" s="20" t="s">
        <v>1584</v>
      </c>
      <c r="P658" s="31" t="s">
        <v>3874</v>
      </c>
      <c r="Q658" s="20" t="s">
        <v>70</v>
      </c>
      <c r="R658" s="32" t="s">
        <v>2526</v>
      </c>
    </row>
    <row r="659" spans="1:18" ht="22.5" hidden="1" customHeight="1" x14ac:dyDescent="0.2">
      <c r="A659" s="29">
        <v>45411.653580335653</v>
      </c>
      <c r="B659" s="20" t="s">
        <v>3875</v>
      </c>
      <c r="C659" s="30">
        <v>160121735187</v>
      </c>
      <c r="D659" s="20" t="s">
        <v>3876</v>
      </c>
      <c r="E659" s="20" t="s">
        <v>50</v>
      </c>
      <c r="F659" s="20" t="s">
        <v>13</v>
      </c>
      <c r="G659" s="20">
        <v>3</v>
      </c>
      <c r="H659" s="20">
        <v>2025</v>
      </c>
      <c r="I659" s="20" t="s">
        <v>3877</v>
      </c>
      <c r="J659" s="20" t="s">
        <v>3875</v>
      </c>
      <c r="K659" s="20">
        <v>8712296888</v>
      </c>
      <c r="L659" s="20" t="s">
        <v>3878</v>
      </c>
      <c r="M659" s="20">
        <v>9677240684</v>
      </c>
      <c r="N659" s="20" t="s">
        <v>43</v>
      </c>
      <c r="O659" s="20" t="s">
        <v>3729</v>
      </c>
      <c r="P659" s="20" t="s">
        <v>3879</v>
      </c>
      <c r="Q659" s="20" t="s">
        <v>70</v>
      </c>
      <c r="R659" s="32" t="s">
        <v>3880</v>
      </c>
    </row>
    <row r="660" spans="1:18" ht="22.5" hidden="1" customHeight="1" x14ac:dyDescent="0.2">
      <c r="A660" s="29">
        <v>45411.607076967593</v>
      </c>
      <c r="B660" s="20" t="s">
        <v>3881</v>
      </c>
      <c r="C660" s="30">
        <v>160121735188</v>
      </c>
      <c r="D660" s="20" t="s">
        <v>3882</v>
      </c>
      <c r="E660" s="20" t="s">
        <v>50</v>
      </c>
      <c r="F660" s="20" t="s">
        <v>13</v>
      </c>
      <c r="G660" s="20">
        <v>3</v>
      </c>
      <c r="H660" s="20">
        <v>2025</v>
      </c>
      <c r="I660" s="20" t="s">
        <v>3883</v>
      </c>
      <c r="J660" s="20" t="s">
        <v>3881</v>
      </c>
      <c r="K660" s="20">
        <v>6302166511</v>
      </c>
      <c r="L660" s="20" t="s">
        <v>3884</v>
      </c>
      <c r="M660" s="20">
        <v>9677240684</v>
      </c>
      <c r="N660" s="20" t="s">
        <v>67</v>
      </c>
      <c r="O660" s="20" t="s">
        <v>169</v>
      </c>
      <c r="P660" s="31" t="s">
        <v>3885</v>
      </c>
      <c r="Q660" s="20" t="s">
        <v>70</v>
      </c>
      <c r="R660" s="20" t="s">
        <v>682</v>
      </c>
    </row>
    <row r="661" spans="1:18" ht="22.5" hidden="1" customHeight="1" x14ac:dyDescent="0.2">
      <c r="A661" s="29">
        <v>45384.268588854167</v>
      </c>
      <c r="B661" s="20" t="s">
        <v>3886</v>
      </c>
      <c r="C661" s="30">
        <v>160121735189</v>
      </c>
      <c r="D661" s="20" t="s">
        <v>3887</v>
      </c>
      <c r="E661" s="20" t="s">
        <v>50</v>
      </c>
      <c r="F661" s="20" t="s">
        <v>13</v>
      </c>
      <c r="G661" s="20">
        <v>3</v>
      </c>
      <c r="H661" s="20">
        <v>2025</v>
      </c>
      <c r="I661" s="20" t="s">
        <v>3888</v>
      </c>
      <c r="J661" s="20" t="s">
        <v>3886</v>
      </c>
      <c r="K661" s="20">
        <v>9346995343</v>
      </c>
      <c r="L661" s="20" t="s">
        <v>3889</v>
      </c>
      <c r="M661" s="20">
        <v>9677240684</v>
      </c>
      <c r="N661" s="20" t="s">
        <v>67</v>
      </c>
      <c r="O661" s="20">
        <v>75</v>
      </c>
      <c r="P661" s="31" t="s">
        <v>3890</v>
      </c>
      <c r="Q661" s="20" t="s">
        <v>46</v>
      </c>
      <c r="R661" s="32" t="s">
        <v>682</v>
      </c>
    </row>
    <row r="662" spans="1:18" ht="22.5" hidden="1" customHeight="1" x14ac:dyDescent="0.2">
      <c r="A662" s="29">
        <v>45381.742036215277</v>
      </c>
      <c r="B662" s="20" t="s">
        <v>3891</v>
      </c>
      <c r="C662" s="30">
        <v>160121735190</v>
      </c>
      <c r="D662" s="20" t="s">
        <v>3892</v>
      </c>
      <c r="E662" s="20" t="s">
        <v>50</v>
      </c>
      <c r="F662" s="20" t="s">
        <v>13</v>
      </c>
      <c r="G662" s="20">
        <v>3</v>
      </c>
      <c r="H662" s="20">
        <v>2025</v>
      </c>
      <c r="I662" s="20" t="s">
        <v>3893</v>
      </c>
      <c r="J662" s="20" t="s">
        <v>3891</v>
      </c>
      <c r="K662" s="20">
        <v>9014865194</v>
      </c>
      <c r="L662" s="20" t="s">
        <v>3894</v>
      </c>
      <c r="M662" s="20">
        <v>9677240684</v>
      </c>
      <c r="N662" s="20" t="s">
        <v>3895</v>
      </c>
      <c r="O662" s="20">
        <v>120</v>
      </c>
      <c r="P662" s="31" t="s">
        <v>3896</v>
      </c>
      <c r="Q662" s="20" t="s">
        <v>46</v>
      </c>
      <c r="R662" s="32" t="s">
        <v>3897</v>
      </c>
    </row>
    <row r="663" spans="1:18" ht="22.5" hidden="1" customHeight="1" x14ac:dyDescent="0.2">
      <c r="A663" s="29">
        <v>45385.944071562495</v>
      </c>
      <c r="B663" s="20" t="s">
        <v>3898</v>
      </c>
      <c r="C663" s="30">
        <v>160121735191</v>
      </c>
      <c r="D663" s="20" t="s">
        <v>3899</v>
      </c>
      <c r="E663" s="20" t="s">
        <v>50</v>
      </c>
      <c r="F663" s="20" t="s">
        <v>13</v>
      </c>
      <c r="G663" s="20">
        <v>3</v>
      </c>
      <c r="H663" s="20">
        <v>2025</v>
      </c>
      <c r="I663" s="20" t="s">
        <v>3900</v>
      </c>
      <c r="J663" s="20" t="s">
        <v>3898</v>
      </c>
      <c r="K663" s="20">
        <v>8341500309</v>
      </c>
      <c r="L663" s="20" t="s">
        <v>3901</v>
      </c>
      <c r="M663" s="20">
        <v>9677240684</v>
      </c>
      <c r="N663" s="20" t="s">
        <v>67</v>
      </c>
      <c r="O663" s="20">
        <v>75.5</v>
      </c>
      <c r="P663" s="31" t="s">
        <v>3902</v>
      </c>
      <c r="Q663" s="20" t="s">
        <v>70</v>
      </c>
      <c r="R663" s="32" t="s">
        <v>164</v>
      </c>
    </row>
    <row r="664" spans="1:18" ht="22.5" hidden="1" customHeight="1" x14ac:dyDescent="0.2">
      <c r="A664" s="29">
        <v>45384.772216249999</v>
      </c>
      <c r="B664" s="20" t="s">
        <v>3903</v>
      </c>
      <c r="C664" s="30">
        <v>160121735192</v>
      </c>
      <c r="D664" s="20" t="s">
        <v>3904</v>
      </c>
      <c r="E664" s="20" t="s">
        <v>50</v>
      </c>
      <c r="F664" s="20" t="s">
        <v>13</v>
      </c>
      <c r="G664" s="20">
        <v>3</v>
      </c>
      <c r="H664" s="20">
        <v>2025</v>
      </c>
      <c r="I664" s="20" t="s">
        <v>3905</v>
      </c>
      <c r="J664" s="20" t="s">
        <v>3903</v>
      </c>
      <c r="K664" s="20">
        <v>9441709444</v>
      </c>
      <c r="L664" s="20" t="s">
        <v>3906</v>
      </c>
      <c r="M664" s="20">
        <v>9677240684</v>
      </c>
      <c r="N664" s="20" t="s">
        <v>67</v>
      </c>
      <c r="O664" s="20" t="s">
        <v>169</v>
      </c>
      <c r="P664" s="20" t="s">
        <v>3907</v>
      </c>
      <c r="Q664" s="20" t="s">
        <v>46</v>
      </c>
      <c r="R664" s="32" t="s">
        <v>3908</v>
      </c>
    </row>
    <row r="665" spans="1:18" ht="22.5" hidden="1" customHeight="1" x14ac:dyDescent="0.2">
      <c r="A665" s="29">
        <v>45398.799942187499</v>
      </c>
      <c r="B665" s="20" t="s">
        <v>3909</v>
      </c>
      <c r="C665" s="30">
        <v>160121735193</v>
      </c>
      <c r="D665" s="20" t="s">
        <v>3910</v>
      </c>
      <c r="E665" s="20" t="s">
        <v>50</v>
      </c>
      <c r="F665" s="20" t="s">
        <v>13</v>
      </c>
      <c r="G665" s="20">
        <v>3</v>
      </c>
      <c r="H665" s="20">
        <v>2025</v>
      </c>
      <c r="I665" s="20" t="s">
        <v>3909</v>
      </c>
      <c r="J665" s="20" t="s">
        <v>3911</v>
      </c>
      <c r="K665" s="20">
        <v>9392990348</v>
      </c>
      <c r="L665" s="20" t="s">
        <v>3912</v>
      </c>
      <c r="M665" s="20">
        <v>9677240684</v>
      </c>
      <c r="N665" s="20" t="s">
        <v>3913</v>
      </c>
      <c r="O665" s="20" t="s">
        <v>3914</v>
      </c>
      <c r="P665" s="20" t="s">
        <v>3915</v>
      </c>
      <c r="Q665" s="20" t="s">
        <v>70</v>
      </c>
      <c r="R665" s="33" t="s">
        <v>3916</v>
      </c>
    </row>
    <row r="666" spans="1:18" ht="22.5" hidden="1" customHeight="1" x14ac:dyDescent="0.2">
      <c r="A666" s="29">
        <v>45373.323101886577</v>
      </c>
      <c r="B666" s="20" t="s">
        <v>3917</v>
      </c>
      <c r="C666" s="30">
        <v>160121735194</v>
      </c>
      <c r="D666" s="20" t="s">
        <v>3918</v>
      </c>
      <c r="E666" s="20" t="s">
        <v>50</v>
      </c>
      <c r="F666" s="20" t="s">
        <v>13</v>
      </c>
      <c r="G666" s="20">
        <v>3</v>
      </c>
      <c r="H666" s="20">
        <v>2025</v>
      </c>
      <c r="I666" s="20" t="s">
        <v>3919</v>
      </c>
      <c r="J666" s="20" t="s">
        <v>3920</v>
      </c>
      <c r="K666" s="20">
        <v>8328663669</v>
      </c>
      <c r="L666" s="20" t="s">
        <v>3894</v>
      </c>
      <c r="M666" s="20">
        <v>9677240684</v>
      </c>
      <c r="N666" s="20" t="s">
        <v>3921</v>
      </c>
      <c r="O666" s="20" t="s">
        <v>3922</v>
      </c>
      <c r="P666" s="31" t="s">
        <v>3923</v>
      </c>
      <c r="Q666" s="20" t="s">
        <v>46</v>
      </c>
      <c r="R666" s="32" t="s">
        <v>112</v>
      </c>
    </row>
    <row r="667" spans="1:18" ht="22.5" hidden="1" customHeight="1" x14ac:dyDescent="0.2">
      <c r="A667" s="29">
        <v>45395.850944641206</v>
      </c>
      <c r="B667" s="20" t="s">
        <v>3924</v>
      </c>
      <c r="C667" s="30">
        <v>160121735195</v>
      </c>
      <c r="D667" s="20" t="s">
        <v>3925</v>
      </c>
      <c r="E667" s="20" t="s">
        <v>50</v>
      </c>
      <c r="F667" s="20" t="s">
        <v>13</v>
      </c>
      <c r="G667" s="20">
        <v>3</v>
      </c>
      <c r="H667" s="20">
        <v>2025</v>
      </c>
      <c r="I667" s="20" t="s">
        <v>3926</v>
      </c>
      <c r="J667" s="20" t="s">
        <v>3924</v>
      </c>
      <c r="K667" s="20">
        <v>8125357960</v>
      </c>
      <c r="L667" s="20" t="s">
        <v>3927</v>
      </c>
      <c r="M667" s="20">
        <v>9677240684</v>
      </c>
      <c r="N667" s="20" t="s">
        <v>251</v>
      </c>
      <c r="O667" s="20" t="s">
        <v>3928</v>
      </c>
      <c r="P667" s="20" t="s">
        <v>3929</v>
      </c>
      <c r="Q667" s="20" t="s">
        <v>46</v>
      </c>
      <c r="R667" s="32" t="s">
        <v>112</v>
      </c>
    </row>
    <row r="668" spans="1:18" ht="22.5" hidden="1" customHeight="1" x14ac:dyDescent="0.2">
      <c r="A668" s="29">
        <v>45370.764243344907</v>
      </c>
      <c r="B668" s="20" t="s">
        <v>3930</v>
      </c>
      <c r="C668" s="30">
        <v>160121735197</v>
      </c>
      <c r="D668" s="20" t="s">
        <v>3931</v>
      </c>
      <c r="E668" s="20" t="s">
        <v>50</v>
      </c>
      <c r="F668" s="20" t="s">
        <v>13</v>
      </c>
      <c r="G668" s="20">
        <v>3</v>
      </c>
      <c r="H668" s="20">
        <v>2025</v>
      </c>
      <c r="I668" s="20" t="s">
        <v>3932</v>
      </c>
      <c r="J668" s="20" t="s">
        <v>3930</v>
      </c>
      <c r="K668" s="20">
        <v>9949784241</v>
      </c>
      <c r="L668" s="20" t="s">
        <v>3933</v>
      </c>
      <c r="M668" s="20">
        <v>9677240684</v>
      </c>
      <c r="N668" s="20" t="s">
        <v>3834</v>
      </c>
      <c r="O668" s="20" t="s">
        <v>3934</v>
      </c>
      <c r="P668" s="20" t="s">
        <v>3935</v>
      </c>
      <c r="Q668" s="20" t="s">
        <v>46</v>
      </c>
      <c r="R668" s="32" t="s">
        <v>3936</v>
      </c>
    </row>
    <row r="669" spans="1:18" ht="22.5" hidden="1" customHeight="1" x14ac:dyDescent="0.2">
      <c r="A669" s="29">
        <v>45400.773851608799</v>
      </c>
      <c r="B669" s="20" t="s">
        <v>3937</v>
      </c>
      <c r="C669" s="30">
        <v>160121735198</v>
      </c>
      <c r="D669" s="20" t="s">
        <v>3938</v>
      </c>
      <c r="E669" s="20" t="s">
        <v>50</v>
      </c>
      <c r="F669" s="20" t="s">
        <v>13</v>
      </c>
      <c r="G669" s="20">
        <v>3</v>
      </c>
      <c r="H669" s="20">
        <v>2025</v>
      </c>
      <c r="I669" s="20" t="s">
        <v>3939</v>
      </c>
      <c r="J669" s="20" t="s">
        <v>3937</v>
      </c>
      <c r="K669" s="20">
        <v>9121181910</v>
      </c>
      <c r="L669" s="20" t="s">
        <v>3940</v>
      </c>
      <c r="M669" s="20">
        <v>9677240684</v>
      </c>
      <c r="N669" s="20" t="s">
        <v>67</v>
      </c>
      <c r="O669" s="20" t="s">
        <v>947</v>
      </c>
      <c r="P669" s="20" t="s">
        <v>3941</v>
      </c>
      <c r="Q669" s="20" t="s">
        <v>46</v>
      </c>
      <c r="R669" s="33" t="s">
        <v>3942</v>
      </c>
    </row>
    <row r="670" spans="1:18" ht="22.5" hidden="1" customHeight="1" x14ac:dyDescent="0.2">
      <c r="A670" s="29">
        <v>45406.737694189811</v>
      </c>
      <c r="B670" s="20" t="s">
        <v>3943</v>
      </c>
      <c r="C670" s="30">
        <v>160121735198</v>
      </c>
      <c r="D670" s="20" t="s">
        <v>3938</v>
      </c>
      <c r="E670" s="20" t="s">
        <v>50</v>
      </c>
      <c r="F670" s="20" t="s">
        <v>13</v>
      </c>
      <c r="G670" s="20">
        <v>3</v>
      </c>
      <c r="H670" s="20">
        <v>2025</v>
      </c>
      <c r="I670" s="20" t="s">
        <v>3939</v>
      </c>
      <c r="J670" s="20" t="s">
        <v>3937</v>
      </c>
      <c r="K670" s="20">
        <v>9121181910</v>
      </c>
      <c r="L670" s="20" t="s">
        <v>3940</v>
      </c>
      <c r="M670" s="20">
        <v>9677240684</v>
      </c>
      <c r="N670" s="20" t="s">
        <v>67</v>
      </c>
      <c r="O670" s="20" t="s">
        <v>3944</v>
      </c>
      <c r="P670" s="31" t="s">
        <v>3945</v>
      </c>
      <c r="Q670" s="20" t="s">
        <v>70</v>
      </c>
      <c r="R670" s="40" t="s">
        <v>3942</v>
      </c>
    </row>
    <row r="671" spans="1:18" ht="22.5" hidden="1" customHeight="1" x14ac:dyDescent="0.2">
      <c r="A671" s="29">
        <v>45386.648667662041</v>
      </c>
      <c r="B671" s="20" t="s">
        <v>3946</v>
      </c>
      <c r="C671" s="30">
        <v>160121735199</v>
      </c>
      <c r="D671" s="20" t="s">
        <v>3947</v>
      </c>
      <c r="E671" s="20" t="s">
        <v>50</v>
      </c>
      <c r="F671" s="20" t="s">
        <v>13</v>
      </c>
      <c r="G671" s="20">
        <v>3</v>
      </c>
      <c r="H671" s="20">
        <v>2025</v>
      </c>
      <c r="I671" s="20" t="s">
        <v>3948</v>
      </c>
      <c r="J671" s="20" t="s">
        <v>3946</v>
      </c>
      <c r="K671" s="20">
        <v>9963110051</v>
      </c>
      <c r="L671" s="20" t="s">
        <v>3949</v>
      </c>
      <c r="M671" s="20">
        <v>9963110051</v>
      </c>
      <c r="N671" s="20" t="s">
        <v>43</v>
      </c>
      <c r="O671" s="20" t="s">
        <v>3950</v>
      </c>
      <c r="P671" s="31" t="s">
        <v>3951</v>
      </c>
      <c r="Q671" s="20" t="s">
        <v>70</v>
      </c>
      <c r="R671" s="32" t="s">
        <v>112</v>
      </c>
    </row>
    <row r="672" spans="1:18" ht="22.5" hidden="1" customHeight="1" x14ac:dyDescent="0.2">
      <c r="A672" s="29">
        <v>45385.788182349541</v>
      </c>
      <c r="B672" s="20" t="s">
        <v>3952</v>
      </c>
      <c r="C672" s="30">
        <v>160121735200</v>
      </c>
      <c r="D672" s="20" t="s">
        <v>3953</v>
      </c>
      <c r="E672" s="20" t="s">
        <v>50</v>
      </c>
      <c r="F672" s="20" t="s">
        <v>13</v>
      </c>
      <c r="G672" s="20">
        <v>3</v>
      </c>
      <c r="H672" s="20">
        <v>2025</v>
      </c>
      <c r="I672" s="20" t="s">
        <v>3954</v>
      </c>
      <c r="J672" s="20" t="s">
        <v>3952</v>
      </c>
      <c r="K672" s="20">
        <v>9182799271</v>
      </c>
      <c r="L672" s="20" t="s">
        <v>3955</v>
      </c>
      <c r="M672" s="20">
        <v>9677240684</v>
      </c>
      <c r="N672" s="20" t="s">
        <v>3956</v>
      </c>
      <c r="O672" s="20" t="s">
        <v>3957</v>
      </c>
      <c r="P672" s="20" t="s">
        <v>3958</v>
      </c>
      <c r="Q672" s="20" t="s">
        <v>46</v>
      </c>
      <c r="R672" s="32" t="s">
        <v>3959</v>
      </c>
    </row>
    <row r="673" spans="1:18" ht="22.5" hidden="1" customHeight="1" x14ac:dyDescent="0.2">
      <c r="A673" s="29">
        <v>45384.806973692132</v>
      </c>
      <c r="B673" s="20" t="s">
        <v>3960</v>
      </c>
      <c r="C673" s="30">
        <v>160121735202</v>
      </c>
      <c r="D673" s="20" t="s">
        <v>3961</v>
      </c>
      <c r="E673" s="20" t="s">
        <v>50</v>
      </c>
      <c r="F673" s="20" t="s">
        <v>13</v>
      </c>
      <c r="G673" s="20">
        <v>3</v>
      </c>
      <c r="H673" s="20">
        <v>2025</v>
      </c>
      <c r="I673" s="20" t="s">
        <v>3962</v>
      </c>
      <c r="J673" s="20" t="s">
        <v>3960</v>
      </c>
      <c r="K673" s="20">
        <v>9849370674</v>
      </c>
      <c r="L673" s="20" t="s">
        <v>3963</v>
      </c>
      <c r="M673" s="20">
        <v>9677240684</v>
      </c>
      <c r="N673" s="20" t="s">
        <v>3964</v>
      </c>
      <c r="O673" s="20" t="s">
        <v>3965</v>
      </c>
      <c r="P673" s="20" t="s">
        <v>3966</v>
      </c>
      <c r="Q673" s="20" t="s">
        <v>70</v>
      </c>
      <c r="R673" s="32" t="s">
        <v>56</v>
      </c>
    </row>
    <row r="674" spans="1:18" ht="22.5" hidden="1" customHeight="1" x14ac:dyDescent="0.2">
      <c r="A674" s="29">
        <v>45411.403691342595</v>
      </c>
      <c r="B674" s="20" t="s">
        <v>3960</v>
      </c>
      <c r="C674" s="30">
        <v>160121735202</v>
      </c>
      <c r="D674" s="20" t="s">
        <v>3961</v>
      </c>
      <c r="E674" s="20" t="s">
        <v>50</v>
      </c>
      <c r="F674" s="20" t="s">
        <v>13</v>
      </c>
      <c r="G674" s="20">
        <v>3</v>
      </c>
      <c r="H674" s="20">
        <v>2025</v>
      </c>
      <c r="I674" s="20" t="s">
        <v>3962</v>
      </c>
      <c r="J674" s="20" t="s">
        <v>3960</v>
      </c>
      <c r="K674" s="20">
        <v>9849370674</v>
      </c>
      <c r="L674" s="20" t="s">
        <v>3967</v>
      </c>
      <c r="M674" s="20">
        <v>9677240684</v>
      </c>
      <c r="N674" s="20" t="s">
        <v>67</v>
      </c>
      <c r="O674" s="20">
        <v>75.52</v>
      </c>
      <c r="P674" s="31" t="s">
        <v>3968</v>
      </c>
      <c r="Q674" s="20" t="s">
        <v>70</v>
      </c>
      <c r="R674" s="20" t="s">
        <v>998</v>
      </c>
    </row>
    <row r="675" spans="1:18" ht="22.5" hidden="1" customHeight="1" x14ac:dyDescent="0.2">
      <c r="A675" s="29">
        <v>45411.48058880787</v>
      </c>
      <c r="B675" s="20" t="s">
        <v>3969</v>
      </c>
      <c r="C675" s="30">
        <v>160121735203</v>
      </c>
      <c r="D675" s="20" t="s">
        <v>3970</v>
      </c>
      <c r="E675" s="20" t="s">
        <v>50</v>
      </c>
      <c r="F675" s="20" t="s">
        <v>13</v>
      </c>
      <c r="G675" s="20">
        <v>3</v>
      </c>
      <c r="H675" s="20">
        <v>2025</v>
      </c>
      <c r="I675" s="20" t="s">
        <v>3971</v>
      </c>
      <c r="J675" s="20" t="s">
        <v>3969</v>
      </c>
      <c r="K675" s="20">
        <v>8886459998</v>
      </c>
      <c r="L675" s="20" t="s">
        <v>3972</v>
      </c>
      <c r="M675" s="20">
        <v>9677240684</v>
      </c>
      <c r="N675" s="20" t="s">
        <v>43</v>
      </c>
      <c r="O675" s="20" t="s">
        <v>3973</v>
      </c>
      <c r="P675" s="31" t="s">
        <v>3974</v>
      </c>
      <c r="Q675" s="20" t="s">
        <v>46</v>
      </c>
      <c r="R675" s="20" t="s">
        <v>998</v>
      </c>
    </row>
    <row r="676" spans="1:18" ht="22.5" hidden="1" customHeight="1" x14ac:dyDescent="0.2">
      <c r="A676" s="29">
        <v>45409.686429374997</v>
      </c>
      <c r="B676" s="20" t="s">
        <v>3975</v>
      </c>
      <c r="C676" s="30">
        <v>160121735204</v>
      </c>
      <c r="D676" s="20" t="s">
        <v>3976</v>
      </c>
      <c r="E676" s="20" t="s">
        <v>50</v>
      </c>
      <c r="F676" s="20" t="s">
        <v>13</v>
      </c>
      <c r="G676" s="20">
        <v>3</v>
      </c>
      <c r="H676" s="20">
        <v>2025</v>
      </c>
      <c r="I676" s="20" t="s">
        <v>3977</v>
      </c>
      <c r="J676" s="20" t="s">
        <v>3975</v>
      </c>
      <c r="K676" s="20">
        <v>7036880680</v>
      </c>
      <c r="L676" s="20" t="s">
        <v>3949</v>
      </c>
      <c r="M676" s="20">
        <v>9677240684</v>
      </c>
      <c r="N676" s="20" t="s">
        <v>43</v>
      </c>
      <c r="O676" s="20">
        <v>114</v>
      </c>
      <c r="P676" s="31" t="s">
        <v>3978</v>
      </c>
      <c r="Q676" s="20" t="s">
        <v>70</v>
      </c>
      <c r="R676" s="32" t="s">
        <v>3979</v>
      </c>
    </row>
    <row r="677" spans="1:18" ht="22.5" hidden="1" customHeight="1" x14ac:dyDescent="0.2">
      <c r="A677" s="29">
        <v>45385.884100555559</v>
      </c>
      <c r="B677" s="20" t="s">
        <v>3980</v>
      </c>
      <c r="C677" s="30">
        <v>160121735301</v>
      </c>
      <c r="D677" s="20" t="s">
        <v>3981</v>
      </c>
      <c r="E677" s="20" t="s">
        <v>50</v>
      </c>
      <c r="F677" s="20" t="s">
        <v>13</v>
      </c>
      <c r="G677" s="20">
        <v>1</v>
      </c>
      <c r="H677" s="20">
        <v>2025</v>
      </c>
      <c r="I677" s="20" t="s">
        <v>3982</v>
      </c>
      <c r="J677" s="20" t="s">
        <v>3980</v>
      </c>
      <c r="K677" s="20">
        <v>9347292975</v>
      </c>
      <c r="L677" s="20" t="s">
        <v>3983</v>
      </c>
      <c r="M677" s="20">
        <v>8801206497</v>
      </c>
      <c r="N677" s="20" t="s">
        <v>43</v>
      </c>
      <c r="O677" s="20" t="s">
        <v>3984</v>
      </c>
      <c r="P677" s="31" t="s">
        <v>3985</v>
      </c>
      <c r="Q677" s="20" t="s">
        <v>46</v>
      </c>
      <c r="R677" s="32" t="s">
        <v>3986</v>
      </c>
    </row>
    <row r="678" spans="1:18" ht="22.5" hidden="1" customHeight="1" x14ac:dyDescent="0.2">
      <c r="A678" s="29">
        <v>45385.873070532412</v>
      </c>
      <c r="B678" s="20" t="s">
        <v>3987</v>
      </c>
      <c r="C678" s="30">
        <v>160121735302</v>
      </c>
      <c r="D678" s="20" t="s">
        <v>3988</v>
      </c>
      <c r="E678" s="20" t="s">
        <v>50</v>
      </c>
      <c r="F678" s="20" t="s">
        <v>13</v>
      </c>
      <c r="G678" s="20">
        <v>1</v>
      </c>
      <c r="H678" s="20">
        <v>2025</v>
      </c>
      <c r="I678" s="20" t="s">
        <v>3989</v>
      </c>
      <c r="J678" s="20" t="s">
        <v>3987</v>
      </c>
      <c r="K678" s="20">
        <v>9347920734</v>
      </c>
      <c r="L678" s="20" t="s">
        <v>3990</v>
      </c>
      <c r="M678" s="20">
        <v>8801206497</v>
      </c>
      <c r="N678" s="20" t="s">
        <v>43</v>
      </c>
      <c r="O678" s="20">
        <v>114.2</v>
      </c>
      <c r="P678" s="31" t="s">
        <v>3991</v>
      </c>
      <c r="Q678" s="20" t="s">
        <v>46</v>
      </c>
      <c r="R678" s="32" t="s">
        <v>1073</v>
      </c>
    </row>
    <row r="679" spans="1:18" ht="22.5" hidden="1" customHeight="1" x14ac:dyDescent="0.2">
      <c r="A679" s="29">
        <v>45370.692574942128</v>
      </c>
      <c r="B679" s="20" t="s">
        <v>3992</v>
      </c>
      <c r="C679" s="30">
        <v>160121735303</v>
      </c>
      <c r="D679" s="20" t="s">
        <v>3993</v>
      </c>
      <c r="E679" s="20" t="s">
        <v>40</v>
      </c>
      <c r="F679" s="20" t="s">
        <v>13</v>
      </c>
      <c r="G679" s="20">
        <v>1</v>
      </c>
      <c r="H679" s="20">
        <v>2025</v>
      </c>
      <c r="I679" s="20" t="s">
        <v>3994</v>
      </c>
      <c r="J679" s="20" t="s">
        <v>3992</v>
      </c>
      <c r="K679" s="20">
        <v>8801206497</v>
      </c>
      <c r="L679" s="20" t="s">
        <v>3356</v>
      </c>
      <c r="M679" s="20">
        <v>7842435397</v>
      </c>
      <c r="N679" s="20" t="s">
        <v>3995</v>
      </c>
      <c r="O679" s="20">
        <v>60</v>
      </c>
      <c r="P679" s="20" t="s">
        <v>3996</v>
      </c>
      <c r="Q679" s="20" t="s">
        <v>46</v>
      </c>
      <c r="R679" s="32" t="s">
        <v>682</v>
      </c>
    </row>
    <row r="680" spans="1:18" ht="22.5" hidden="1" customHeight="1" x14ac:dyDescent="0.2">
      <c r="A680" s="29">
        <v>45370.820252685182</v>
      </c>
      <c r="B680" s="20" t="s">
        <v>3997</v>
      </c>
      <c r="C680" s="30">
        <v>160121735304</v>
      </c>
      <c r="D680" s="20" t="s">
        <v>3998</v>
      </c>
      <c r="E680" s="20" t="s">
        <v>50</v>
      </c>
      <c r="F680" s="20" t="s">
        <v>13</v>
      </c>
      <c r="G680" s="20">
        <v>1</v>
      </c>
      <c r="H680" s="20">
        <v>2025</v>
      </c>
      <c r="I680" s="20" t="s">
        <v>3999</v>
      </c>
      <c r="J680" s="20" t="s">
        <v>3997</v>
      </c>
      <c r="K680" s="20">
        <v>8374835205</v>
      </c>
      <c r="L680" s="20" t="s">
        <v>3386</v>
      </c>
      <c r="M680" s="20">
        <v>9999999999</v>
      </c>
      <c r="N680" s="20" t="s">
        <v>43</v>
      </c>
      <c r="O680" s="20" t="s">
        <v>4000</v>
      </c>
      <c r="P680" s="31" t="s">
        <v>4001</v>
      </c>
      <c r="Q680" s="20" t="s">
        <v>70</v>
      </c>
      <c r="R680" s="33" t="s">
        <v>4002</v>
      </c>
    </row>
    <row r="681" spans="1:18" ht="22.5" hidden="1" customHeight="1" x14ac:dyDescent="0.2">
      <c r="A681" s="29">
        <v>45370.974101655098</v>
      </c>
      <c r="B681" s="20" t="s">
        <v>4003</v>
      </c>
      <c r="C681" s="30">
        <v>160121735305</v>
      </c>
      <c r="D681" s="20" t="s">
        <v>4004</v>
      </c>
      <c r="E681" s="20" t="s">
        <v>50</v>
      </c>
      <c r="F681" s="20" t="s">
        <v>13</v>
      </c>
      <c r="G681" s="20">
        <v>1</v>
      </c>
      <c r="H681" s="20">
        <v>2025</v>
      </c>
      <c r="I681" s="20" t="s">
        <v>4005</v>
      </c>
      <c r="J681" s="20" t="s">
        <v>4003</v>
      </c>
      <c r="K681" s="20">
        <v>9866785148</v>
      </c>
      <c r="L681" s="20" t="s">
        <v>3428</v>
      </c>
      <c r="M681" s="20">
        <v>8801206497</v>
      </c>
      <c r="N681" s="20" t="s">
        <v>43</v>
      </c>
      <c r="O681" s="20" t="s">
        <v>4006</v>
      </c>
      <c r="P681" s="20" t="s">
        <v>4007</v>
      </c>
      <c r="Q681" s="20" t="s">
        <v>46</v>
      </c>
      <c r="R681" s="32" t="s">
        <v>4008</v>
      </c>
    </row>
    <row r="682" spans="1:18" ht="22.5" hidden="1" customHeight="1" x14ac:dyDescent="0.2">
      <c r="A682" s="29">
        <v>45392.519892129625</v>
      </c>
      <c r="B682" s="20" t="s">
        <v>4009</v>
      </c>
      <c r="C682" s="30">
        <v>160121735306</v>
      </c>
      <c r="D682" s="20" t="s">
        <v>4010</v>
      </c>
      <c r="E682" s="20" t="s">
        <v>40</v>
      </c>
      <c r="F682" s="20" t="s">
        <v>13</v>
      </c>
      <c r="G682" s="20">
        <v>1</v>
      </c>
      <c r="H682" s="20">
        <v>2025</v>
      </c>
      <c r="I682" s="20" t="s">
        <v>4011</v>
      </c>
      <c r="J682" s="20" t="s">
        <v>4009</v>
      </c>
      <c r="K682" s="20">
        <v>9502442314</v>
      </c>
      <c r="L682" s="20" t="s">
        <v>3356</v>
      </c>
      <c r="M682" s="20">
        <v>8801206497</v>
      </c>
      <c r="N682" s="20" t="s">
        <v>3146</v>
      </c>
      <c r="O682" s="20" t="s">
        <v>3010</v>
      </c>
      <c r="P682" s="31" t="s">
        <v>4012</v>
      </c>
      <c r="Q682" s="20" t="s">
        <v>46</v>
      </c>
      <c r="R682" s="20" t="s">
        <v>4013</v>
      </c>
    </row>
    <row r="683" spans="1:18" ht="22.5" hidden="1" customHeight="1" x14ac:dyDescent="0.2">
      <c r="A683" s="29">
        <v>45372.457761134254</v>
      </c>
      <c r="B683" s="20" t="s">
        <v>4014</v>
      </c>
      <c r="C683" s="30">
        <v>160121735307</v>
      </c>
      <c r="D683" s="20" t="s">
        <v>4015</v>
      </c>
      <c r="E683" s="20" t="s">
        <v>40</v>
      </c>
      <c r="F683" s="20" t="s">
        <v>13</v>
      </c>
      <c r="G683" s="20">
        <v>2</v>
      </c>
      <c r="H683" s="20">
        <v>2025</v>
      </c>
      <c r="I683" s="20" t="s">
        <v>4016</v>
      </c>
      <c r="J683" s="20" t="s">
        <v>4014</v>
      </c>
      <c r="K683" s="20">
        <v>9390403997</v>
      </c>
      <c r="L683" s="20" t="s">
        <v>4017</v>
      </c>
      <c r="M683" s="20">
        <v>9494235614</v>
      </c>
      <c r="N683" s="20" t="s">
        <v>43</v>
      </c>
      <c r="O683" s="20" t="s">
        <v>4018</v>
      </c>
      <c r="P683" s="31" t="s">
        <v>4019</v>
      </c>
      <c r="Q683" s="20" t="s">
        <v>46</v>
      </c>
      <c r="R683" s="33" t="s">
        <v>4020</v>
      </c>
    </row>
    <row r="684" spans="1:18" ht="22.5" hidden="1" customHeight="1" x14ac:dyDescent="0.2">
      <c r="A684" s="29">
        <v>45382.710257060186</v>
      </c>
      <c r="B684" s="20" t="s">
        <v>4021</v>
      </c>
      <c r="C684" s="30">
        <v>160121735308</v>
      </c>
      <c r="D684" s="20" t="s">
        <v>4022</v>
      </c>
      <c r="E684" s="20" t="s">
        <v>40</v>
      </c>
      <c r="F684" s="20" t="s">
        <v>13</v>
      </c>
      <c r="G684" s="20">
        <v>2</v>
      </c>
      <c r="H684" s="20">
        <v>2025</v>
      </c>
      <c r="I684" s="20" t="s">
        <v>4023</v>
      </c>
      <c r="J684" s="20" t="s">
        <v>4021</v>
      </c>
      <c r="K684" s="20">
        <v>7386305997</v>
      </c>
      <c r="L684" s="20" t="s">
        <v>4017</v>
      </c>
      <c r="M684" s="20">
        <v>9494235614</v>
      </c>
      <c r="N684" s="20" t="s">
        <v>4024</v>
      </c>
      <c r="O684" s="20" t="s">
        <v>4025</v>
      </c>
      <c r="P684" s="20" t="s">
        <v>4026</v>
      </c>
      <c r="Q684" s="20" t="s">
        <v>46</v>
      </c>
      <c r="R684" s="32" t="s">
        <v>4027</v>
      </c>
    </row>
    <row r="685" spans="1:18" ht="22.5" hidden="1" customHeight="1" x14ac:dyDescent="0.2">
      <c r="A685" s="29">
        <v>45394.84901820602</v>
      </c>
      <c r="B685" s="20" t="s">
        <v>4028</v>
      </c>
      <c r="C685" s="30">
        <v>160121735309</v>
      </c>
      <c r="D685" s="20" t="s">
        <v>4029</v>
      </c>
      <c r="E685" s="20" t="s">
        <v>40</v>
      </c>
      <c r="F685" s="20" t="s">
        <v>13</v>
      </c>
      <c r="G685" s="20">
        <v>2</v>
      </c>
      <c r="H685" s="20">
        <v>2025</v>
      </c>
      <c r="I685" s="20" t="s">
        <v>4030</v>
      </c>
      <c r="J685" s="20" t="s">
        <v>4028</v>
      </c>
      <c r="K685" s="20">
        <v>9182900428</v>
      </c>
      <c r="L685" s="20" t="s">
        <v>4031</v>
      </c>
      <c r="M685" s="20">
        <v>9494235614</v>
      </c>
      <c r="N685" s="20" t="s">
        <v>3146</v>
      </c>
      <c r="O685" s="20">
        <v>60</v>
      </c>
      <c r="P685" s="31" t="s">
        <v>4032</v>
      </c>
      <c r="Q685" s="20" t="s">
        <v>46</v>
      </c>
      <c r="R685" s="20" t="s">
        <v>242</v>
      </c>
    </row>
    <row r="686" spans="1:18" ht="22.5" hidden="1" customHeight="1" x14ac:dyDescent="0.2">
      <c r="A686" s="29">
        <v>45394.795347800929</v>
      </c>
      <c r="B686" s="20" t="s">
        <v>4033</v>
      </c>
      <c r="C686" s="30">
        <v>160121735310</v>
      </c>
      <c r="D686" s="20" t="s">
        <v>4034</v>
      </c>
      <c r="E686" s="20" t="s">
        <v>40</v>
      </c>
      <c r="F686" s="20" t="s">
        <v>13</v>
      </c>
      <c r="G686" s="20">
        <v>2</v>
      </c>
      <c r="H686" s="20">
        <v>2025</v>
      </c>
      <c r="I686" s="20" t="s">
        <v>4035</v>
      </c>
      <c r="J686" s="20" t="s">
        <v>4036</v>
      </c>
      <c r="K686" s="20">
        <v>7661870454</v>
      </c>
      <c r="L686" s="20" t="s">
        <v>4037</v>
      </c>
      <c r="M686" s="20">
        <v>9494235614</v>
      </c>
      <c r="N686" s="20" t="s">
        <v>3146</v>
      </c>
      <c r="O686" s="20" t="s">
        <v>1584</v>
      </c>
      <c r="P686" s="31" t="s">
        <v>4038</v>
      </c>
      <c r="Q686" s="20" t="s">
        <v>46</v>
      </c>
      <c r="R686" s="20" t="s">
        <v>4039</v>
      </c>
    </row>
    <row r="687" spans="1:18" ht="22.5" hidden="1" customHeight="1" x14ac:dyDescent="0.2">
      <c r="A687" s="29">
        <v>45371.642825497685</v>
      </c>
      <c r="B687" s="20" t="s">
        <v>4040</v>
      </c>
      <c r="C687" s="30">
        <v>160121735311</v>
      </c>
      <c r="D687" s="20" t="s">
        <v>4041</v>
      </c>
      <c r="E687" s="20" t="s">
        <v>40</v>
      </c>
      <c r="F687" s="20" t="s">
        <v>13</v>
      </c>
      <c r="G687" s="20">
        <v>2</v>
      </c>
      <c r="H687" s="20">
        <v>2025</v>
      </c>
      <c r="I687" s="20" t="s">
        <v>4042</v>
      </c>
      <c r="J687" s="20" t="s">
        <v>4040</v>
      </c>
      <c r="K687" s="20">
        <v>9502658799</v>
      </c>
      <c r="L687" s="20" t="s">
        <v>3630</v>
      </c>
      <c r="M687" s="20">
        <v>9494235614</v>
      </c>
      <c r="N687" s="20" t="s">
        <v>4043</v>
      </c>
      <c r="O687" s="20" t="s">
        <v>4044</v>
      </c>
      <c r="P687" s="20" t="s">
        <v>4045</v>
      </c>
      <c r="Q687" s="20" t="s">
        <v>46</v>
      </c>
      <c r="R687" s="32" t="s">
        <v>4046</v>
      </c>
    </row>
    <row r="688" spans="1:18" ht="22.5" hidden="1" customHeight="1" x14ac:dyDescent="0.2">
      <c r="A688" s="29">
        <v>45382.422712384257</v>
      </c>
      <c r="B688" s="20" t="s">
        <v>4047</v>
      </c>
      <c r="C688" s="30">
        <v>160121735312</v>
      </c>
      <c r="D688" s="20" t="s">
        <v>4048</v>
      </c>
      <c r="E688" s="20" t="s">
        <v>40</v>
      </c>
      <c r="F688" s="20" t="s">
        <v>13</v>
      </c>
      <c r="G688" s="20">
        <v>2</v>
      </c>
      <c r="H688" s="20">
        <v>2025</v>
      </c>
      <c r="I688" s="20" t="s">
        <v>4049</v>
      </c>
      <c r="J688" s="20" t="s">
        <v>4047</v>
      </c>
      <c r="K688" s="20">
        <v>9392886294</v>
      </c>
      <c r="L688" s="20" t="s">
        <v>3630</v>
      </c>
      <c r="M688" s="20">
        <v>9494235614</v>
      </c>
      <c r="N688" s="20" t="s">
        <v>4050</v>
      </c>
      <c r="O688" s="20" t="s">
        <v>4051</v>
      </c>
      <c r="P688" s="31" t="s">
        <v>4052</v>
      </c>
      <c r="Q688" s="20" t="s">
        <v>46</v>
      </c>
      <c r="R688" s="32" t="s">
        <v>112</v>
      </c>
    </row>
    <row r="689" spans="1:18" ht="22.5" hidden="1" customHeight="1" x14ac:dyDescent="0.2">
      <c r="A689" s="29">
        <v>45370.651255104167</v>
      </c>
      <c r="B689" s="20" t="s">
        <v>4053</v>
      </c>
      <c r="C689" s="30">
        <v>160121735314</v>
      </c>
      <c r="D689" s="20" t="s">
        <v>4054</v>
      </c>
      <c r="E689" s="20" t="s">
        <v>50</v>
      </c>
      <c r="F689" s="20" t="s">
        <v>13</v>
      </c>
      <c r="G689" s="20">
        <v>3</v>
      </c>
      <c r="H689" s="20">
        <v>2025</v>
      </c>
      <c r="I689" s="20" t="s">
        <v>4053</v>
      </c>
      <c r="J689" s="20" t="s">
        <v>4055</v>
      </c>
      <c r="K689" s="20">
        <v>7093897550</v>
      </c>
      <c r="L689" s="20" t="s">
        <v>4056</v>
      </c>
      <c r="M689" s="20">
        <v>9677240684</v>
      </c>
      <c r="N689" s="20" t="s">
        <v>43</v>
      </c>
      <c r="O689" s="20" t="s">
        <v>3614</v>
      </c>
      <c r="P689" s="31" t="s">
        <v>4057</v>
      </c>
      <c r="Q689" s="20" t="s">
        <v>46</v>
      </c>
      <c r="R689" s="32" t="s">
        <v>4058</v>
      </c>
    </row>
    <row r="690" spans="1:18" ht="22.5" hidden="1" customHeight="1" x14ac:dyDescent="0.2">
      <c r="A690" s="29">
        <v>45371.429964351853</v>
      </c>
      <c r="B690" s="20" t="s">
        <v>4059</v>
      </c>
      <c r="C690" s="30">
        <v>160121735315</v>
      </c>
      <c r="D690" s="20" t="s">
        <v>4060</v>
      </c>
      <c r="E690" s="20" t="s">
        <v>40</v>
      </c>
      <c r="F690" s="20" t="s">
        <v>13</v>
      </c>
      <c r="G690" s="20">
        <v>3</v>
      </c>
      <c r="H690" s="20">
        <v>2025</v>
      </c>
      <c r="I690" s="20" t="s">
        <v>4061</v>
      </c>
      <c r="J690" s="20" t="s">
        <v>4059</v>
      </c>
      <c r="K690" s="20">
        <v>8688143922</v>
      </c>
      <c r="L690" s="20" t="s">
        <v>4062</v>
      </c>
      <c r="M690" s="20">
        <v>9677240684</v>
      </c>
      <c r="N690" s="20" t="s">
        <v>43</v>
      </c>
      <c r="O690" s="20" t="s">
        <v>2636</v>
      </c>
      <c r="P690" s="31" t="s">
        <v>4063</v>
      </c>
      <c r="Q690" s="20" t="s">
        <v>46</v>
      </c>
      <c r="R690" s="32" t="s">
        <v>4064</v>
      </c>
    </row>
    <row r="691" spans="1:18" ht="22.5" hidden="1" customHeight="1" x14ac:dyDescent="0.2">
      <c r="A691" s="29">
        <v>45409.978112881945</v>
      </c>
      <c r="B691" s="20" t="s">
        <v>4065</v>
      </c>
      <c r="C691" s="30">
        <v>160121735316</v>
      </c>
      <c r="D691" s="20" t="s">
        <v>4066</v>
      </c>
      <c r="E691" s="20" t="s">
        <v>50</v>
      </c>
      <c r="F691" s="20" t="s">
        <v>13</v>
      </c>
      <c r="G691" s="20">
        <v>3</v>
      </c>
      <c r="H691" s="20">
        <v>2025</v>
      </c>
      <c r="I691" s="20" t="s">
        <v>4067</v>
      </c>
      <c r="J691" s="20" t="s">
        <v>4065</v>
      </c>
      <c r="K691" s="20">
        <v>6303899380</v>
      </c>
      <c r="L691" s="20" t="s">
        <v>3894</v>
      </c>
      <c r="M691" s="20">
        <v>9677240684</v>
      </c>
      <c r="N691" s="20" t="s">
        <v>43</v>
      </c>
      <c r="O691" s="20">
        <v>110</v>
      </c>
      <c r="P691" s="20" t="s">
        <v>4068</v>
      </c>
      <c r="Q691" s="20" t="s">
        <v>46</v>
      </c>
      <c r="R691" s="32" t="s">
        <v>149</v>
      </c>
    </row>
    <row r="692" spans="1:18" ht="22.5" hidden="1" customHeight="1" x14ac:dyDescent="0.2">
      <c r="A692" s="29">
        <v>45371.524289895839</v>
      </c>
      <c r="B692" s="20" t="s">
        <v>4069</v>
      </c>
      <c r="C692" s="30">
        <v>160121735317</v>
      </c>
      <c r="D692" s="20" t="s">
        <v>4070</v>
      </c>
      <c r="E692" s="20" t="s">
        <v>40</v>
      </c>
      <c r="F692" s="20" t="s">
        <v>13</v>
      </c>
      <c r="G692" s="20">
        <v>3</v>
      </c>
      <c r="H692" s="20">
        <v>2025</v>
      </c>
      <c r="I692" s="20" t="s">
        <v>4071</v>
      </c>
      <c r="J692" s="20" t="s">
        <v>4069</v>
      </c>
      <c r="K692" s="20">
        <v>7036995540</v>
      </c>
      <c r="L692" s="20" t="s">
        <v>4072</v>
      </c>
      <c r="M692" s="20">
        <v>9677240684</v>
      </c>
      <c r="N692" s="20" t="s">
        <v>43</v>
      </c>
      <c r="O692" s="20" t="s">
        <v>3736</v>
      </c>
      <c r="P692" s="31" t="s">
        <v>4073</v>
      </c>
      <c r="Q692" s="20" t="s">
        <v>70</v>
      </c>
      <c r="R692" s="32" t="s">
        <v>4074</v>
      </c>
    </row>
    <row r="693" spans="1:18" ht="22.5" hidden="1" customHeight="1" x14ac:dyDescent="0.2">
      <c r="A693" s="29">
        <v>45372.669881875001</v>
      </c>
      <c r="B693" s="20" t="s">
        <v>4075</v>
      </c>
      <c r="C693" s="30">
        <v>160121735318</v>
      </c>
      <c r="D693" s="20" t="s">
        <v>4076</v>
      </c>
      <c r="E693" s="20" t="s">
        <v>50</v>
      </c>
      <c r="F693" s="20" t="s">
        <v>13</v>
      </c>
      <c r="G693" s="20">
        <v>3</v>
      </c>
      <c r="H693" s="20">
        <v>2025</v>
      </c>
      <c r="I693" s="20" t="s">
        <v>4077</v>
      </c>
      <c r="J693" s="20" t="s">
        <v>4075</v>
      </c>
      <c r="K693" s="20">
        <v>9989317897</v>
      </c>
      <c r="L693" s="20" t="s">
        <v>4072</v>
      </c>
      <c r="M693" s="20">
        <v>9677240684</v>
      </c>
      <c r="N693" s="20" t="s">
        <v>43</v>
      </c>
      <c r="O693" s="20" t="s">
        <v>2464</v>
      </c>
      <c r="P693" s="31" t="s">
        <v>4078</v>
      </c>
      <c r="Q693" s="20" t="s">
        <v>46</v>
      </c>
      <c r="R693" s="32" t="s">
        <v>149</v>
      </c>
    </row>
    <row r="694" spans="1:18" ht="22.5" hidden="1" customHeight="1" x14ac:dyDescent="0.2">
      <c r="A694" s="29">
        <v>45372.667866550924</v>
      </c>
      <c r="B694" s="20" t="s">
        <v>4079</v>
      </c>
      <c r="C694" s="30">
        <v>160121735319</v>
      </c>
      <c r="D694" s="20" t="s">
        <v>4080</v>
      </c>
      <c r="E694" s="20" t="s">
        <v>50</v>
      </c>
      <c r="F694" s="20" t="s">
        <v>13</v>
      </c>
      <c r="G694" s="20">
        <v>3</v>
      </c>
      <c r="H694" s="20">
        <v>2025</v>
      </c>
      <c r="I694" s="20" t="s">
        <v>4081</v>
      </c>
      <c r="J694" s="20" t="s">
        <v>4079</v>
      </c>
      <c r="K694" s="20">
        <v>8978045770</v>
      </c>
      <c r="L694" s="20" t="s">
        <v>4082</v>
      </c>
      <c r="M694" s="20">
        <v>9677240684</v>
      </c>
      <c r="N694" s="20" t="s">
        <v>43</v>
      </c>
      <c r="O694" s="20" t="s">
        <v>2464</v>
      </c>
      <c r="P694" s="20" t="s">
        <v>4083</v>
      </c>
      <c r="Q694" s="20" t="s">
        <v>70</v>
      </c>
      <c r="R694" s="32" t="s">
        <v>682</v>
      </c>
    </row>
    <row r="695" spans="1:18" ht="22.5" hidden="1" customHeight="1" x14ac:dyDescent="0.2">
      <c r="A695" s="29">
        <v>45370.713213946758</v>
      </c>
      <c r="B695" s="20" t="s">
        <v>4084</v>
      </c>
      <c r="C695" s="30">
        <v>160121735320</v>
      </c>
      <c r="D695" s="20" t="s">
        <v>4085</v>
      </c>
      <c r="E695" s="20" t="s">
        <v>40</v>
      </c>
      <c r="F695" s="20" t="s">
        <v>13</v>
      </c>
      <c r="G695" s="20">
        <v>3</v>
      </c>
      <c r="H695" s="20">
        <v>2025</v>
      </c>
      <c r="I695" s="20" t="s">
        <v>4086</v>
      </c>
      <c r="J695" s="20" t="s">
        <v>4084</v>
      </c>
      <c r="K695" s="20">
        <v>8309185276</v>
      </c>
      <c r="L695" s="20" t="s">
        <v>4087</v>
      </c>
      <c r="M695" s="20">
        <v>9677240684</v>
      </c>
      <c r="N695" s="20" t="s">
        <v>43</v>
      </c>
      <c r="O695" s="20" t="s">
        <v>3736</v>
      </c>
      <c r="P695" s="31" t="s">
        <v>4088</v>
      </c>
      <c r="Q695" s="20" t="s">
        <v>70</v>
      </c>
      <c r="R695" s="32" t="s">
        <v>4074</v>
      </c>
    </row>
    <row r="696" spans="1:18" ht="22.5" hidden="1" customHeight="1" x14ac:dyDescent="0.2">
      <c r="A696" s="29">
        <v>45377.897978113426</v>
      </c>
      <c r="B696" s="20" t="s">
        <v>4089</v>
      </c>
      <c r="C696" s="30">
        <v>160121736001</v>
      </c>
      <c r="D696" s="20" t="s">
        <v>4090</v>
      </c>
      <c r="E696" s="20" t="s">
        <v>40</v>
      </c>
      <c r="F696" s="20" t="s">
        <v>16</v>
      </c>
      <c r="G696" s="20">
        <v>1</v>
      </c>
      <c r="H696" s="20">
        <v>2025</v>
      </c>
      <c r="I696" s="20" t="s">
        <v>4091</v>
      </c>
      <c r="J696" s="20" t="s">
        <v>4092</v>
      </c>
      <c r="K696" s="20">
        <v>6303220744</v>
      </c>
      <c r="L696" s="20" t="s">
        <v>4093</v>
      </c>
      <c r="M696" s="20">
        <v>7032703001</v>
      </c>
      <c r="N696" s="20" t="s">
        <v>67</v>
      </c>
      <c r="O696" s="20" t="s">
        <v>110</v>
      </c>
      <c r="P696" s="31" t="s">
        <v>4094</v>
      </c>
      <c r="Q696" s="20" t="s">
        <v>46</v>
      </c>
      <c r="R696" s="32" t="s">
        <v>4095</v>
      </c>
    </row>
    <row r="697" spans="1:18" ht="22.5" hidden="1" customHeight="1" x14ac:dyDescent="0.2">
      <c r="A697" s="29">
        <v>45383.851912199076</v>
      </c>
      <c r="B697" s="20" t="s">
        <v>4096</v>
      </c>
      <c r="C697" s="30">
        <v>160121736002</v>
      </c>
      <c r="D697" s="20" t="s">
        <v>4097</v>
      </c>
      <c r="E697" s="20" t="s">
        <v>40</v>
      </c>
      <c r="F697" s="20" t="s">
        <v>16</v>
      </c>
      <c r="G697" s="20">
        <v>1</v>
      </c>
      <c r="H697" s="20">
        <v>2025</v>
      </c>
      <c r="I697" s="20" t="s">
        <v>4098</v>
      </c>
      <c r="J697" s="20" t="s">
        <v>4096</v>
      </c>
      <c r="K697" s="20">
        <v>8919786091</v>
      </c>
      <c r="L697" s="20" t="s">
        <v>4093</v>
      </c>
      <c r="M697" s="20">
        <v>7032703001</v>
      </c>
      <c r="N697" s="20" t="s">
        <v>283</v>
      </c>
      <c r="O697" s="20" t="s">
        <v>4099</v>
      </c>
      <c r="P697" s="20" t="s">
        <v>4100</v>
      </c>
      <c r="Q697" s="20" t="s">
        <v>70</v>
      </c>
      <c r="R697" s="32" t="s">
        <v>4101</v>
      </c>
    </row>
    <row r="698" spans="1:18" ht="22.5" hidden="1" customHeight="1" x14ac:dyDescent="0.2">
      <c r="A698" s="29">
        <v>45369.750255509258</v>
      </c>
      <c r="B698" s="20" t="s">
        <v>4102</v>
      </c>
      <c r="C698" s="30">
        <v>160121736003</v>
      </c>
      <c r="D698" s="20" t="s">
        <v>4103</v>
      </c>
      <c r="E698" s="20" t="s">
        <v>40</v>
      </c>
      <c r="F698" s="20" t="s">
        <v>16</v>
      </c>
      <c r="G698" s="20">
        <v>1</v>
      </c>
      <c r="H698" s="20">
        <v>2025</v>
      </c>
      <c r="I698" s="20" t="s">
        <v>4104</v>
      </c>
      <c r="J698" s="20" t="s">
        <v>4102</v>
      </c>
      <c r="K698" s="20">
        <v>7036602842</v>
      </c>
      <c r="L698" s="20" t="s">
        <v>4105</v>
      </c>
      <c r="M698" s="20">
        <v>7032703001</v>
      </c>
      <c r="N698" s="20" t="s">
        <v>4106</v>
      </c>
      <c r="O698" s="20" t="s">
        <v>4107</v>
      </c>
      <c r="P698" s="20" t="s">
        <v>4108</v>
      </c>
      <c r="Q698" s="20" t="s">
        <v>70</v>
      </c>
      <c r="R698" s="32" t="s">
        <v>4109</v>
      </c>
    </row>
    <row r="699" spans="1:18" ht="22.5" hidden="1" customHeight="1" x14ac:dyDescent="0.2">
      <c r="A699" s="29">
        <v>45369.749504201391</v>
      </c>
      <c r="B699" s="20" t="s">
        <v>4110</v>
      </c>
      <c r="C699" s="30">
        <v>160121736004</v>
      </c>
      <c r="D699" s="20" t="s">
        <v>4111</v>
      </c>
      <c r="E699" s="20" t="s">
        <v>40</v>
      </c>
      <c r="F699" s="20" t="s">
        <v>16</v>
      </c>
      <c r="G699" s="20">
        <v>1</v>
      </c>
      <c r="H699" s="20">
        <v>2025</v>
      </c>
      <c r="I699" s="20" t="s">
        <v>4112</v>
      </c>
      <c r="J699" s="20" t="s">
        <v>4110</v>
      </c>
      <c r="K699" s="20">
        <v>9014278150</v>
      </c>
      <c r="L699" s="20" t="s">
        <v>4113</v>
      </c>
      <c r="M699" s="20">
        <v>7032703001</v>
      </c>
      <c r="N699" s="20" t="s">
        <v>4114</v>
      </c>
      <c r="O699" s="20" t="s">
        <v>4115</v>
      </c>
      <c r="P699" s="31" t="s">
        <v>4116</v>
      </c>
      <c r="Q699" s="20" t="s">
        <v>46</v>
      </c>
      <c r="R699" s="32" t="s">
        <v>112</v>
      </c>
    </row>
    <row r="700" spans="1:18" ht="22.5" hidden="1" customHeight="1" x14ac:dyDescent="0.2">
      <c r="A700" s="29">
        <v>45384.641522048609</v>
      </c>
      <c r="B700" s="20" t="s">
        <v>4117</v>
      </c>
      <c r="C700" s="30">
        <v>160121736006</v>
      </c>
      <c r="D700" s="20" t="s">
        <v>4118</v>
      </c>
      <c r="E700" s="20" t="s">
        <v>40</v>
      </c>
      <c r="F700" s="20" t="s">
        <v>16</v>
      </c>
      <c r="G700" s="20">
        <v>1</v>
      </c>
      <c r="H700" s="20">
        <v>2025</v>
      </c>
      <c r="I700" s="20" t="s">
        <v>4119</v>
      </c>
      <c r="J700" s="20" t="s">
        <v>4117</v>
      </c>
      <c r="K700" s="20">
        <v>9390140356</v>
      </c>
      <c r="L700" s="20" t="s">
        <v>4105</v>
      </c>
      <c r="M700" s="20">
        <v>7032703001</v>
      </c>
      <c r="N700" s="20" t="s">
        <v>67</v>
      </c>
      <c r="O700" s="20">
        <v>75</v>
      </c>
      <c r="P700" s="31" t="s">
        <v>4120</v>
      </c>
      <c r="Q700" s="20" t="s">
        <v>46</v>
      </c>
      <c r="R700" s="32" t="s">
        <v>112</v>
      </c>
    </row>
    <row r="701" spans="1:18" ht="22.5" hidden="1" customHeight="1" x14ac:dyDescent="0.2">
      <c r="A701" s="29">
        <v>45404.004908113428</v>
      </c>
      <c r="B701" s="20" t="s">
        <v>4121</v>
      </c>
      <c r="C701" s="30">
        <v>160121736007</v>
      </c>
      <c r="D701" s="20" t="s">
        <v>4122</v>
      </c>
      <c r="E701" s="20" t="s">
        <v>40</v>
      </c>
      <c r="F701" s="20" t="s">
        <v>16</v>
      </c>
      <c r="G701" s="20">
        <v>1</v>
      </c>
      <c r="H701" s="20">
        <v>2025</v>
      </c>
      <c r="I701" s="20" t="s">
        <v>4123</v>
      </c>
      <c r="J701" s="20" t="s">
        <v>4121</v>
      </c>
      <c r="K701" s="20">
        <v>6300213259</v>
      </c>
      <c r="L701" s="20" t="s">
        <v>4093</v>
      </c>
      <c r="M701" s="20">
        <v>7032703001</v>
      </c>
      <c r="N701" s="20" t="s">
        <v>67</v>
      </c>
      <c r="O701" s="20" t="s">
        <v>4124</v>
      </c>
      <c r="P701" s="31" t="s">
        <v>4125</v>
      </c>
      <c r="Q701" s="20" t="s">
        <v>46</v>
      </c>
      <c r="R701" s="20" t="s">
        <v>4126</v>
      </c>
    </row>
    <row r="702" spans="1:18" ht="22.5" hidden="1" customHeight="1" x14ac:dyDescent="0.2">
      <c r="A702" s="29">
        <v>45383.647742615736</v>
      </c>
      <c r="B702" s="20" t="s">
        <v>4127</v>
      </c>
      <c r="C702" s="30">
        <v>160121736010</v>
      </c>
      <c r="D702" s="20" t="s">
        <v>4128</v>
      </c>
      <c r="E702" s="20" t="s">
        <v>50</v>
      </c>
      <c r="F702" s="20" t="s">
        <v>16</v>
      </c>
      <c r="G702" s="20">
        <v>1</v>
      </c>
      <c r="H702" s="20">
        <v>2025</v>
      </c>
      <c r="I702" s="20" t="s">
        <v>4129</v>
      </c>
      <c r="J702" s="20" t="s">
        <v>4127</v>
      </c>
      <c r="K702" s="20">
        <v>9959222425</v>
      </c>
      <c r="L702" s="20" t="s">
        <v>4113</v>
      </c>
      <c r="M702" s="20">
        <v>7032703001</v>
      </c>
      <c r="N702" s="20" t="s">
        <v>67</v>
      </c>
      <c r="O702" s="20">
        <v>75</v>
      </c>
      <c r="P702" s="31" t="s">
        <v>4130</v>
      </c>
      <c r="Q702" s="20" t="s">
        <v>46</v>
      </c>
      <c r="R702" s="33" t="s">
        <v>4131</v>
      </c>
    </row>
    <row r="703" spans="1:18" ht="22.5" hidden="1" customHeight="1" x14ac:dyDescent="0.2">
      <c r="A703" s="29">
        <v>45387.631275150459</v>
      </c>
      <c r="B703" s="20" t="s">
        <v>4132</v>
      </c>
      <c r="C703" s="30">
        <v>160121736012</v>
      </c>
      <c r="D703" s="20" t="s">
        <v>4133</v>
      </c>
      <c r="E703" s="20" t="s">
        <v>50</v>
      </c>
      <c r="F703" s="20" t="s">
        <v>16</v>
      </c>
      <c r="G703" s="20">
        <v>1</v>
      </c>
      <c r="H703" s="20">
        <v>2025</v>
      </c>
      <c r="I703" s="20" t="s">
        <v>4134</v>
      </c>
      <c r="J703" s="20" t="s">
        <v>4132</v>
      </c>
      <c r="K703" s="20">
        <v>9381889372</v>
      </c>
      <c r="L703" s="20" t="s">
        <v>4135</v>
      </c>
      <c r="M703" s="20">
        <v>7032703001</v>
      </c>
      <c r="N703" s="20" t="s">
        <v>67</v>
      </c>
      <c r="O703" s="20" t="s">
        <v>4136</v>
      </c>
      <c r="P703" s="31" t="s">
        <v>4137</v>
      </c>
      <c r="Q703" s="20" t="s">
        <v>46</v>
      </c>
      <c r="R703" s="20" t="s">
        <v>4138</v>
      </c>
    </row>
    <row r="704" spans="1:18" ht="22.5" hidden="1" customHeight="1" x14ac:dyDescent="0.2">
      <c r="A704" s="29">
        <v>45389.394781620373</v>
      </c>
      <c r="B704" s="20" t="s">
        <v>4139</v>
      </c>
      <c r="C704" s="30">
        <v>160121736014</v>
      </c>
      <c r="D704" s="20" t="s">
        <v>4140</v>
      </c>
      <c r="E704" s="20" t="s">
        <v>50</v>
      </c>
      <c r="F704" s="20" t="s">
        <v>16</v>
      </c>
      <c r="G704" s="20">
        <v>1</v>
      </c>
      <c r="H704" s="20">
        <v>2025</v>
      </c>
      <c r="I704" s="20" t="s">
        <v>4141</v>
      </c>
      <c r="J704" s="20" t="s">
        <v>4139</v>
      </c>
      <c r="K704" s="20">
        <v>9666289242</v>
      </c>
      <c r="L704" s="20" t="s">
        <v>4142</v>
      </c>
      <c r="M704" s="20" t="s">
        <v>4143</v>
      </c>
      <c r="N704" s="20" t="s">
        <v>67</v>
      </c>
      <c r="O704" s="20">
        <v>90</v>
      </c>
      <c r="P704" s="31" t="s">
        <v>4144</v>
      </c>
      <c r="Q704" s="20" t="s">
        <v>70</v>
      </c>
      <c r="R704" s="20" t="s">
        <v>209</v>
      </c>
    </row>
    <row r="705" spans="1:18" ht="22.5" hidden="1" customHeight="1" x14ac:dyDescent="0.2">
      <c r="A705" s="29">
        <v>45384.712407094907</v>
      </c>
      <c r="B705" s="20" t="s">
        <v>4145</v>
      </c>
      <c r="C705" s="30">
        <v>160121736016</v>
      </c>
      <c r="D705" s="20" t="s">
        <v>4146</v>
      </c>
      <c r="E705" s="20" t="s">
        <v>50</v>
      </c>
      <c r="F705" s="20" t="s">
        <v>16</v>
      </c>
      <c r="G705" s="20">
        <v>1</v>
      </c>
      <c r="H705" s="20">
        <v>2025</v>
      </c>
      <c r="I705" s="20" t="s">
        <v>4147</v>
      </c>
      <c r="J705" s="20" t="s">
        <v>4145</v>
      </c>
      <c r="K705" s="20">
        <v>7330762394</v>
      </c>
      <c r="L705" s="20" t="s">
        <v>4093</v>
      </c>
      <c r="M705" s="20">
        <v>7032703001</v>
      </c>
      <c r="N705" s="20" t="s">
        <v>67</v>
      </c>
      <c r="O705" s="20" t="s">
        <v>4148</v>
      </c>
      <c r="P705" s="31" t="s">
        <v>4149</v>
      </c>
      <c r="Q705" s="20" t="s">
        <v>46</v>
      </c>
      <c r="R705" s="32" t="s">
        <v>164</v>
      </c>
    </row>
    <row r="706" spans="1:18" ht="22.5" hidden="1" customHeight="1" x14ac:dyDescent="0.2">
      <c r="A706" s="29">
        <v>45369.757984467593</v>
      </c>
      <c r="B706" s="20" t="s">
        <v>4150</v>
      </c>
      <c r="C706" s="30">
        <v>160121736020</v>
      </c>
      <c r="D706" s="20" t="s">
        <v>4151</v>
      </c>
      <c r="E706" s="20" t="s">
        <v>50</v>
      </c>
      <c r="F706" s="20" t="s">
        <v>16</v>
      </c>
      <c r="G706" s="20">
        <v>1</v>
      </c>
      <c r="H706" s="20">
        <v>2025</v>
      </c>
      <c r="I706" s="20" t="s">
        <v>4152</v>
      </c>
      <c r="J706" s="20" t="s">
        <v>4150</v>
      </c>
      <c r="K706" s="20">
        <v>7569422817</v>
      </c>
      <c r="L706" s="20" t="s">
        <v>4153</v>
      </c>
      <c r="M706" s="20">
        <v>7032703001</v>
      </c>
      <c r="N706" s="20" t="s">
        <v>67</v>
      </c>
      <c r="O706" s="20" t="s">
        <v>147</v>
      </c>
      <c r="P706" s="31" t="s">
        <v>4154</v>
      </c>
      <c r="Q706" s="20" t="s">
        <v>46</v>
      </c>
      <c r="R706" s="32" t="s">
        <v>112</v>
      </c>
    </row>
    <row r="707" spans="1:18" ht="22.5" hidden="1" customHeight="1" x14ac:dyDescent="0.2">
      <c r="A707" s="29">
        <v>45369.968021608795</v>
      </c>
      <c r="B707" s="20" t="s">
        <v>4155</v>
      </c>
      <c r="C707" s="30">
        <v>160121736021</v>
      </c>
      <c r="D707" s="20" t="s">
        <v>4156</v>
      </c>
      <c r="E707" s="20" t="s">
        <v>50</v>
      </c>
      <c r="F707" s="20" t="s">
        <v>16</v>
      </c>
      <c r="G707" s="20">
        <v>1</v>
      </c>
      <c r="H707" s="20">
        <v>2025</v>
      </c>
      <c r="I707" s="20" t="s">
        <v>4157</v>
      </c>
      <c r="J707" s="20" t="s">
        <v>4155</v>
      </c>
      <c r="K707" s="20">
        <v>9866079174</v>
      </c>
      <c r="L707" s="20" t="s">
        <v>4158</v>
      </c>
      <c r="M707" s="20">
        <v>7032703001</v>
      </c>
      <c r="N707" s="20" t="s">
        <v>67</v>
      </c>
      <c r="O707" s="20" t="s">
        <v>4159</v>
      </c>
      <c r="P707" s="31" t="s">
        <v>4160</v>
      </c>
      <c r="Q707" s="20" t="s">
        <v>70</v>
      </c>
      <c r="R707" s="32" t="s">
        <v>301</v>
      </c>
    </row>
    <row r="708" spans="1:18" ht="22.5" hidden="1" customHeight="1" x14ac:dyDescent="0.2">
      <c r="A708" s="29">
        <v>45369.904833402776</v>
      </c>
      <c r="B708" s="20" t="s">
        <v>4161</v>
      </c>
      <c r="C708" s="30">
        <v>160121736022</v>
      </c>
      <c r="D708" s="20" t="s">
        <v>4162</v>
      </c>
      <c r="E708" s="20" t="s">
        <v>50</v>
      </c>
      <c r="F708" s="20" t="s">
        <v>16</v>
      </c>
      <c r="G708" s="20">
        <v>1</v>
      </c>
      <c r="H708" s="20">
        <v>2025</v>
      </c>
      <c r="I708" s="20" t="s">
        <v>4163</v>
      </c>
      <c r="J708" s="20" t="s">
        <v>4161</v>
      </c>
      <c r="K708" s="20">
        <v>9440955155</v>
      </c>
      <c r="L708" s="20" t="s">
        <v>4164</v>
      </c>
      <c r="M708" s="20" t="s">
        <v>4143</v>
      </c>
      <c r="N708" s="20" t="s">
        <v>67</v>
      </c>
      <c r="O708" s="20" t="s">
        <v>798</v>
      </c>
      <c r="P708" s="31" t="s">
        <v>4165</v>
      </c>
      <c r="Q708" s="20" t="s">
        <v>46</v>
      </c>
      <c r="R708" s="32" t="s">
        <v>242</v>
      </c>
    </row>
    <row r="709" spans="1:18" ht="22.5" hidden="1" customHeight="1" x14ac:dyDescent="0.2">
      <c r="A709" s="29">
        <v>45372.337951608795</v>
      </c>
      <c r="B709" s="20" t="s">
        <v>4166</v>
      </c>
      <c r="C709" s="30">
        <v>160121736024</v>
      </c>
      <c r="D709" s="20" t="s">
        <v>4167</v>
      </c>
      <c r="E709" s="20" t="s">
        <v>50</v>
      </c>
      <c r="F709" s="20" t="s">
        <v>16</v>
      </c>
      <c r="G709" s="20">
        <v>1</v>
      </c>
      <c r="H709" s="20">
        <v>2025</v>
      </c>
      <c r="I709" s="20" t="s">
        <v>4168</v>
      </c>
      <c r="J709" s="20" t="s">
        <v>4166</v>
      </c>
      <c r="K709" s="20">
        <v>7095913640</v>
      </c>
      <c r="L709" s="20" t="s">
        <v>4153</v>
      </c>
      <c r="M709" s="20">
        <v>7032703001</v>
      </c>
      <c r="N709" s="20" t="s">
        <v>67</v>
      </c>
      <c r="O709" s="20" t="s">
        <v>2418</v>
      </c>
      <c r="P709" s="31" t="s">
        <v>4169</v>
      </c>
      <c r="Q709" s="20" t="s">
        <v>70</v>
      </c>
      <c r="R709" s="32" t="s">
        <v>4170</v>
      </c>
    </row>
    <row r="710" spans="1:18" ht="22.5" hidden="1" customHeight="1" x14ac:dyDescent="0.2">
      <c r="A710" s="29">
        <v>45370.354664722225</v>
      </c>
      <c r="B710" s="20" t="s">
        <v>4171</v>
      </c>
      <c r="C710" s="30">
        <v>160121736025</v>
      </c>
      <c r="D710" s="20" t="s">
        <v>4172</v>
      </c>
      <c r="E710" s="20" t="s">
        <v>50</v>
      </c>
      <c r="F710" s="20" t="s">
        <v>16</v>
      </c>
      <c r="G710" s="20">
        <v>1</v>
      </c>
      <c r="H710" s="20">
        <v>2025</v>
      </c>
      <c r="I710" s="20" t="s">
        <v>4173</v>
      </c>
      <c r="J710" s="20" t="s">
        <v>4171</v>
      </c>
      <c r="K710" s="20">
        <v>6309512583</v>
      </c>
      <c r="L710" s="20" t="s">
        <v>4174</v>
      </c>
      <c r="M710" s="20" t="s">
        <v>4175</v>
      </c>
      <c r="N710" s="20" t="s">
        <v>67</v>
      </c>
      <c r="O710" s="20" t="s">
        <v>110</v>
      </c>
      <c r="P710" s="31" t="s">
        <v>4176</v>
      </c>
      <c r="Q710" s="20" t="s">
        <v>46</v>
      </c>
      <c r="R710" s="32" t="s">
        <v>129</v>
      </c>
    </row>
    <row r="711" spans="1:18" ht="22.5" hidden="1" customHeight="1" x14ac:dyDescent="0.2">
      <c r="A711" s="29">
        <v>45370.008588645833</v>
      </c>
      <c r="B711" s="20" t="s">
        <v>4177</v>
      </c>
      <c r="C711" s="30">
        <v>160121736030</v>
      </c>
      <c r="D711" s="20" t="s">
        <v>4178</v>
      </c>
      <c r="E711" s="20" t="s">
        <v>50</v>
      </c>
      <c r="F711" s="20" t="s">
        <v>16</v>
      </c>
      <c r="G711" s="20">
        <v>1</v>
      </c>
      <c r="H711" s="20">
        <v>2025</v>
      </c>
      <c r="I711" s="20" t="s">
        <v>4179</v>
      </c>
      <c r="J711" s="20" t="s">
        <v>4177</v>
      </c>
      <c r="K711" s="20">
        <v>7093875831</v>
      </c>
      <c r="L711" s="20" t="s">
        <v>4180</v>
      </c>
      <c r="M711" s="20">
        <v>9849533855</v>
      </c>
      <c r="N711" s="20" t="s">
        <v>67</v>
      </c>
      <c r="O711" s="20" t="s">
        <v>1090</v>
      </c>
      <c r="P711" s="31" t="s">
        <v>4181</v>
      </c>
      <c r="Q711" s="20" t="s">
        <v>46</v>
      </c>
      <c r="R711" s="32" t="s">
        <v>4182</v>
      </c>
    </row>
    <row r="712" spans="1:18" ht="22.5" hidden="1" customHeight="1" x14ac:dyDescent="0.2">
      <c r="A712" s="29">
        <v>45369.886574560187</v>
      </c>
      <c r="B712" s="20" t="s">
        <v>4183</v>
      </c>
      <c r="C712" s="30">
        <v>160121736031</v>
      </c>
      <c r="D712" s="20" t="s">
        <v>4184</v>
      </c>
      <c r="E712" s="20" t="s">
        <v>50</v>
      </c>
      <c r="F712" s="20" t="s">
        <v>16</v>
      </c>
      <c r="G712" s="20">
        <v>1</v>
      </c>
      <c r="H712" s="20">
        <v>2025</v>
      </c>
      <c r="I712" s="20" t="s">
        <v>4185</v>
      </c>
      <c r="J712" s="20" t="s">
        <v>4186</v>
      </c>
      <c r="K712" s="20">
        <v>9392787626</v>
      </c>
      <c r="L712" s="20" t="s">
        <v>4187</v>
      </c>
      <c r="M712" s="20">
        <v>9849533855</v>
      </c>
      <c r="N712" s="20" t="s">
        <v>67</v>
      </c>
      <c r="O712" s="20" t="s">
        <v>110</v>
      </c>
      <c r="P712" s="31" t="s">
        <v>4188</v>
      </c>
      <c r="Q712" s="20" t="s">
        <v>46</v>
      </c>
      <c r="R712" s="32" t="s">
        <v>4189</v>
      </c>
    </row>
    <row r="713" spans="1:18" ht="22.5" hidden="1" customHeight="1" x14ac:dyDescent="0.2">
      <c r="A713" s="29">
        <v>45390.681830636575</v>
      </c>
      <c r="B713" s="20" t="s">
        <v>4190</v>
      </c>
      <c r="C713" s="30">
        <v>160121736033</v>
      </c>
      <c r="D713" s="20" t="s">
        <v>4191</v>
      </c>
      <c r="E713" s="20" t="s">
        <v>50</v>
      </c>
      <c r="F713" s="20" t="s">
        <v>16</v>
      </c>
      <c r="G713" s="20">
        <v>1</v>
      </c>
      <c r="H713" s="20">
        <v>2025</v>
      </c>
      <c r="I713" s="20" t="s">
        <v>4192</v>
      </c>
      <c r="J713" s="20" t="s">
        <v>4190</v>
      </c>
      <c r="K713" s="20">
        <v>9398641465</v>
      </c>
      <c r="L713" s="20" t="s">
        <v>4193</v>
      </c>
      <c r="M713" s="20">
        <v>9849533855</v>
      </c>
      <c r="N713" s="20" t="s">
        <v>3146</v>
      </c>
      <c r="O713" s="20" t="s">
        <v>4194</v>
      </c>
      <c r="P713" s="31" t="s">
        <v>4195</v>
      </c>
      <c r="Q713" s="20" t="s">
        <v>70</v>
      </c>
      <c r="R713" s="20" t="s">
        <v>4196</v>
      </c>
    </row>
    <row r="714" spans="1:18" ht="22.5" hidden="1" customHeight="1" x14ac:dyDescent="0.2">
      <c r="A714" s="29">
        <v>45413.639476620374</v>
      </c>
      <c r="B714" s="20" t="s">
        <v>4197</v>
      </c>
      <c r="C714" s="30">
        <v>160121736034</v>
      </c>
      <c r="D714" s="20" t="s">
        <v>4198</v>
      </c>
      <c r="E714" s="20" t="s">
        <v>50</v>
      </c>
      <c r="F714" s="20" t="s">
        <v>16</v>
      </c>
      <c r="G714" s="20">
        <v>1</v>
      </c>
      <c r="H714" s="20">
        <v>2025</v>
      </c>
      <c r="I714" s="20" t="s">
        <v>4199</v>
      </c>
      <c r="J714" s="20" t="s">
        <v>4200</v>
      </c>
      <c r="K714" s="20">
        <v>8317501998</v>
      </c>
      <c r="L714" s="20" t="s">
        <v>4201</v>
      </c>
      <c r="M714" s="20">
        <v>9849533855</v>
      </c>
      <c r="N714" s="20" t="s">
        <v>4202</v>
      </c>
      <c r="O714" s="20" t="s">
        <v>4203</v>
      </c>
      <c r="P714" s="20" t="s">
        <v>4204</v>
      </c>
      <c r="Q714" s="20" t="s">
        <v>46</v>
      </c>
      <c r="R714" s="32" t="s">
        <v>4205</v>
      </c>
    </row>
    <row r="715" spans="1:18" ht="22.5" hidden="1" customHeight="1" x14ac:dyDescent="0.2">
      <c r="A715" s="29">
        <v>45369.981446840276</v>
      </c>
      <c r="B715" s="20" t="s">
        <v>4206</v>
      </c>
      <c r="C715" s="30">
        <v>160121736037</v>
      </c>
      <c r="D715" s="20" t="s">
        <v>4207</v>
      </c>
      <c r="E715" s="20" t="s">
        <v>50</v>
      </c>
      <c r="F715" s="20" t="s">
        <v>16</v>
      </c>
      <c r="G715" s="20">
        <v>1</v>
      </c>
      <c r="H715" s="20">
        <v>2025</v>
      </c>
      <c r="I715" s="20" t="s">
        <v>4208</v>
      </c>
      <c r="J715" s="20" t="s">
        <v>4206</v>
      </c>
      <c r="K715" s="20">
        <v>9849810305</v>
      </c>
      <c r="L715" s="20" t="s">
        <v>4209</v>
      </c>
      <c r="M715" s="20">
        <v>9849533855</v>
      </c>
      <c r="N715" s="20" t="s">
        <v>67</v>
      </c>
      <c r="O715" s="20">
        <v>75</v>
      </c>
      <c r="P715" s="31" t="s">
        <v>4210</v>
      </c>
      <c r="Q715" s="20" t="s">
        <v>46</v>
      </c>
      <c r="R715" s="32" t="s">
        <v>682</v>
      </c>
    </row>
    <row r="716" spans="1:18" ht="22.5" hidden="1" customHeight="1" x14ac:dyDescent="0.2">
      <c r="A716" s="29">
        <v>45420.548687256945</v>
      </c>
      <c r="B716" s="20" t="s">
        <v>4211</v>
      </c>
      <c r="C716" s="20">
        <v>160121736040</v>
      </c>
      <c r="D716" s="20" t="s">
        <v>4212</v>
      </c>
      <c r="E716" s="20" t="s">
        <v>50</v>
      </c>
      <c r="F716" s="20" t="s">
        <v>16</v>
      </c>
      <c r="G716" s="20">
        <v>1</v>
      </c>
      <c r="H716" s="20">
        <v>2025</v>
      </c>
      <c r="I716" s="20" t="s">
        <v>4213</v>
      </c>
      <c r="J716" s="20" t="s">
        <v>4211</v>
      </c>
      <c r="K716" s="20">
        <v>7680842999</v>
      </c>
      <c r="L716" s="20" t="s">
        <v>4214</v>
      </c>
      <c r="M716" s="20">
        <v>9849533855</v>
      </c>
      <c r="N716" s="20" t="s">
        <v>2175</v>
      </c>
      <c r="O716" s="20" t="s">
        <v>4215</v>
      </c>
      <c r="P716" s="31" t="s">
        <v>4216</v>
      </c>
      <c r="Q716" s="20" t="s">
        <v>70</v>
      </c>
      <c r="R716" s="20" t="s">
        <v>4217</v>
      </c>
    </row>
    <row r="717" spans="1:18" ht="22.5" hidden="1" customHeight="1" x14ac:dyDescent="0.2">
      <c r="A717" s="29">
        <v>45383.658088460652</v>
      </c>
      <c r="B717" s="20" t="s">
        <v>4218</v>
      </c>
      <c r="C717" s="30">
        <v>160121736042</v>
      </c>
      <c r="D717" s="20" t="s">
        <v>4219</v>
      </c>
      <c r="E717" s="20" t="s">
        <v>50</v>
      </c>
      <c r="F717" s="20" t="s">
        <v>16</v>
      </c>
      <c r="G717" s="20">
        <v>1</v>
      </c>
      <c r="H717" s="20">
        <v>2026</v>
      </c>
      <c r="I717" s="20" t="s">
        <v>4220</v>
      </c>
      <c r="J717" s="20" t="s">
        <v>4220</v>
      </c>
      <c r="K717" s="20">
        <v>6301068740</v>
      </c>
      <c r="L717" s="20" t="s">
        <v>4221</v>
      </c>
      <c r="M717" s="20">
        <v>9290545750</v>
      </c>
      <c r="N717" s="20" t="s">
        <v>61</v>
      </c>
      <c r="O717" s="20" t="s">
        <v>269</v>
      </c>
      <c r="P717" s="31" t="s">
        <v>4222</v>
      </c>
      <c r="Q717" s="20" t="s">
        <v>46</v>
      </c>
      <c r="R717" s="32" t="s">
        <v>4223</v>
      </c>
    </row>
    <row r="718" spans="1:18" ht="22.5" hidden="1" customHeight="1" x14ac:dyDescent="0.2">
      <c r="A718" s="29">
        <v>45383.667208506944</v>
      </c>
      <c r="B718" s="20" t="s">
        <v>4224</v>
      </c>
      <c r="C718" s="30">
        <v>160121736042</v>
      </c>
      <c r="D718" s="20" t="s">
        <v>4219</v>
      </c>
      <c r="E718" s="20" t="s">
        <v>50</v>
      </c>
      <c r="F718" s="20" t="s">
        <v>16</v>
      </c>
      <c r="G718" s="20">
        <v>1</v>
      </c>
      <c r="H718" s="20">
        <v>2026</v>
      </c>
      <c r="I718" s="20" t="s">
        <v>4218</v>
      </c>
      <c r="J718" s="20" t="s">
        <v>4218</v>
      </c>
      <c r="K718" s="20">
        <v>6301068740</v>
      </c>
      <c r="L718" s="20" t="s">
        <v>4221</v>
      </c>
      <c r="M718" s="20">
        <v>9290545750</v>
      </c>
      <c r="N718" s="20" t="s">
        <v>61</v>
      </c>
      <c r="O718" s="20" t="s">
        <v>269</v>
      </c>
      <c r="P718" s="31" t="s">
        <v>4225</v>
      </c>
      <c r="Q718" s="20" t="s">
        <v>46</v>
      </c>
      <c r="R718" s="32" t="s">
        <v>4226</v>
      </c>
    </row>
    <row r="719" spans="1:18" ht="22.5" hidden="1" customHeight="1" x14ac:dyDescent="0.2">
      <c r="A719" s="29">
        <v>45371.976615706022</v>
      </c>
      <c r="B719" s="20" t="s">
        <v>4227</v>
      </c>
      <c r="C719" s="30">
        <v>160121736043</v>
      </c>
      <c r="D719" s="20" t="s">
        <v>4228</v>
      </c>
      <c r="E719" s="20" t="s">
        <v>50</v>
      </c>
      <c r="F719" s="20" t="s">
        <v>16</v>
      </c>
      <c r="G719" s="20">
        <v>1</v>
      </c>
      <c r="H719" s="20">
        <v>2025</v>
      </c>
      <c r="I719" s="20" t="s">
        <v>4229</v>
      </c>
      <c r="J719" s="20" t="s">
        <v>4227</v>
      </c>
      <c r="K719" s="20">
        <v>8688401664</v>
      </c>
      <c r="L719" s="20" t="s">
        <v>4187</v>
      </c>
      <c r="M719" s="20">
        <v>9849533855</v>
      </c>
      <c r="N719" s="20" t="s">
        <v>4230</v>
      </c>
      <c r="O719" s="20" t="s">
        <v>4051</v>
      </c>
      <c r="P719" s="31" t="s">
        <v>4231</v>
      </c>
      <c r="Q719" s="20" t="s">
        <v>46</v>
      </c>
      <c r="R719" s="33" t="s">
        <v>4232</v>
      </c>
    </row>
    <row r="720" spans="1:18" ht="22.5" hidden="1" customHeight="1" x14ac:dyDescent="0.2">
      <c r="A720" s="29">
        <v>45372.495809629632</v>
      </c>
      <c r="B720" s="20" t="s">
        <v>4233</v>
      </c>
      <c r="C720" s="30">
        <v>160121736045</v>
      </c>
      <c r="D720" s="20" t="s">
        <v>4234</v>
      </c>
      <c r="E720" s="20" t="s">
        <v>50</v>
      </c>
      <c r="F720" s="20" t="s">
        <v>16</v>
      </c>
      <c r="G720" s="20">
        <v>1</v>
      </c>
      <c r="H720" s="20">
        <v>2025</v>
      </c>
      <c r="I720" s="20" t="s">
        <v>4235</v>
      </c>
      <c r="J720" s="20" t="s">
        <v>4236</v>
      </c>
      <c r="K720" s="20">
        <v>8522989943</v>
      </c>
      <c r="L720" s="20" t="s">
        <v>4237</v>
      </c>
      <c r="M720" s="20">
        <v>9849533855</v>
      </c>
      <c r="N720" s="20" t="s">
        <v>67</v>
      </c>
      <c r="O720" s="20">
        <v>75.5</v>
      </c>
      <c r="P720" s="31" t="s">
        <v>4238</v>
      </c>
      <c r="Q720" s="20" t="s">
        <v>70</v>
      </c>
      <c r="R720" s="32" t="s">
        <v>112</v>
      </c>
    </row>
    <row r="721" spans="1:18" ht="22.5" hidden="1" customHeight="1" x14ac:dyDescent="0.2">
      <c r="A721" s="29">
        <v>45371.488528449074</v>
      </c>
      <c r="B721" s="20" t="s">
        <v>4239</v>
      </c>
      <c r="C721" s="30">
        <v>160121736046</v>
      </c>
      <c r="D721" s="20" t="s">
        <v>4240</v>
      </c>
      <c r="E721" s="20" t="s">
        <v>50</v>
      </c>
      <c r="F721" s="20" t="s">
        <v>16</v>
      </c>
      <c r="G721" s="20">
        <v>1</v>
      </c>
      <c r="H721" s="20">
        <v>2025</v>
      </c>
      <c r="I721" s="20" t="s">
        <v>4239</v>
      </c>
      <c r="J721" s="20" t="s">
        <v>4241</v>
      </c>
      <c r="K721" s="20">
        <v>8985135090</v>
      </c>
      <c r="L721" s="20" t="s">
        <v>4242</v>
      </c>
      <c r="M721" s="20">
        <v>9849533855</v>
      </c>
      <c r="N721" s="20" t="s">
        <v>67</v>
      </c>
      <c r="O721" s="20">
        <v>75</v>
      </c>
      <c r="P721" s="31" t="s">
        <v>4243</v>
      </c>
      <c r="Q721" s="20" t="s">
        <v>46</v>
      </c>
      <c r="R721" s="32" t="s">
        <v>4244</v>
      </c>
    </row>
    <row r="722" spans="1:18" ht="22.5" hidden="1" customHeight="1" x14ac:dyDescent="0.2">
      <c r="A722" s="29">
        <v>45399.79277487268</v>
      </c>
      <c r="B722" s="20" t="s">
        <v>4245</v>
      </c>
      <c r="C722" s="30">
        <v>160121736047</v>
      </c>
      <c r="D722" s="20" t="s">
        <v>4246</v>
      </c>
      <c r="E722" s="20" t="s">
        <v>50</v>
      </c>
      <c r="F722" s="20" t="s">
        <v>16</v>
      </c>
      <c r="G722" s="20">
        <v>1</v>
      </c>
      <c r="H722" s="20">
        <v>2025</v>
      </c>
      <c r="I722" s="20" t="s">
        <v>4247</v>
      </c>
      <c r="J722" s="20" t="s">
        <v>4245</v>
      </c>
      <c r="K722" s="20">
        <v>9393010151</v>
      </c>
      <c r="L722" s="20" t="s">
        <v>4248</v>
      </c>
      <c r="M722" s="20">
        <v>9849533855</v>
      </c>
      <c r="N722" s="20" t="s">
        <v>67</v>
      </c>
      <c r="O722" s="20" t="s">
        <v>1090</v>
      </c>
      <c r="P722" s="31" t="s">
        <v>4249</v>
      </c>
      <c r="Q722" s="20" t="s">
        <v>70</v>
      </c>
      <c r="R722" s="20" t="s">
        <v>142</v>
      </c>
    </row>
    <row r="723" spans="1:18" ht="22.5" hidden="1" customHeight="1" x14ac:dyDescent="0.2">
      <c r="A723" s="29">
        <v>45404.798996620375</v>
      </c>
      <c r="B723" s="20" t="s">
        <v>4250</v>
      </c>
      <c r="C723" s="30">
        <v>160121736048</v>
      </c>
      <c r="D723" s="20" t="s">
        <v>4251</v>
      </c>
      <c r="E723" s="20" t="s">
        <v>50</v>
      </c>
      <c r="F723" s="20" t="s">
        <v>16</v>
      </c>
      <c r="G723" s="20">
        <v>1</v>
      </c>
      <c r="H723" s="20">
        <v>2025</v>
      </c>
      <c r="I723" s="20" t="s">
        <v>4252</v>
      </c>
      <c r="J723" s="20" t="s">
        <v>4250</v>
      </c>
      <c r="K723" s="20">
        <v>6281417071</v>
      </c>
      <c r="L723" s="20" t="s">
        <v>4209</v>
      </c>
      <c r="M723" s="20">
        <v>9849533855</v>
      </c>
      <c r="N723" s="20" t="s">
        <v>1111</v>
      </c>
      <c r="O723" s="20">
        <v>90</v>
      </c>
      <c r="P723" s="31" t="s">
        <v>4253</v>
      </c>
      <c r="Q723" s="20" t="s">
        <v>70</v>
      </c>
      <c r="R723" s="20" t="s">
        <v>4254</v>
      </c>
    </row>
    <row r="724" spans="1:18" ht="22.5" hidden="1" customHeight="1" x14ac:dyDescent="0.2">
      <c r="A724" s="29">
        <v>45370.919377060185</v>
      </c>
      <c r="B724" s="20" t="s">
        <v>4255</v>
      </c>
      <c r="C724" s="30">
        <v>160121736049</v>
      </c>
      <c r="D724" s="20" t="s">
        <v>4256</v>
      </c>
      <c r="E724" s="20" t="s">
        <v>50</v>
      </c>
      <c r="F724" s="20" t="s">
        <v>16</v>
      </c>
      <c r="G724" s="20">
        <v>1</v>
      </c>
      <c r="H724" s="20">
        <v>2025</v>
      </c>
      <c r="I724" s="20" t="s">
        <v>4257</v>
      </c>
      <c r="J724" s="20" t="s">
        <v>4258</v>
      </c>
      <c r="K724" s="20">
        <v>9121065197</v>
      </c>
      <c r="L724" s="20" t="s">
        <v>4259</v>
      </c>
      <c r="M724" s="20">
        <v>8332920665</v>
      </c>
      <c r="N724" s="20" t="s">
        <v>4260</v>
      </c>
      <c r="O724" s="20">
        <v>40</v>
      </c>
      <c r="P724" s="31" t="s">
        <v>4261</v>
      </c>
      <c r="Q724" s="20" t="s">
        <v>46</v>
      </c>
      <c r="R724" s="32" t="s">
        <v>4262</v>
      </c>
    </row>
    <row r="725" spans="1:18" ht="22.5" hidden="1" customHeight="1" x14ac:dyDescent="0.2">
      <c r="A725" s="29">
        <v>45412.657937962962</v>
      </c>
      <c r="B725" s="20" t="s">
        <v>4263</v>
      </c>
      <c r="C725" s="30">
        <v>160121736050</v>
      </c>
      <c r="D725" s="20" t="s">
        <v>4264</v>
      </c>
      <c r="E725" s="20" t="s">
        <v>50</v>
      </c>
      <c r="F725" s="20" t="s">
        <v>16</v>
      </c>
      <c r="G725" s="20">
        <v>1</v>
      </c>
      <c r="H725" s="20">
        <v>2025</v>
      </c>
      <c r="I725" s="20" t="s">
        <v>4265</v>
      </c>
      <c r="J725" s="20" t="s">
        <v>4263</v>
      </c>
      <c r="K725" s="20">
        <v>9059499166</v>
      </c>
      <c r="L725" s="20" t="s">
        <v>4266</v>
      </c>
      <c r="M725" s="20">
        <v>8332920665</v>
      </c>
      <c r="N725" s="20" t="s">
        <v>67</v>
      </c>
      <c r="O725" s="20">
        <v>75</v>
      </c>
      <c r="P725" s="31" t="s">
        <v>4267</v>
      </c>
      <c r="Q725" s="20" t="s">
        <v>70</v>
      </c>
      <c r="R725" s="20" t="s">
        <v>85</v>
      </c>
    </row>
    <row r="726" spans="1:18" ht="22.5" hidden="1" customHeight="1" x14ac:dyDescent="0.2">
      <c r="A726" s="29">
        <v>45369.637918576387</v>
      </c>
      <c r="B726" s="20" t="s">
        <v>4268</v>
      </c>
      <c r="C726" s="30">
        <v>160121736052</v>
      </c>
      <c r="D726" s="20" t="s">
        <v>4269</v>
      </c>
      <c r="E726" s="20" t="s">
        <v>50</v>
      </c>
      <c r="F726" s="20" t="s">
        <v>16</v>
      </c>
      <c r="G726" s="20">
        <v>1</v>
      </c>
      <c r="H726" s="20">
        <v>2025</v>
      </c>
      <c r="I726" s="20" t="s">
        <v>4270</v>
      </c>
      <c r="J726" s="20" t="s">
        <v>4268</v>
      </c>
      <c r="K726" s="20">
        <v>9911330354</v>
      </c>
      <c r="L726" s="20" t="s">
        <v>4271</v>
      </c>
      <c r="M726" s="20">
        <v>8332920665</v>
      </c>
      <c r="N726" s="20" t="s">
        <v>67</v>
      </c>
      <c r="O726" s="20">
        <v>75</v>
      </c>
      <c r="P726" s="31" t="s">
        <v>4272</v>
      </c>
      <c r="Q726" s="20" t="s">
        <v>70</v>
      </c>
      <c r="R726" s="32" t="s">
        <v>4273</v>
      </c>
    </row>
    <row r="727" spans="1:18" ht="22.5" hidden="1" customHeight="1" x14ac:dyDescent="0.2">
      <c r="A727" s="29">
        <v>45400.241217476854</v>
      </c>
      <c r="B727" s="20" t="s">
        <v>4274</v>
      </c>
      <c r="C727" s="30">
        <v>160121736053</v>
      </c>
      <c r="D727" s="20" t="s">
        <v>4275</v>
      </c>
      <c r="E727" s="20" t="s">
        <v>50</v>
      </c>
      <c r="F727" s="20" t="s">
        <v>16</v>
      </c>
      <c r="G727" s="20">
        <v>1</v>
      </c>
      <c r="H727" s="20">
        <v>2025</v>
      </c>
      <c r="I727" s="20" t="s">
        <v>4274</v>
      </c>
      <c r="J727" s="20" t="s">
        <v>4276</v>
      </c>
      <c r="K727" s="20">
        <v>9542341210</v>
      </c>
      <c r="L727" s="20" t="s">
        <v>4277</v>
      </c>
      <c r="M727" s="20">
        <v>8332920665</v>
      </c>
      <c r="N727" s="20" t="s">
        <v>67</v>
      </c>
      <c r="O727" s="20">
        <v>90</v>
      </c>
      <c r="P727" s="31" t="s">
        <v>4278</v>
      </c>
      <c r="Q727" s="20" t="s">
        <v>46</v>
      </c>
      <c r="R727" s="20" t="s">
        <v>4279</v>
      </c>
    </row>
    <row r="728" spans="1:18" ht="22.5" hidden="1" customHeight="1" x14ac:dyDescent="0.2">
      <c r="A728" s="29">
        <v>45369.639659062501</v>
      </c>
      <c r="B728" s="20" t="s">
        <v>4280</v>
      </c>
      <c r="C728" s="30">
        <v>160121736054</v>
      </c>
      <c r="D728" s="20" t="s">
        <v>4281</v>
      </c>
      <c r="E728" s="20" t="s">
        <v>50</v>
      </c>
      <c r="F728" s="20" t="s">
        <v>16</v>
      </c>
      <c r="G728" s="20">
        <v>1</v>
      </c>
      <c r="H728" s="20">
        <v>2025</v>
      </c>
      <c r="I728" s="20" t="s">
        <v>4282</v>
      </c>
      <c r="J728" s="20" t="s">
        <v>4280</v>
      </c>
      <c r="K728" s="20">
        <v>8639576266</v>
      </c>
      <c r="L728" s="20" t="s">
        <v>4277</v>
      </c>
      <c r="M728" s="20">
        <v>8332920665</v>
      </c>
      <c r="N728" s="20" t="s">
        <v>67</v>
      </c>
      <c r="O728" s="20" t="s">
        <v>4283</v>
      </c>
      <c r="P728" s="31" t="s">
        <v>4284</v>
      </c>
      <c r="Q728" s="20" t="s">
        <v>46</v>
      </c>
      <c r="R728" s="32" t="s">
        <v>112</v>
      </c>
    </row>
    <row r="729" spans="1:18" ht="22.5" hidden="1" customHeight="1" x14ac:dyDescent="0.2">
      <c r="A729" s="29">
        <v>45378.801236377316</v>
      </c>
      <c r="B729" s="20" t="s">
        <v>4285</v>
      </c>
      <c r="C729" s="30">
        <v>160121736055</v>
      </c>
      <c r="D729" s="20" t="s">
        <v>4286</v>
      </c>
      <c r="E729" s="20" t="s">
        <v>50</v>
      </c>
      <c r="F729" s="20" t="s">
        <v>16</v>
      </c>
      <c r="G729" s="20">
        <v>1</v>
      </c>
      <c r="H729" s="20">
        <v>2025</v>
      </c>
      <c r="I729" s="20" t="s">
        <v>4287</v>
      </c>
      <c r="J729" s="20" t="s">
        <v>4285</v>
      </c>
      <c r="K729" s="20">
        <v>9390994766</v>
      </c>
      <c r="L729" s="20" t="s">
        <v>4288</v>
      </c>
      <c r="M729" s="20">
        <v>8790648728</v>
      </c>
      <c r="N729" s="20" t="s">
        <v>67</v>
      </c>
      <c r="O729" s="20">
        <v>75.52</v>
      </c>
      <c r="P729" s="31" t="s">
        <v>4289</v>
      </c>
      <c r="Q729" s="20" t="s">
        <v>46</v>
      </c>
      <c r="R729" s="32" t="s">
        <v>158</v>
      </c>
    </row>
    <row r="730" spans="1:18" ht="22.5" hidden="1" customHeight="1" x14ac:dyDescent="0.2">
      <c r="A730" s="29">
        <v>45413.641279097224</v>
      </c>
      <c r="B730" s="20" t="s">
        <v>4290</v>
      </c>
      <c r="C730" s="30">
        <v>160121736056</v>
      </c>
      <c r="D730" s="20" t="s">
        <v>4291</v>
      </c>
      <c r="E730" s="20" t="s">
        <v>50</v>
      </c>
      <c r="F730" s="20" t="s">
        <v>16</v>
      </c>
      <c r="G730" s="20">
        <v>1</v>
      </c>
      <c r="H730" s="20">
        <v>2025</v>
      </c>
      <c r="I730" s="20" t="s">
        <v>4292</v>
      </c>
      <c r="J730" s="20" t="s">
        <v>4290</v>
      </c>
      <c r="K730" s="20">
        <v>8328585127</v>
      </c>
      <c r="L730" s="20" t="s">
        <v>4293</v>
      </c>
      <c r="M730" s="20">
        <v>8790648728</v>
      </c>
      <c r="N730" s="20" t="s">
        <v>67</v>
      </c>
      <c r="O730" s="20">
        <v>76</v>
      </c>
      <c r="P730" s="31" t="s">
        <v>4294</v>
      </c>
      <c r="Q730" s="20" t="s">
        <v>70</v>
      </c>
      <c r="R730" s="20" t="s">
        <v>112</v>
      </c>
    </row>
    <row r="731" spans="1:18" ht="22.5" hidden="1" customHeight="1" x14ac:dyDescent="0.2">
      <c r="A731" s="29">
        <v>45374.421681157408</v>
      </c>
      <c r="B731" s="20" t="s">
        <v>4295</v>
      </c>
      <c r="C731" s="30">
        <v>160121736057</v>
      </c>
      <c r="D731" s="20" t="s">
        <v>4296</v>
      </c>
      <c r="E731" s="20" t="s">
        <v>50</v>
      </c>
      <c r="F731" s="20" t="s">
        <v>16</v>
      </c>
      <c r="G731" s="20">
        <v>1</v>
      </c>
      <c r="H731" s="20">
        <v>2025</v>
      </c>
      <c r="I731" s="20" t="s">
        <v>4297</v>
      </c>
      <c r="J731" s="20" t="s">
        <v>4295</v>
      </c>
      <c r="K731" s="20">
        <v>9603883595</v>
      </c>
      <c r="L731" s="20" t="s">
        <v>4298</v>
      </c>
      <c r="M731" s="20">
        <v>8332920665</v>
      </c>
      <c r="N731" s="20" t="s">
        <v>67</v>
      </c>
      <c r="O731" s="20" t="s">
        <v>4299</v>
      </c>
      <c r="P731" s="31" t="s">
        <v>4300</v>
      </c>
      <c r="Q731" s="20" t="s">
        <v>46</v>
      </c>
      <c r="R731" s="32" t="s">
        <v>4301</v>
      </c>
    </row>
    <row r="732" spans="1:18" ht="22.5" hidden="1" customHeight="1" x14ac:dyDescent="0.2">
      <c r="A732" s="29">
        <v>45402.46954604167</v>
      </c>
      <c r="B732" s="20" t="s">
        <v>4295</v>
      </c>
      <c r="C732" s="30">
        <v>160121736057</v>
      </c>
      <c r="D732" s="20" t="s">
        <v>4302</v>
      </c>
      <c r="E732" s="20" t="s">
        <v>50</v>
      </c>
      <c r="F732" s="20" t="s">
        <v>16</v>
      </c>
      <c r="G732" s="20">
        <v>1</v>
      </c>
      <c r="H732" s="20">
        <v>2025</v>
      </c>
      <c r="I732" s="20" t="s">
        <v>4297</v>
      </c>
      <c r="J732" s="20" t="s">
        <v>4295</v>
      </c>
      <c r="K732" s="20">
        <v>9603883595</v>
      </c>
      <c r="L732" s="20" t="s">
        <v>4293</v>
      </c>
      <c r="M732" s="20">
        <v>8332920665</v>
      </c>
      <c r="N732" s="20" t="s">
        <v>67</v>
      </c>
      <c r="O732" s="20" t="s">
        <v>4303</v>
      </c>
      <c r="P732" s="31" t="s">
        <v>4304</v>
      </c>
      <c r="Q732" s="20" t="s">
        <v>46</v>
      </c>
      <c r="R732" s="20" t="s">
        <v>112</v>
      </c>
    </row>
    <row r="733" spans="1:18" ht="22.5" hidden="1" customHeight="1" x14ac:dyDescent="0.2">
      <c r="A733" s="29">
        <v>45369.632602465281</v>
      </c>
      <c r="B733" s="20" t="s">
        <v>4305</v>
      </c>
      <c r="C733" s="30">
        <v>160121736059</v>
      </c>
      <c r="D733" s="20" t="s">
        <v>4306</v>
      </c>
      <c r="E733" s="20" t="s">
        <v>50</v>
      </c>
      <c r="F733" s="20" t="s">
        <v>16</v>
      </c>
      <c r="G733" s="20">
        <v>1</v>
      </c>
      <c r="H733" s="20">
        <v>2025</v>
      </c>
      <c r="I733" s="20" t="s">
        <v>4307</v>
      </c>
      <c r="J733" s="20" t="s">
        <v>4308</v>
      </c>
      <c r="K733" s="20">
        <v>6303179880</v>
      </c>
      <c r="L733" s="20" t="s">
        <v>4298</v>
      </c>
      <c r="M733" s="20">
        <v>6303179880</v>
      </c>
      <c r="N733" s="20" t="s">
        <v>3146</v>
      </c>
      <c r="O733" s="20">
        <v>90</v>
      </c>
      <c r="P733" s="31" t="s">
        <v>4309</v>
      </c>
      <c r="Q733" s="20" t="s">
        <v>46</v>
      </c>
      <c r="R733" s="32" t="s">
        <v>4310</v>
      </c>
    </row>
    <row r="734" spans="1:18" ht="22.5" hidden="1" customHeight="1" x14ac:dyDescent="0.2">
      <c r="A734" s="29">
        <v>45369.643444699075</v>
      </c>
      <c r="B734" s="20" t="s">
        <v>4311</v>
      </c>
      <c r="C734" s="30">
        <v>160121736060</v>
      </c>
      <c r="D734" s="20" t="s">
        <v>4312</v>
      </c>
      <c r="E734" s="20" t="s">
        <v>50</v>
      </c>
      <c r="F734" s="20" t="s">
        <v>16</v>
      </c>
      <c r="G734" s="20">
        <v>1</v>
      </c>
      <c r="H734" s="20">
        <v>2025</v>
      </c>
      <c r="I734" s="20" t="s">
        <v>4313</v>
      </c>
      <c r="J734" s="20" t="s">
        <v>4311</v>
      </c>
      <c r="K734" s="20">
        <v>9346765630</v>
      </c>
      <c r="L734" s="20" t="s">
        <v>4288</v>
      </c>
      <c r="M734" s="20">
        <v>8332920665</v>
      </c>
      <c r="N734" s="20" t="s">
        <v>67</v>
      </c>
      <c r="O734" s="20" t="s">
        <v>613</v>
      </c>
      <c r="P734" s="31" t="s">
        <v>4314</v>
      </c>
      <c r="Q734" s="20" t="s">
        <v>70</v>
      </c>
      <c r="R734" s="32" t="s">
        <v>4315</v>
      </c>
    </row>
    <row r="735" spans="1:18" ht="22.5" hidden="1" customHeight="1" x14ac:dyDescent="0.2">
      <c r="A735" s="29">
        <v>45371.47350547454</v>
      </c>
      <c r="B735" s="20" t="s">
        <v>4316</v>
      </c>
      <c r="C735" s="30">
        <v>160121736061</v>
      </c>
      <c r="D735" s="20" t="s">
        <v>4317</v>
      </c>
      <c r="E735" s="20" t="s">
        <v>50</v>
      </c>
      <c r="F735" s="20" t="s">
        <v>16</v>
      </c>
      <c r="G735" s="20">
        <v>1</v>
      </c>
      <c r="H735" s="20">
        <v>2025</v>
      </c>
      <c r="I735" s="20" t="s">
        <v>4316</v>
      </c>
      <c r="J735" s="20" t="s">
        <v>4318</v>
      </c>
      <c r="K735" s="20">
        <v>9398971799</v>
      </c>
      <c r="L735" s="20" t="s">
        <v>4319</v>
      </c>
      <c r="M735" s="20">
        <v>8332920665</v>
      </c>
      <c r="N735" s="20" t="s">
        <v>67</v>
      </c>
      <c r="O735" s="20" t="s">
        <v>2249</v>
      </c>
      <c r="P735" s="31" t="s">
        <v>4320</v>
      </c>
      <c r="Q735" s="20" t="s">
        <v>70</v>
      </c>
      <c r="R735" s="32" t="s">
        <v>4321</v>
      </c>
    </row>
    <row r="736" spans="1:18" ht="22.5" hidden="1" customHeight="1" x14ac:dyDescent="0.2">
      <c r="A736" s="29">
        <v>45385.687905682869</v>
      </c>
      <c r="B736" s="20" t="s">
        <v>4322</v>
      </c>
      <c r="C736" s="30">
        <v>160121736071</v>
      </c>
      <c r="D736" s="20" t="s">
        <v>4323</v>
      </c>
      <c r="E736" s="20" t="s">
        <v>40</v>
      </c>
      <c r="F736" s="20" t="s">
        <v>16</v>
      </c>
      <c r="G736" s="20">
        <v>2</v>
      </c>
      <c r="H736" s="20">
        <v>2025</v>
      </c>
      <c r="I736" s="20" t="s">
        <v>4324</v>
      </c>
      <c r="J736" s="20" t="s">
        <v>4322</v>
      </c>
      <c r="K736" s="20">
        <v>7842317027</v>
      </c>
      <c r="L736" s="20" t="s">
        <v>4325</v>
      </c>
      <c r="M736" s="20">
        <v>8754500229</v>
      </c>
      <c r="N736" s="20" t="s">
        <v>67</v>
      </c>
      <c r="O736" s="20">
        <v>75.52</v>
      </c>
      <c r="P736" s="31" t="s">
        <v>4326</v>
      </c>
      <c r="Q736" s="20" t="s">
        <v>46</v>
      </c>
      <c r="R736" s="32" t="s">
        <v>4327</v>
      </c>
    </row>
    <row r="737" spans="1:18" ht="22.5" hidden="1" customHeight="1" x14ac:dyDescent="0.2">
      <c r="A737" s="29">
        <v>45370.859380648151</v>
      </c>
      <c r="B737" s="20" t="s">
        <v>4328</v>
      </c>
      <c r="C737" s="30">
        <v>160121736072</v>
      </c>
      <c r="D737" s="20" t="s">
        <v>4329</v>
      </c>
      <c r="E737" s="20" t="s">
        <v>40</v>
      </c>
      <c r="F737" s="20" t="s">
        <v>16</v>
      </c>
      <c r="G737" s="20">
        <v>2</v>
      </c>
      <c r="H737" s="20">
        <v>2025</v>
      </c>
      <c r="I737" s="20" t="s">
        <v>4330</v>
      </c>
      <c r="J737" s="20" t="s">
        <v>4328</v>
      </c>
      <c r="K737" s="20">
        <v>7780208428</v>
      </c>
      <c r="L737" s="20" t="s">
        <v>4331</v>
      </c>
      <c r="M737" s="20">
        <v>8754500229</v>
      </c>
      <c r="N737" s="20" t="s">
        <v>67</v>
      </c>
      <c r="O737" s="20" t="s">
        <v>1265</v>
      </c>
      <c r="P737" s="31" t="s">
        <v>4332</v>
      </c>
      <c r="Q737" s="20" t="s">
        <v>46</v>
      </c>
      <c r="R737" s="32" t="s">
        <v>4333</v>
      </c>
    </row>
    <row r="738" spans="1:18" ht="22.5" hidden="1" customHeight="1" x14ac:dyDescent="0.2">
      <c r="A738" s="29">
        <v>45397.642400034718</v>
      </c>
      <c r="B738" s="20" t="s">
        <v>4334</v>
      </c>
      <c r="C738" s="30">
        <v>160121736073</v>
      </c>
      <c r="D738" s="20" t="s">
        <v>4335</v>
      </c>
      <c r="E738" s="20" t="s">
        <v>40</v>
      </c>
      <c r="F738" s="20" t="s">
        <v>16</v>
      </c>
      <c r="G738" s="20">
        <v>2</v>
      </c>
      <c r="H738" s="20">
        <v>2025</v>
      </c>
      <c r="I738" s="20" t="s">
        <v>4336</v>
      </c>
      <c r="J738" s="20" t="s">
        <v>4334</v>
      </c>
      <c r="K738" s="20">
        <v>9347895993</v>
      </c>
      <c r="L738" s="20" t="s">
        <v>4337</v>
      </c>
      <c r="M738" s="20">
        <v>8754500229</v>
      </c>
      <c r="N738" s="20" t="s">
        <v>67</v>
      </c>
      <c r="O738" s="20" t="s">
        <v>110</v>
      </c>
      <c r="P738" s="31" t="s">
        <v>4338</v>
      </c>
      <c r="Q738" s="20" t="s">
        <v>70</v>
      </c>
      <c r="R738" s="32" t="s">
        <v>46</v>
      </c>
    </row>
    <row r="739" spans="1:18" ht="22.5" hidden="1" customHeight="1" x14ac:dyDescent="0.2">
      <c r="A739" s="29">
        <v>45401.441851759257</v>
      </c>
      <c r="B739" s="20" t="s">
        <v>4339</v>
      </c>
      <c r="C739" s="30">
        <v>160121736075</v>
      </c>
      <c r="D739" s="20" t="s">
        <v>4340</v>
      </c>
      <c r="E739" s="20" t="s">
        <v>40</v>
      </c>
      <c r="F739" s="20" t="s">
        <v>16</v>
      </c>
      <c r="G739" s="20">
        <v>2</v>
      </c>
      <c r="H739" s="20">
        <v>2025</v>
      </c>
      <c r="I739" s="20" t="s">
        <v>4339</v>
      </c>
      <c r="J739" s="20" t="s">
        <v>4339</v>
      </c>
      <c r="K739" s="20">
        <v>9618395029</v>
      </c>
      <c r="L739" s="20" t="s">
        <v>4337</v>
      </c>
      <c r="M739" s="20">
        <v>8754500229</v>
      </c>
      <c r="N739" s="20" t="s">
        <v>67</v>
      </c>
      <c r="O739" s="20" t="s">
        <v>169</v>
      </c>
      <c r="P739" s="31" t="s">
        <v>4341</v>
      </c>
      <c r="Q739" s="20" t="s">
        <v>70</v>
      </c>
      <c r="R739" s="20" t="s">
        <v>112</v>
      </c>
    </row>
    <row r="740" spans="1:18" ht="22.5" hidden="1" customHeight="1" x14ac:dyDescent="0.2">
      <c r="A740" s="29">
        <v>45401.454534641205</v>
      </c>
      <c r="B740" s="20" t="s">
        <v>4342</v>
      </c>
      <c r="C740" s="30">
        <v>160121736078</v>
      </c>
      <c r="D740" s="20" t="s">
        <v>4343</v>
      </c>
      <c r="E740" s="20" t="s">
        <v>40</v>
      </c>
      <c r="F740" s="20" t="s">
        <v>16</v>
      </c>
      <c r="G740" s="20">
        <v>2</v>
      </c>
      <c r="H740" s="20">
        <v>2025</v>
      </c>
      <c r="I740" s="20" t="s">
        <v>4344</v>
      </c>
      <c r="J740" s="20" t="s">
        <v>4342</v>
      </c>
      <c r="K740" s="20">
        <v>9676274009</v>
      </c>
      <c r="L740" s="20" t="s">
        <v>4345</v>
      </c>
      <c r="M740" s="20" t="s">
        <v>4346</v>
      </c>
      <c r="N740" s="20" t="s">
        <v>67</v>
      </c>
      <c r="O740" s="20" t="s">
        <v>169</v>
      </c>
      <c r="P740" s="31" t="s">
        <v>4347</v>
      </c>
      <c r="Q740" s="20" t="s">
        <v>70</v>
      </c>
      <c r="R740" s="20" t="s">
        <v>271</v>
      </c>
    </row>
    <row r="741" spans="1:18" ht="22.5" hidden="1" customHeight="1" x14ac:dyDescent="0.2">
      <c r="A741" s="29">
        <v>45401.445147442129</v>
      </c>
      <c r="B741" s="20" t="s">
        <v>4348</v>
      </c>
      <c r="C741" s="30">
        <v>160121736079</v>
      </c>
      <c r="D741" s="20" t="s">
        <v>4349</v>
      </c>
      <c r="E741" s="20" t="s">
        <v>40</v>
      </c>
      <c r="F741" s="20" t="s">
        <v>16</v>
      </c>
      <c r="G741" s="20">
        <v>2</v>
      </c>
      <c r="H741" s="20">
        <v>2025</v>
      </c>
      <c r="I741" s="20" t="s">
        <v>4350</v>
      </c>
      <c r="J741" s="20" t="s">
        <v>4348</v>
      </c>
      <c r="K741" s="20">
        <v>6304025140</v>
      </c>
      <c r="L741" s="20" t="s">
        <v>4351</v>
      </c>
      <c r="M741" s="20">
        <v>8754500229</v>
      </c>
      <c r="N741" s="20" t="s">
        <v>67</v>
      </c>
      <c r="O741" s="20" t="s">
        <v>2418</v>
      </c>
      <c r="P741" s="31" t="s">
        <v>4352</v>
      </c>
      <c r="Q741" s="20" t="s">
        <v>70</v>
      </c>
      <c r="R741" s="20" t="s">
        <v>112</v>
      </c>
    </row>
    <row r="742" spans="1:18" ht="22.5" hidden="1" customHeight="1" x14ac:dyDescent="0.2">
      <c r="A742" s="29">
        <v>45402.579181076391</v>
      </c>
      <c r="B742" s="20" t="s">
        <v>4353</v>
      </c>
      <c r="C742" s="30">
        <v>160121736080</v>
      </c>
      <c r="D742" s="20" t="s">
        <v>4354</v>
      </c>
      <c r="E742" s="20" t="s">
        <v>40</v>
      </c>
      <c r="F742" s="20" t="s">
        <v>16</v>
      </c>
      <c r="G742" s="20">
        <v>2</v>
      </c>
      <c r="H742" s="20">
        <v>2025</v>
      </c>
      <c r="I742" s="20" t="s">
        <v>4355</v>
      </c>
      <c r="J742" s="20" t="s">
        <v>4353</v>
      </c>
      <c r="K742" s="20">
        <v>8555074969</v>
      </c>
      <c r="L742" s="20" t="s">
        <v>4356</v>
      </c>
      <c r="M742" s="20">
        <v>8754500229</v>
      </c>
      <c r="N742" s="20" t="s">
        <v>67</v>
      </c>
      <c r="O742" s="20">
        <v>75</v>
      </c>
      <c r="P742" s="20" t="s">
        <v>4357</v>
      </c>
      <c r="Q742" s="20" t="s">
        <v>70</v>
      </c>
      <c r="R742" s="20" t="s">
        <v>242</v>
      </c>
    </row>
    <row r="743" spans="1:18" ht="22.5" hidden="1" customHeight="1" x14ac:dyDescent="0.2">
      <c r="A743" s="29">
        <v>45381.794127615736</v>
      </c>
      <c r="B743" s="20" t="s">
        <v>4358</v>
      </c>
      <c r="C743" s="30">
        <v>160121736081</v>
      </c>
      <c r="D743" s="20" t="s">
        <v>4359</v>
      </c>
      <c r="E743" s="20" t="s">
        <v>40</v>
      </c>
      <c r="F743" s="20" t="s">
        <v>16</v>
      </c>
      <c r="G743" s="20">
        <v>2</v>
      </c>
      <c r="H743" s="20">
        <v>2025</v>
      </c>
      <c r="I743" s="20" t="s">
        <v>4360</v>
      </c>
      <c r="J743" s="20" t="s">
        <v>4358</v>
      </c>
      <c r="K743" s="20">
        <v>9652131020</v>
      </c>
      <c r="L743" s="20" t="s">
        <v>4361</v>
      </c>
      <c r="M743" s="20">
        <v>8754500229</v>
      </c>
      <c r="N743" s="20" t="s">
        <v>3921</v>
      </c>
      <c r="O743" s="20">
        <v>60</v>
      </c>
      <c r="P743" s="31" t="s">
        <v>4362</v>
      </c>
      <c r="Q743" s="20" t="s">
        <v>70</v>
      </c>
      <c r="R743" s="32">
        <v>5</v>
      </c>
    </row>
    <row r="744" spans="1:18" ht="22.5" hidden="1" customHeight="1" x14ac:dyDescent="0.2">
      <c r="A744" s="29">
        <v>45370.724285787037</v>
      </c>
      <c r="B744" s="20" t="s">
        <v>4363</v>
      </c>
      <c r="C744" s="30">
        <v>160121736082</v>
      </c>
      <c r="D744" s="20" t="s">
        <v>4364</v>
      </c>
      <c r="E744" s="20" t="s">
        <v>40</v>
      </c>
      <c r="F744" s="20" t="s">
        <v>16</v>
      </c>
      <c r="G744" s="20">
        <v>2</v>
      </c>
      <c r="H744" s="20">
        <v>2025</v>
      </c>
      <c r="I744" s="20" t="s">
        <v>4365</v>
      </c>
      <c r="J744" s="20" t="s">
        <v>4363</v>
      </c>
      <c r="K744" s="20">
        <v>9392336022</v>
      </c>
      <c r="L744" s="20" t="s">
        <v>4366</v>
      </c>
      <c r="M744" s="20">
        <v>8754500229</v>
      </c>
      <c r="N744" s="20" t="s">
        <v>67</v>
      </c>
      <c r="O744" s="20" t="s">
        <v>169</v>
      </c>
      <c r="P744" s="31" t="s">
        <v>4367</v>
      </c>
      <c r="Q744" s="20" t="s">
        <v>70</v>
      </c>
      <c r="R744" s="32" t="s">
        <v>112</v>
      </c>
    </row>
    <row r="745" spans="1:18" ht="22.5" hidden="1" customHeight="1" x14ac:dyDescent="0.2">
      <c r="A745" s="29">
        <v>45380.773848530094</v>
      </c>
      <c r="B745" s="20" t="s">
        <v>4368</v>
      </c>
      <c r="C745" s="30">
        <v>160121736083</v>
      </c>
      <c r="D745" s="20" t="s">
        <v>4369</v>
      </c>
      <c r="E745" s="20" t="s">
        <v>40</v>
      </c>
      <c r="F745" s="20" t="s">
        <v>16</v>
      </c>
      <c r="G745" s="20">
        <v>2</v>
      </c>
      <c r="H745" s="20">
        <v>2025</v>
      </c>
      <c r="I745" s="20" t="s">
        <v>4370</v>
      </c>
      <c r="J745" s="20" t="s">
        <v>4368</v>
      </c>
      <c r="K745" s="20">
        <v>9493872016</v>
      </c>
      <c r="L745" s="20" t="s">
        <v>4371</v>
      </c>
      <c r="M745" s="20">
        <v>8754500229</v>
      </c>
      <c r="N745" s="20" t="s">
        <v>67</v>
      </c>
      <c r="O745" s="20" t="s">
        <v>613</v>
      </c>
      <c r="P745" s="31" t="s">
        <v>4372</v>
      </c>
      <c r="Q745" s="20" t="s">
        <v>46</v>
      </c>
      <c r="R745" s="32" t="s">
        <v>242</v>
      </c>
    </row>
    <row r="746" spans="1:18" ht="22.5" hidden="1" customHeight="1" x14ac:dyDescent="0.2">
      <c r="A746" s="29">
        <v>45383.525633043981</v>
      </c>
      <c r="B746" s="20" t="s">
        <v>4373</v>
      </c>
      <c r="C746" s="30">
        <v>160121736085</v>
      </c>
      <c r="D746" s="20" t="s">
        <v>4374</v>
      </c>
      <c r="E746" s="20" t="s">
        <v>50</v>
      </c>
      <c r="F746" s="20" t="s">
        <v>16</v>
      </c>
      <c r="G746" s="20">
        <v>2</v>
      </c>
      <c r="H746" s="20">
        <v>2025</v>
      </c>
      <c r="I746" s="20" t="s">
        <v>4375</v>
      </c>
      <c r="J746" s="20" t="s">
        <v>4373</v>
      </c>
      <c r="K746" s="20">
        <v>6301890651</v>
      </c>
      <c r="L746" s="20" t="s">
        <v>4376</v>
      </c>
      <c r="M746" s="20">
        <v>9420005683</v>
      </c>
      <c r="N746" s="20" t="s">
        <v>3469</v>
      </c>
      <c r="O746" s="20">
        <v>50.5</v>
      </c>
      <c r="P746" s="31" t="s">
        <v>4377</v>
      </c>
      <c r="Q746" s="20" t="s">
        <v>46</v>
      </c>
      <c r="R746" s="32" t="s">
        <v>451</v>
      </c>
    </row>
    <row r="747" spans="1:18" ht="22.5" hidden="1" customHeight="1" x14ac:dyDescent="0.2">
      <c r="A747" s="29">
        <v>45369.657507465279</v>
      </c>
      <c r="B747" s="20" t="s">
        <v>4378</v>
      </c>
      <c r="C747" s="30">
        <v>160121736086</v>
      </c>
      <c r="D747" s="20" t="s">
        <v>4379</v>
      </c>
      <c r="E747" s="20" t="s">
        <v>50</v>
      </c>
      <c r="F747" s="20" t="s">
        <v>16</v>
      </c>
      <c r="G747" s="20">
        <v>2</v>
      </c>
      <c r="H747" s="20">
        <v>2025</v>
      </c>
      <c r="I747" s="20" t="s">
        <v>4380</v>
      </c>
      <c r="J747" s="20" t="s">
        <v>4381</v>
      </c>
      <c r="K747" s="20">
        <v>7032898330</v>
      </c>
      <c r="L747" s="20" t="s">
        <v>4382</v>
      </c>
      <c r="M747" s="20">
        <v>7032898330</v>
      </c>
      <c r="N747" s="20" t="s">
        <v>3146</v>
      </c>
      <c r="O747" s="20">
        <v>90</v>
      </c>
      <c r="P747" s="31" t="s">
        <v>4383</v>
      </c>
      <c r="Q747" s="20" t="s">
        <v>70</v>
      </c>
      <c r="R747" s="32" t="s">
        <v>153</v>
      </c>
    </row>
    <row r="748" spans="1:18" ht="22.5" hidden="1" customHeight="1" x14ac:dyDescent="0.2">
      <c r="A748" s="29">
        <v>45383.056670532409</v>
      </c>
      <c r="B748" s="20" t="s">
        <v>4384</v>
      </c>
      <c r="C748" s="30">
        <v>160121736087</v>
      </c>
      <c r="D748" s="20" t="s">
        <v>4385</v>
      </c>
      <c r="E748" s="20" t="s">
        <v>50</v>
      </c>
      <c r="F748" s="20" t="s">
        <v>16</v>
      </c>
      <c r="G748" s="20">
        <v>2</v>
      </c>
      <c r="H748" s="20">
        <v>2025</v>
      </c>
      <c r="I748" s="20" t="s">
        <v>4386</v>
      </c>
      <c r="J748" s="20" t="s">
        <v>4384</v>
      </c>
      <c r="K748" s="20">
        <v>8790343380</v>
      </c>
      <c r="L748" s="20" t="s">
        <v>4325</v>
      </c>
      <c r="M748" s="20">
        <v>8754500229</v>
      </c>
      <c r="N748" s="20" t="s">
        <v>67</v>
      </c>
      <c r="O748" s="20">
        <v>75</v>
      </c>
      <c r="P748" s="20" t="s">
        <v>4387</v>
      </c>
      <c r="Q748" s="20" t="s">
        <v>70</v>
      </c>
      <c r="R748" s="32" t="s">
        <v>112</v>
      </c>
    </row>
    <row r="749" spans="1:18" ht="22.5" hidden="1" customHeight="1" x14ac:dyDescent="0.2">
      <c r="A749" s="29">
        <v>45387.652127696754</v>
      </c>
      <c r="B749" s="20" t="s">
        <v>4388</v>
      </c>
      <c r="C749" s="30">
        <v>160121736089</v>
      </c>
      <c r="D749" s="20" t="s">
        <v>4389</v>
      </c>
      <c r="E749" s="20" t="s">
        <v>50</v>
      </c>
      <c r="F749" s="20" t="s">
        <v>16</v>
      </c>
      <c r="G749" s="20">
        <v>2</v>
      </c>
      <c r="H749" s="20">
        <v>2025</v>
      </c>
      <c r="I749" s="20" t="s">
        <v>4390</v>
      </c>
      <c r="J749" s="20" t="s">
        <v>4388</v>
      </c>
      <c r="K749" s="20">
        <v>6303704824</v>
      </c>
      <c r="L749" s="20" t="s">
        <v>4391</v>
      </c>
      <c r="M749" s="20">
        <v>8754500229</v>
      </c>
      <c r="N749" s="20" t="s">
        <v>67</v>
      </c>
      <c r="O749" s="20">
        <v>75</v>
      </c>
      <c r="P749" s="31" t="s">
        <v>4392</v>
      </c>
      <c r="Q749" s="20" t="s">
        <v>70</v>
      </c>
      <c r="R749" s="20" t="s">
        <v>4393</v>
      </c>
    </row>
    <row r="750" spans="1:18" ht="22.5" hidden="1" customHeight="1" x14ac:dyDescent="0.2">
      <c r="A750" s="29">
        <v>45434.035713923615</v>
      </c>
      <c r="B750" s="20" t="s">
        <v>4394</v>
      </c>
      <c r="C750" s="20">
        <v>160121736091</v>
      </c>
      <c r="D750" s="20" t="s">
        <v>4395</v>
      </c>
      <c r="E750" s="20" t="s">
        <v>50</v>
      </c>
      <c r="F750" s="20" t="s">
        <v>16</v>
      </c>
      <c r="G750" s="20">
        <v>2</v>
      </c>
      <c r="H750" s="20">
        <v>2025</v>
      </c>
      <c r="I750" s="20" t="s">
        <v>4396</v>
      </c>
      <c r="J750" s="20" t="s">
        <v>4394</v>
      </c>
      <c r="K750" s="20">
        <v>8247281537</v>
      </c>
      <c r="L750" s="20" t="s">
        <v>4397</v>
      </c>
      <c r="M750" s="20">
        <v>8754500229</v>
      </c>
      <c r="N750" s="20" t="s">
        <v>67</v>
      </c>
      <c r="O750" s="20">
        <v>76</v>
      </c>
      <c r="P750" s="31" t="s">
        <v>4398</v>
      </c>
      <c r="Q750" s="20" t="s">
        <v>70</v>
      </c>
      <c r="R750" s="20" t="s">
        <v>4399</v>
      </c>
    </row>
    <row r="751" spans="1:18" ht="22.5" hidden="1" customHeight="1" x14ac:dyDescent="0.2">
      <c r="A751" s="29">
        <v>45371.760781550925</v>
      </c>
      <c r="B751" s="20" t="s">
        <v>4400</v>
      </c>
      <c r="C751" s="30">
        <v>160121736097</v>
      </c>
      <c r="D751" s="20" t="s">
        <v>4401</v>
      </c>
      <c r="E751" s="20" t="s">
        <v>50</v>
      </c>
      <c r="F751" s="20" t="s">
        <v>16</v>
      </c>
      <c r="G751" s="20">
        <v>2</v>
      </c>
      <c r="H751" s="20">
        <v>2025</v>
      </c>
      <c r="I751" s="20" t="s">
        <v>4402</v>
      </c>
      <c r="J751" s="20" t="s">
        <v>4400</v>
      </c>
      <c r="K751" s="20">
        <v>9177175927</v>
      </c>
      <c r="L751" s="20" t="s">
        <v>4403</v>
      </c>
      <c r="M751" s="20">
        <v>8170837457</v>
      </c>
      <c r="N751" s="20" t="s">
        <v>67</v>
      </c>
      <c r="O751" s="20">
        <v>75</v>
      </c>
      <c r="P751" s="31" t="s">
        <v>4404</v>
      </c>
      <c r="Q751" s="20" t="s">
        <v>70</v>
      </c>
      <c r="R751" s="32" t="s">
        <v>575</v>
      </c>
    </row>
    <row r="752" spans="1:18" ht="22.5" hidden="1" customHeight="1" x14ac:dyDescent="0.2">
      <c r="A752" s="29">
        <v>45369.638893206022</v>
      </c>
      <c r="B752" s="20" t="s">
        <v>4405</v>
      </c>
      <c r="C752" s="30">
        <v>160121736099</v>
      </c>
      <c r="D752" s="20" t="s">
        <v>4406</v>
      </c>
      <c r="E752" s="20" t="s">
        <v>50</v>
      </c>
      <c r="F752" s="20" t="s">
        <v>16</v>
      </c>
      <c r="G752" s="20">
        <v>2</v>
      </c>
      <c r="H752" s="20">
        <v>2025</v>
      </c>
      <c r="I752" s="20" t="s">
        <v>4407</v>
      </c>
      <c r="J752" s="20" t="s">
        <v>4405</v>
      </c>
      <c r="K752" s="20">
        <v>6303990758</v>
      </c>
      <c r="L752" s="20" t="s">
        <v>4408</v>
      </c>
      <c r="M752" s="20">
        <v>8170837457</v>
      </c>
      <c r="N752" s="20" t="s">
        <v>67</v>
      </c>
      <c r="O752" s="20">
        <v>90</v>
      </c>
      <c r="P752" s="31" t="s">
        <v>4409</v>
      </c>
      <c r="Q752" s="20" t="s">
        <v>70</v>
      </c>
      <c r="R752" s="32" t="s">
        <v>682</v>
      </c>
    </row>
    <row r="753" spans="1:18" ht="22.5" hidden="1" customHeight="1" x14ac:dyDescent="0.2">
      <c r="A753" s="29">
        <v>45369.640748414356</v>
      </c>
      <c r="B753" s="20" t="s">
        <v>4410</v>
      </c>
      <c r="C753" s="30">
        <v>160121736100</v>
      </c>
      <c r="D753" s="20" t="s">
        <v>4411</v>
      </c>
      <c r="E753" s="20" t="s">
        <v>50</v>
      </c>
      <c r="F753" s="20" t="s">
        <v>16</v>
      </c>
      <c r="G753" s="20">
        <v>2</v>
      </c>
      <c r="H753" s="20">
        <v>2025</v>
      </c>
      <c r="I753" s="20" t="s">
        <v>4412</v>
      </c>
      <c r="J753" s="20" t="s">
        <v>4410</v>
      </c>
      <c r="K753" s="20">
        <v>8688973351</v>
      </c>
      <c r="L753" s="20" t="s">
        <v>4413</v>
      </c>
      <c r="M753" s="20">
        <v>8170837457</v>
      </c>
      <c r="N753" s="20" t="s">
        <v>1111</v>
      </c>
      <c r="O753" s="20">
        <v>90</v>
      </c>
      <c r="P753" s="31" t="s">
        <v>4414</v>
      </c>
      <c r="Q753" s="20" t="s">
        <v>70</v>
      </c>
      <c r="R753" s="32" t="s">
        <v>112</v>
      </c>
    </row>
    <row r="754" spans="1:18" ht="22.5" hidden="1" customHeight="1" x14ac:dyDescent="0.2">
      <c r="A754" s="29">
        <v>45369.649496701386</v>
      </c>
      <c r="B754" s="20" t="s">
        <v>4415</v>
      </c>
      <c r="C754" s="30">
        <v>160121736103</v>
      </c>
      <c r="D754" s="20" t="s">
        <v>4416</v>
      </c>
      <c r="E754" s="20" t="s">
        <v>50</v>
      </c>
      <c r="F754" s="20" t="s">
        <v>16</v>
      </c>
      <c r="G754" s="20">
        <v>2</v>
      </c>
      <c r="H754" s="20">
        <v>2025</v>
      </c>
      <c r="I754" s="20" t="s">
        <v>4417</v>
      </c>
      <c r="J754" s="20" t="s">
        <v>4415</v>
      </c>
      <c r="K754" s="20">
        <v>9989544469</v>
      </c>
      <c r="L754" s="20" t="s">
        <v>4418</v>
      </c>
      <c r="M754" s="20">
        <v>8170837457</v>
      </c>
      <c r="N754" s="20" t="s">
        <v>43</v>
      </c>
      <c r="O754" s="20">
        <v>90</v>
      </c>
      <c r="P754" s="31" t="s">
        <v>4419</v>
      </c>
      <c r="Q754" s="20" t="s">
        <v>70</v>
      </c>
      <c r="R754" s="32" t="s">
        <v>112</v>
      </c>
    </row>
    <row r="755" spans="1:18" ht="22.5" hidden="1" customHeight="1" x14ac:dyDescent="0.2">
      <c r="A755" s="29">
        <v>45381.964294537036</v>
      </c>
      <c r="B755" s="20" t="s">
        <v>4420</v>
      </c>
      <c r="C755" s="30">
        <v>160121736104</v>
      </c>
      <c r="D755" s="20" t="s">
        <v>4421</v>
      </c>
      <c r="E755" s="20" t="s">
        <v>50</v>
      </c>
      <c r="F755" s="20" t="s">
        <v>16</v>
      </c>
      <c r="G755" s="20">
        <v>2</v>
      </c>
      <c r="H755" s="20">
        <v>2025</v>
      </c>
      <c r="I755" s="20" t="s">
        <v>4422</v>
      </c>
      <c r="J755" s="20" t="s">
        <v>4420</v>
      </c>
      <c r="K755" s="20">
        <v>7569186378</v>
      </c>
      <c r="L755" s="20" t="s">
        <v>4423</v>
      </c>
      <c r="M755" s="20">
        <v>8170837457</v>
      </c>
      <c r="N755" s="20" t="s">
        <v>67</v>
      </c>
      <c r="O755" s="20" t="s">
        <v>110</v>
      </c>
      <c r="P755" s="31" t="s">
        <v>4424</v>
      </c>
      <c r="Q755" s="20" t="s">
        <v>46</v>
      </c>
      <c r="R755" s="33" t="s">
        <v>4425</v>
      </c>
    </row>
    <row r="756" spans="1:18" ht="22.5" hidden="1" customHeight="1" x14ac:dyDescent="0.2">
      <c r="A756" s="29">
        <v>45383.463552592591</v>
      </c>
      <c r="B756" s="20" t="s">
        <v>4426</v>
      </c>
      <c r="C756" s="30">
        <v>160121736112</v>
      </c>
      <c r="D756" s="20" t="s">
        <v>4427</v>
      </c>
      <c r="E756" s="20" t="s">
        <v>50</v>
      </c>
      <c r="F756" s="20" t="s">
        <v>16</v>
      </c>
      <c r="G756" s="20">
        <v>2</v>
      </c>
      <c r="H756" s="20">
        <v>2025</v>
      </c>
      <c r="I756" s="20" t="s">
        <v>4428</v>
      </c>
      <c r="J756" s="20" t="s">
        <v>4429</v>
      </c>
      <c r="K756" s="20">
        <v>8897118071</v>
      </c>
      <c r="L756" s="20" t="s">
        <v>4430</v>
      </c>
      <c r="M756" s="20">
        <v>8170837457</v>
      </c>
      <c r="N756" s="20" t="s">
        <v>67</v>
      </c>
      <c r="O756" s="20" t="s">
        <v>110</v>
      </c>
      <c r="P756" s="31" t="s">
        <v>4431</v>
      </c>
      <c r="Q756" s="20" t="s">
        <v>46</v>
      </c>
      <c r="R756" s="32" t="s">
        <v>4432</v>
      </c>
    </row>
    <row r="757" spans="1:18" ht="22.5" hidden="1" customHeight="1" x14ac:dyDescent="0.2">
      <c r="A757" s="29">
        <v>45381.000235844913</v>
      </c>
      <c r="B757" s="20" t="s">
        <v>4433</v>
      </c>
      <c r="C757" s="30">
        <v>160121736114</v>
      </c>
      <c r="D757" s="20" t="s">
        <v>4434</v>
      </c>
      <c r="E757" s="20" t="s">
        <v>50</v>
      </c>
      <c r="F757" s="20" t="s">
        <v>16</v>
      </c>
      <c r="G757" s="20">
        <v>2</v>
      </c>
      <c r="H757" s="20">
        <v>2025</v>
      </c>
      <c r="I757" s="20" t="s">
        <v>4435</v>
      </c>
      <c r="J757" s="20" t="s">
        <v>4433</v>
      </c>
      <c r="K757" s="20">
        <v>9014920820</v>
      </c>
      <c r="L757" s="20" t="s">
        <v>4436</v>
      </c>
      <c r="M757" s="20">
        <v>8170837457</v>
      </c>
      <c r="N757" s="20" t="s">
        <v>4437</v>
      </c>
      <c r="O757" s="20">
        <v>5</v>
      </c>
      <c r="P757" s="31" t="s">
        <v>4438</v>
      </c>
      <c r="Q757" s="20" t="s">
        <v>46</v>
      </c>
      <c r="R757" s="32" t="s">
        <v>4439</v>
      </c>
    </row>
    <row r="758" spans="1:18" ht="22.5" hidden="1" customHeight="1" x14ac:dyDescent="0.2">
      <c r="A758" s="29">
        <v>45394.464299629632</v>
      </c>
      <c r="B758" s="20" t="s">
        <v>4440</v>
      </c>
      <c r="C758" s="30">
        <v>160121736115</v>
      </c>
      <c r="D758" s="20" t="s">
        <v>4441</v>
      </c>
      <c r="E758" s="20" t="s">
        <v>50</v>
      </c>
      <c r="F758" s="20" t="s">
        <v>16</v>
      </c>
      <c r="G758" s="20">
        <v>2</v>
      </c>
      <c r="H758" s="20">
        <v>2025</v>
      </c>
      <c r="I758" s="20" t="s">
        <v>4440</v>
      </c>
      <c r="J758" s="20" t="s">
        <v>4442</v>
      </c>
      <c r="K758" s="20">
        <v>7093767528</v>
      </c>
      <c r="L758" s="20" t="s">
        <v>4443</v>
      </c>
      <c r="M758" s="20">
        <v>8170837457</v>
      </c>
      <c r="N758" s="20" t="s">
        <v>67</v>
      </c>
      <c r="O758" s="20">
        <v>75</v>
      </c>
      <c r="P758" s="31" t="s">
        <v>4444</v>
      </c>
      <c r="Q758" s="20" t="s">
        <v>70</v>
      </c>
      <c r="R758" s="20" t="s">
        <v>158</v>
      </c>
    </row>
    <row r="759" spans="1:18" ht="22.5" hidden="1" customHeight="1" x14ac:dyDescent="0.2">
      <c r="A759" s="29">
        <v>45408.80104337963</v>
      </c>
      <c r="B759" s="20" t="s">
        <v>4440</v>
      </c>
      <c r="C759" s="30">
        <v>160121736115</v>
      </c>
      <c r="D759" s="20" t="s">
        <v>4441</v>
      </c>
      <c r="E759" s="20" t="s">
        <v>50</v>
      </c>
      <c r="F759" s="20" t="s">
        <v>16</v>
      </c>
      <c r="G759" s="20">
        <v>2</v>
      </c>
      <c r="H759" s="20">
        <v>2025</v>
      </c>
      <c r="I759" s="20" t="s">
        <v>4440</v>
      </c>
      <c r="J759" s="20" t="s">
        <v>4442</v>
      </c>
      <c r="K759" s="20">
        <v>7093767528</v>
      </c>
      <c r="L759" s="20" t="s">
        <v>4443</v>
      </c>
      <c r="M759" s="20">
        <v>8170837457</v>
      </c>
      <c r="N759" s="20" t="s">
        <v>67</v>
      </c>
      <c r="O759" s="20">
        <v>75</v>
      </c>
      <c r="P759" s="31" t="s">
        <v>4445</v>
      </c>
      <c r="Q759" s="20" t="s">
        <v>70</v>
      </c>
      <c r="R759" s="20" t="s">
        <v>202</v>
      </c>
    </row>
    <row r="760" spans="1:18" ht="22.5" hidden="1" customHeight="1" x14ac:dyDescent="0.2">
      <c r="A760" s="29">
        <v>45382.331876377313</v>
      </c>
      <c r="B760" s="20" t="s">
        <v>4446</v>
      </c>
      <c r="C760" s="30">
        <v>160121736117</v>
      </c>
      <c r="D760" s="20" t="s">
        <v>4447</v>
      </c>
      <c r="E760" s="20" t="s">
        <v>50</v>
      </c>
      <c r="F760" s="20" t="s">
        <v>16</v>
      </c>
      <c r="G760" s="20">
        <v>2</v>
      </c>
      <c r="H760" s="20">
        <v>2025</v>
      </c>
      <c r="I760" s="20" t="s">
        <v>4448</v>
      </c>
      <c r="J760" s="20" t="s">
        <v>4446</v>
      </c>
      <c r="K760" s="20">
        <v>8074259678</v>
      </c>
      <c r="L760" s="20" t="s">
        <v>4449</v>
      </c>
      <c r="M760" s="20">
        <v>8170837457</v>
      </c>
      <c r="N760" s="20" t="s">
        <v>67</v>
      </c>
      <c r="O760" s="20" t="s">
        <v>110</v>
      </c>
      <c r="P760" s="20" t="s">
        <v>4450</v>
      </c>
      <c r="Q760" s="20" t="s">
        <v>46</v>
      </c>
      <c r="R760" s="32" t="s">
        <v>112</v>
      </c>
    </row>
    <row r="761" spans="1:18" ht="22.5" hidden="1" customHeight="1" x14ac:dyDescent="0.2">
      <c r="A761" s="29">
        <v>45387.6373475</v>
      </c>
      <c r="B761" s="20" t="s">
        <v>4451</v>
      </c>
      <c r="C761" s="30">
        <v>160121736118</v>
      </c>
      <c r="D761" s="20" t="s">
        <v>4452</v>
      </c>
      <c r="E761" s="20" t="s">
        <v>50</v>
      </c>
      <c r="F761" s="20" t="s">
        <v>16</v>
      </c>
      <c r="G761" s="20">
        <v>2</v>
      </c>
      <c r="H761" s="20">
        <v>2025</v>
      </c>
      <c r="I761" s="20" t="s">
        <v>4453</v>
      </c>
      <c r="J761" s="20" t="s">
        <v>4451</v>
      </c>
      <c r="K761" s="20">
        <v>8341527900</v>
      </c>
      <c r="L761" s="20" t="s">
        <v>4454</v>
      </c>
      <c r="M761" s="20">
        <v>9420005683</v>
      </c>
      <c r="N761" s="20" t="s">
        <v>2115</v>
      </c>
      <c r="O761" s="20" t="s">
        <v>4455</v>
      </c>
      <c r="P761" s="31" t="s">
        <v>4456</v>
      </c>
      <c r="Q761" s="20" t="s">
        <v>46</v>
      </c>
      <c r="R761" s="20" t="s">
        <v>56</v>
      </c>
    </row>
    <row r="762" spans="1:18" ht="22.5" hidden="1" customHeight="1" x14ac:dyDescent="0.2">
      <c r="A762" s="29">
        <v>45387.589327627313</v>
      </c>
      <c r="B762" s="20" t="s">
        <v>4457</v>
      </c>
      <c r="C762" s="30">
        <v>160121736122</v>
      </c>
      <c r="D762" s="20" t="s">
        <v>4458</v>
      </c>
      <c r="E762" s="20" t="s">
        <v>50</v>
      </c>
      <c r="F762" s="20" t="s">
        <v>16</v>
      </c>
      <c r="G762" s="20">
        <v>2</v>
      </c>
      <c r="H762" s="20">
        <v>2025</v>
      </c>
      <c r="I762" s="20" t="s">
        <v>4459</v>
      </c>
      <c r="J762" s="20" t="s">
        <v>4457</v>
      </c>
      <c r="K762" s="20">
        <v>8500429716</v>
      </c>
      <c r="L762" s="20" t="s">
        <v>4460</v>
      </c>
      <c r="M762" s="20">
        <v>9420005683</v>
      </c>
      <c r="N762" s="20" t="s">
        <v>67</v>
      </c>
      <c r="O762" s="20">
        <v>75</v>
      </c>
      <c r="P762" s="31" t="s">
        <v>4461</v>
      </c>
      <c r="Q762" s="20" t="s">
        <v>46</v>
      </c>
      <c r="R762" s="20" t="s">
        <v>242</v>
      </c>
    </row>
    <row r="763" spans="1:18" ht="22.5" hidden="1" customHeight="1" x14ac:dyDescent="0.2">
      <c r="A763" s="29">
        <v>45378.387466296292</v>
      </c>
      <c r="B763" s="20" t="s">
        <v>4462</v>
      </c>
      <c r="C763" s="30">
        <v>160121736124</v>
      </c>
      <c r="D763" s="20" t="s">
        <v>4463</v>
      </c>
      <c r="E763" s="20" t="s">
        <v>50</v>
      </c>
      <c r="F763" s="20" t="s">
        <v>16</v>
      </c>
      <c r="G763" s="20">
        <v>2</v>
      </c>
      <c r="H763" s="20">
        <v>2025</v>
      </c>
      <c r="I763" s="20" t="s">
        <v>4464</v>
      </c>
      <c r="J763" s="20" t="s">
        <v>4462</v>
      </c>
      <c r="K763" s="20">
        <v>7337321167</v>
      </c>
      <c r="L763" s="20" t="s">
        <v>4465</v>
      </c>
      <c r="M763" s="20" t="s">
        <v>4466</v>
      </c>
      <c r="N763" s="20" t="s">
        <v>2039</v>
      </c>
      <c r="O763" s="20">
        <v>90</v>
      </c>
      <c r="P763" s="31" t="s">
        <v>4467</v>
      </c>
      <c r="Q763" s="20" t="s">
        <v>46</v>
      </c>
      <c r="R763" s="32" t="s">
        <v>4468</v>
      </c>
    </row>
    <row r="764" spans="1:18" ht="22.5" hidden="1" customHeight="1" x14ac:dyDescent="0.2">
      <c r="A764" s="29">
        <v>45383.430913356482</v>
      </c>
      <c r="B764" s="20" t="s">
        <v>4469</v>
      </c>
      <c r="C764" s="30">
        <v>160121736127</v>
      </c>
      <c r="D764" s="20" t="s">
        <v>4470</v>
      </c>
      <c r="E764" s="20" t="s">
        <v>50</v>
      </c>
      <c r="F764" s="20" t="s">
        <v>16</v>
      </c>
      <c r="G764" s="20">
        <v>1</v>
      </c>
      <c r="H764" s="20">
        <v>2025</v>
      </c>
      <c r="I764" s="20" t="s">
        <v>4471</v>
      </c>
      <c r="J764" s="20" t="s">
        <v>4469</v>
      </c>
      <c r="K764" s="20">
        <v>8106091188</v>
      </c>
      <c r="L764" s="20" t="s">
        <v>4376</v>
      </c>
      <c r="M764" s="20">
        <v>9420005683</v>
      </c>
      <c r="N764" s="20" t="s">
        <v>53</v>
      </c>
      <c r="O764" s="20" t="s">
        <v>4472</v>
      </c>
      <c r="P764" s="20" t="s">
        <v>4473</v>
      </c>
      <c r="Q764" s="20" t="s">
        <v>70</v>
      </c>
      <c r="R764" s="32" t="s">
        <v>4474</v>
      </c>
    </row>
    <row r="765" spans="1:18" ht="22.5" hidden="1" customHeight="1" x14ac:dyDescent="0.2">
      <c r="A765" s="29">
        <v>45380.82742523148</v>
      </c>
      <c r="B765" s="20" t="s">
        <v>4475</v>
      </c>
      <c r="C765" s="30">
        <v>160121736128</v>
      </c>
      <c r="D765" s="20" t="s">
        <v>4476</v>
      </c>
      <c r="E765" s="20" t="s">
        <v>50</v>
      </c>
      <c r="F765" s="20" t="s">
        <v>16</v>
      </c>
      <c r="G765" s="20">
        <v>2</v>
      </c>
      <c r="H765" s="20">
        <v>2025</v>
      </c>
      <c r="I765" s="20" t="s">
        <v>4477</v>
      </c>
      <c r="J765" s="20" t="s">
        <v>4475</v>
      </c>
      <c r="K765" s="20">
        <v>7671013140</v>
      </c>
      <c r="L765" s="20" t="s">
        <v>4478</v>
      </c>
      <c r="M765" s="20">
        <v>9420005683</v>
      </c>
      <c r="N765" s="20" t="s">
        <v>43</v>
      </c>
      <c r="O765" s="20" t="s">
        <v>3729</v>
      </c>
      <c r="P765" s="31" t="s">
        <v>4479</v>
      </c>
      <c r="Q765" s="20" t="s">
        <v>70</v>
      </c>
      <c r="R765" s="32" t="s">
        <v>4480</v>
      </c>
    </row>
    <row r="766" spans="1:18" ht="22.5" hidden="1" customHeight="1" x14ac:dyDescent="0.2">
      <c r="A766" s="29">
        <v>45383.513676956019</v>
      </c>
      <c r="B766" s="20" t="s">
        <v>4481</v>
      </c>
      <c r="C766" s="30">
        <v>160121736129</v>
      </c>
      <c r="D766" s="20" t="s">
        <v>4482</v>
      </c>
      <c r="E766" s="20" t="s">
        <v>50</v>
      </c>
      <c r="F766" s="20" t="s">
        <v>16</v>
      </c>
      <c r="G766" s="20">
        <v>2</v>
      </c>
      <c r="H766" s="20">
        <v>2025</v>
      </c>
      <c r="I766" s="20" t="s">
        <v>4483</v>
      </c>
      <c r="J766" s="20" t="s">
        <v>4481</v>
      </c>
      <c r="K766" s="20">
        <v>9669669852</v>
      </c>
      <c r="L766" s="20" t="s">
        <v>4484</v>
      </c>
      <c r="M766" s="20">
        <v>9420005683</v>
      </c>
      <c r="N766" s="20" t="s">
        <v>67</v>
      </c>
      <c r="O766" s="20">
        <v>75</v>
      </c>
      <c r="P766" s="31" t="s">
        <v>4485</v>
      </c>
      <c r="Q766" s="20" t="s">
        <v>46</v>
      </c>
      <c r="R766" s="32" t="s">
        <v>4486</v>
      </c>
    </row>
    <row r="767" spans="1:18" ht="22.5" hidden="1" customHeight="1" x14ac:dyDescent="0.2">
      <c r="A767" s="29">
        <v>45411.626480775463</v>
      </c>
      <c r="B767" s="20" t="s">
        <v>4487</v>
      </c>
      <c r="C767" s="30">
        <v>160121736301</v>
      </c>
      <c r="D767" s="20" t="s">
        <v>4488</v>
      </c>
      <c r="E767" s="20" t="s">
        <v>50</v>
      </c>
      <c r="F767" s="20" t="s">
        <v>16</v>
      </c>
      <c r="G767" s="20">
        <v>1</v>
      </c>
      <c r="H767" s="20">
        <v>2025</v>
      </c>
      <c r="I767" s="20" t="s">
        <v>4489</v>
      </c>
      <c r="J767" s="20" t="s">
        <v>4487</v>
      </c>
      <c r="K767" s="20">
        <v>7075214448</v>
      </c>
      <c r="L767" s="20" t="s">
        <v>4490</v>
      </c>
      <c r="M767" s="20">
        <v>8332920665</v>
      </c>
      <c r="N767" s="20" t="s">
        <v>67</v>
      </c>
      <c r="O767" s="20" t="s">
        <v>1090</v>
      </c>
      <c r="P767" s="31" t="s">
        <v>4491</v>
      </c>
      <c r="Q767" s="20" t="s">
        <v>70</v>
      </c>
      <c r="R767" s="20" t="s">
        <v>85</v>
      </c>
    </row>
    <row r="768" spans="1:18" ht="22.5" hidden="1" customHeight="1" x14ac:dyDescent="0.2">
      <c r="A768" s="29">
        <v>45413.631499050927</v>
      </c>
      <c r="B768" s="20" t="s">
        <v>4492</v>
      </c>
      <c r="C768" s="30">
        <v>160121736302</v>
      </c>
      <c r="D768" s="20" t="s">
        <v>4493</v>
      </c>
      <c r="E768" s="20" t="s">
        <v>50</v>
      </c>
      <c r="F768" s="20" t="s">
        <v>16</v>
      </c>
      <c r="G768" s="20">
        <v>1</v>
      </c>
      <c r="H768" s="20">
        <v>2025</v>
      </c>
      <c r="I768" s="20" t="s">
        <v>4494</v>
      </c>
      <c r="J768" s="20" t="s">
        <v>4492</v>
      </c>
      <c r="K768" s="20">
        <v>7780442278</v>
      </c>
      <c r="L768" s="20" t="s">
        <v>4319</v>
      </c>
      <c r="M768" s="20">
        <v>8332920665</v>
      </c>
      <c r="N768" s="20" t="s">
        <v>67</v>
      </c>
      <c r="O768" s="20">
        <v>76</v>
      </c>
      <c r="P768" s="31" t="s">
        <v>4495</v>
      </c>
      <c r="Q768" s="20" t="s">
        <v>70</v>
      </c>
      <c r="R768" s="20" t="s">
        <v>112</v>
      </c>
    </row>
    <row r="769" spans="1:18" ht="22.5" hidden="1" customHeight="1" x14ac:dyDescent="0.2">
      <c r="A769" s="29">
        <v>45372.582639178239</v>
      </c>
      <c r="B769" s="20" t="s">
        <v>4496</v>
      </c>
      <c r="C769" s="30">
        <v>160121736303</v>
      </c>
      <c r="D769" s="20" t="s">
        <v>4497</v>
      </c>
      <c r="E769" s="20" t="s">
        <v>50</v>
      </c>
      <c r="F769" s="20" t="s">
        <v>16</v>
      </c>
      <c r="G769" s="20">
        <v>1</v>
      </c>
      <c r="H769" s="20">
        <v>2025</v>
      </c>
      <c r="I769" s="20" t="s">
        <v>4496</v>
      </c>
      <c r="J769" s="20" t="s">
        <v>4496</v>
      </c>
      <c r="K769" s="20">
        <v>8106859208</v>
      </c>
      <c r="L769" s="20" t="s">
        <v>4293</v>
      </c>
      <c r="M769" s="20">
        <v>8332920665</v>
      </c>
      <c r="N769" s="20" t="s">
        <v>67</v>
      </c>
      <c r="O769" s="20" t="s">
        <v>4498</v>
      </c>
      <c r="P769" s="31" t="s">
        <v>4499</v>
      </c>
      <c r="Q769" s="20" t="s">
        <v>70</v>
      </c>
      <c r="R769" s="32" t="s">
        <v>682</v>
      </c>
    </row>
    <row r="770" spans="1:18" ht="22.5" hidden="1" customHeight="1" x14ac:dyDescent="0.2">
      <c r="A770" s="29">
        <v>45378.480573796296</v>
      </c>
      <c r="B770" s="20" t="s">
        <v>4500</v>
      </c>
      <c r="C770" s="30">
        <v>160121736304</v>
      </c>
      <c r="D770" s="20" t="s">
        <v>4501</v>
      </c>
      <c r="E770" s="20" t="s">
        <v>50</v>
      </c>
      <c r="F770" s="20" t="s">
        <v>16</v>
      </c>
      <c r="G770" s="20">
        <v>1</v>
      </c>
      <c r="H770" s="20">
        <v>2025</v>
      </c>
      <c r="I770" s="20" t="s">
        <v>4502</v>
      </c>
      <c r="J770" s="20" t="s">
        <v>4500</v>
      </c>
      <c r="K770" s="20">
        <v>7731036308</v>
      </c>
      <c r="L770" s="20" t="s">
        <v>4298</v>
      </c>
      <c r="M770" s="20">
        <v>8332920665</v>
      </c>
      <c r="N770" s="20" t="s">
        <v>67</v>
      </c>
      <c r="O770" s="20" t="s">
        <v>4503</v>
      </c>
      <c r="P770" s="31" t="s">
        <v>4504</v>
      </c>
      <c r="Q770" s="20" t="s">
        <v>70</v>
      </c>
      <c r="R770" s="32" t="s">
        <v>4505</v>
      </c>
    </row>
    <row r="771" spans="1:18" ht="22.5" hidden="1" customHeight="1" x14ac:dyDescent="0.2">
      <c r="A771" s="29">
        <v>45416.584122511573</v>
      </c>
      <c r="B771" s="20" t="s">
        <v>4506</v>
      </c>
      <c r="C771" s="20">
        <v>160121736305</v>
      </c>
      <c r="D771" s="20" t="s">
        <v>4507</v>
      </c>
      <c r="E771" s="20" t="s">
        <v>40</v>
      </c>
      <c r="F771" s="20" t="s">
        <v>16</v>
      </c>
      <c r="G771" s="20">
        <v>1</v>
      </c>
      <c r="H771" s="20">
        <v>2025</v>
      </c>
      <c r="I771" s="20" t="s">
        <v>4508</v>
      </c>
      <c r="J771" s="20" t="s">
        <v>4506</v>
      </c>
      <c r="K771" s="20">
        <v>7396089541</v>
      </c>
      <c r="L771" s="20" t="s">
        <v>4509</v>
      </c>
      <c r="M771" s="20">
        <v>8332920665</v>
      </c>
      <c r="N771" s="20" t="s">
        <v>67</v>
      </c>
      <c r="O771" s="20" t="s">
        <v>4136</v>
      </c>
      <c r="P771" s="31" t="s">
        <v>4510</v>
      </c>
      <c r="Q771" s="20" t="s">
        <v>46</v>
      </c>
      <c r="R771" s="20" t="s">
        <v>4511</v>
      </c>
    </row>
    <row r="772" spans="1:18" ht="22.5" hidden="1" customHeight="1" x14ac:dyDescent="0.2">
      <c r="A772" s="29">
        <v>45387.679471574069</v>
      </c>
      <c r="B772" s="20" t="s">
        <v>4512</v>
      </c>
      <c r="C772" s="30">
        <v>160121736306</v>
      </c>
      <c r="D772" s="20" t="s">
        <v>4513</v>
      </c>
      <c r="E772" s="20" t="s">
        <v>40</v>
      </c>
      <c r="F772" s="20" t="s">
        <v>16</v>
      </c>
      <c r="G772" s="20">
        <v>1</v>
      </c>
      <c r="H772" s="20">
        <v>2025</v>
      </c>
      <c r="I772" s="20" t="s">
        <v>4514</v>
      </c>
      <c r="J772" s="20" t="s">
        <v>4515</v>
      </c>
      <c r="K772" s="20">
        <v>9676327859</v>
      </c>
      <c r="L772" s="20" t="s">
        <v>4516</v>
      </c>
      <c r="M772" s="20">
        <v>8332920665</v>
      </c>
      <c r="N772" s="20" t="s">
        <v>67</v>
      </c>
      <c r="O772" s="20" t="s">
        <v>959</v>
      </c>
      <c r="P772" s="31" t="s">
        <v>4517</v>
      </c>
      <c r="Q772" s="20" t="s">
        <v>46</v>
      </c>
      <c r="R772" s="20" t="s">
        <v>4518</v>
      </c>
    </row>
    <row r="773" spans="1:18" ht="22.5" hidden="1" customHeight="1" x14ac:dyDescent="0.2">
      <c r="A773" s="29">
        <v>45399.822861423614</v>
      </c>
      <c r="B773" s="20" t="s">
        <v>4519</v>
      </c>
      <c r="C773" s="30">
        <v>160121736308</v>
      </c>
      <c r="D773" s="20" t="s">
        <v>4520</v>
      </c>
      <c r="E773" s="20" t="s">
        <v>50</v>
      </c>
      <c r="F773" s="20" t="s">
        <v>16</v>
      </c>
      <c r="G773" s="20">
        <v>2</v>
      </c>
      <c r="H773" s="20">
        <v>2025</v>
      </c>
      <c r="I773" s="20" t="s">
        <v>4521</v>
      </c>
      <c r="J773" s="20" t="s">
        <v>4519</v>
      </c>
      <c r="K773" s="20">
        <v>7396771802</v>
      </c>
      <c r="L773" s="20" t="s">
        <v>4522</v>
      </c>
      <c r="M773" s="20">
        <v>9420005683</v>
      </c>
      <c r="N773" s="20" t="s">
        <v>67</v>
      </c>
      <c r="O773" s="20">
        <v>75.52</v>
      </c>
      <c r="P773" s="31" t="s">
        <v>4523</v>
      </c>
      <c r="Q773" s="20" t="s">
        <v>46</v>
      </c>
      <c r="R773" s="20" t="s">
        <v>4524</v>
      </c>
    </row>
    <row r="774" spans="1:18" ht="22.5" hidden="1" customHeight="1" x14ac:dyDescent="0.2">
      <c r="A774" s="29">
        <v>45380.01207650463</v>
      </c>
      <c r="B774" s="20" t="s">
        <v>4525</v>
      </c>
      <c r="C774" s="30">
        <v>160121736309</v>
      </c>
      <c r="D774" s="20" t="s">
        <v>4526</v>
      </c>
      <c r="E774" s="20" t="s">
        <v>50</v>
      </c>
      <c r="F774" s="20" t="s">
        <v>16</v>
      </c>
      <c r="G774" s="20">
        <v>2</v>
      </c>
      <c r="H774" s="20">
        <v>2025</v>
      </c>
      <c r="I774" s="20" t="s">
        <v>4527</v>
      </c>
      <c r="J774" s="20" t="s">
        <v>4525</v>
      </c>
      <c r="K774" s="20">
        <v>6304143066</v>
      </c>
      <c r="L774" s="20" t="s">
        <v>4528</v>
      </c>
      <c r="M774" s="20">
        <v>9420005683</v>
      </c>
      <c r="N774" s="20" t="s">
        <v>67</v>
      </c>
      <c r="O774" s="20" t="s">
        <v>4529</v>
      </c>
      <c r="P774" s="31" t="s">
        <v>4530</v>
      </c>
      <c r="Q774" s="20" t="s">
        <v>46</v>
      </c>
      <c r="R774" s="33" t="s">
        <v>4531</v>
      </c>
    </row>
    <row r="775" spans="1:18" ht="22.5" hidden="1" customHeight="1" x14ac:dyDescent="0.2">
      <c r="A775" s="29">
        <v>45383.060560486112</v>
      </c>
      <c r="B775" s="20" t="s">
        <v>4532</v>
      </c>
      <c r="C775" s="30">
        <v>160121736310</v>
      </c>
      <c r="D775" s="20" t="s">
        <v>4533</v>
      </c>
      <c r="E775" s="20" t="s">
        <v>50</v>
      </c>
      <c r="F775" s="20" t="s">
        <v>16</v>
      </c>
      <c r="G775" s="20">
        <v>2</v>
      </c>
      <c r="H775" s="20">
        <v>2025</v>
      </c>
      <c r="I775" s="20" t="s">
        <v>4534</v>
      </c>
      <c r="J775" s="20" t="s">
        <v>4532</v>
      </c>
      <c r="K775" s="20">
        <v>8978774624</v>
      </c>
      <c r="L775" s="20" t="s">
        <v>4535</v>
      </c>
      <c r="M775" s="20">
        <v>9420005683</v>
      </c>
      <c r="N775" s="20" t="s">
        <v>67</v>
      </c>
      <c r="O775" s="20">
        <v>60</v>
      </c>
      <c r="P775" s="31" t="s">
        <v>4536</v>
      </c>
      <c r="Q775" s="20" t="s">
        <v>46</v>
      </c>
      <c r="R775" s="32" t="s">
        <v>4537</v>
      </c>
    </row>
    <row r="776" spans="1:18" ht="22.5" hidden="1" customHeight="1" x14ac:dyDescent="0.2">
      <c r="A776" s="29">
        <v>45378.38985605324</v>
      </c>
      <c r="B776" s="20" t="s">
        <v>4538</v>
      </c>
      <c r="C776" s="30">
        <v>160121736311</v>
      </c>
      <c r="D776" s="20" t="s">
        <v>4539</v>
      </c>
      <c r="E776" s="20" t="s">
        <v>50</v>
      </c>
      <c r="F776" s="20" t="s">
        <v>16</v>
      </c>
      <c r="G776" s="20">
        <v>2</v>
      </c>
      <c r="H776" s="20">
        <v>2025</v>
      </c>
      <c r="I776" s="20" t="s">
        <v>4540</v>
      </c>
      <c r="J776" s="20" t="s">
        <v>4538</v>
      </c>
      <c r="K776" s="20">
        <v>9963606752</v>
      </c>
      <c r="L776" s="20" t="s">
        <v>4541</v>
      </c>
      <c r="M776" s="20">
        <v>9420005683</v>
      </c>
      <c r="N776" s="20" t="s">
        <v>67</v>
      </c>
      <c r="O776" s="20" t="s">
        <v>4542</v>
      </c>
      <c r="P776" s="31" t="s">
        <v>4543</v>
      </c>
      <c r="Q776" s="20" t="s">
        <v>46</v>
      </c>
      <c r="R776" s="33" t="s">
        <v>4544</v>
      </c>
    </row>
    <row r="777" spans="1:18" ht="22.5" hidden="1" customHeight="1" x14ac:dyDescent="0.2">
      <c r="A777" s="29">
        <v>45383.638786469906</v>
      </c>
      <c r="B777" s="20" t="s">
        <v>4545</v>
      </c>
      <c r="C777" s="30">
        <v>160121736312</v>
      </c>
      <c r="D777" s="20" t="s">
        <v>4546</v>
      </c>
      <c r="E777" s="20" t="s">
        <v>40</v>
      </c>
      <c r="F777" s="20" t="s">
        <v>16</v>
      </c>
      <c r="G777" s="20">
        <v>2</v>
      </c>
      <c r="H777" s="20">
        <v>2025</v>
      </c>
      <c r="I777" s="20" t="s">
        <v>4547</v>
      </c>
      <c r="J777" s="20" t="s">
        <v>4545</v>
      </c>
      <c r="K777" s="20">
        <v>9908906135</v>
      </c>
      <c r="L777" s="20" t="s">
        <v>4548</v>
      </c>
      <c r="M777" s="20">
        <v>9420005683</v>
      </c>
      <c r="N777" s="20" t="s">
        <v>67</v>
      </c>
      <c r="O777" s="20">
        <v>75</v>
      </c>
      <c r="P777" s="31" t="s">
        <v>4549</v>
      </c>
      <c r="Q777" s="20" t="s">
        <v>46</v>
      </c>
      <c r="R777" s="32" t="s">
        <v>2009</v>
      </c>
    </row>
    <row r="778" spans="1:18" ht="22.5" hidden="1" customHeight="1" x14ac:dyDescent="0.2">
      <c r="A778" s="29">
        <v>45379.006329490745</v>
      </c>
      <c r="B778" s="20" t="s">
        <v>4550</v>
      </c>
      <c r="C778" s="30">
        <v>160121736314</v>
      </c>
      <c r="D778" s="20" t="s">
        <v>4551</v>
      </c>
      <c r="E778" s="20" t="s">
        <v>50</v>
      </c>
      <c r="F778" s="20" t="s">
        <v>16</v>
      </c>
      <c r="G778" s="20">
        <v>2</v>
      </c>
      <c r="H778" s="20">
        <v>2025</v>
      </c>
      <c r="I778" s="20" t="s">
        <v>4552</v>
      </c>
      <c r="J778" s="20" t="s">
        <v>4550</v>
      </c>
      <c r="K778" s="20">
        <v>9398565621</v>
      </c>
      <c r="L778" s="20" t="s">
        <v>4553</v>
      </c>
      <c r="M778" s="20">
        <v>9420005683</v>
      </c>
      <c r="N778" s="20" t="s">
        <v>594</v>
      </c>
      <c r="O778" s="20" t="s">
        <v>4554</v>
      </c>
      <c r="P778" s="20" t="s">
        <v>4555</v>
      </c>
      <c r="Q778" s="20" t="s">
        <v>70</v>
      </c>
      <c r="R778" s="32" t="s">
        <v>158</v>
      </c>
    </row>
    <row r="779" spans="1:18" ht="22.5" hidden="1" customHeight="1" x14ac:dyDescent="0.2">
      <c r="A779" s="29">
        <v>45369.644539502318</v>
      </c>
      <c r="B779" s="20" t="s">
        <v>4556</v>
      </c>
      <c r="C779" s="30">
        <v>160121736315</v>
      </c>
      <c r="D779" s="20" t="s">
        <v>4557</v>
      </c>
      <c r="E779" s="20" t="s">
        <v>50</v>
      </c>
      <c r="F779" s="20" t="s">
        <v>16</v>
      </c>
      <c r="G779" s="20">
        <v>1</v>
      </c>
      <c r="H779" s="20">
        <v>2025</v>
      </c>
      <c r="I779" s="20" t="s">
        <v>4558</v>
      </c>
      <c r="J779" s="20" t="s">
        <v>4559</v>
      </c>
      <c r="K779" s="20">
        <v>8688184969</v>
      </c>
      <c r="L779" s="20" t="s">
        <v>4560</v>
      </c>
      <c r="M779" s="20">
        <v>8790648728</v>
      </c>
      <c r="N779" s="20" t="s">
        <v>67</v>
      </c>
      <c r="O779" s="20">
        <v>75</v>
      </c>
      <c r="P779" s="31" t="s">
        <v>4561</v>
      </c>
      <c r="Q779" s="20" t="s">
        <v>70</v>
      </c>
      <c r="R779" s="32" t="s">
        <v>555</v>
      </c>
    </row>
    <row r="780" spans="1:18" ht="22.5" hidden="1" customHeight="1" x14ac:dyDescent="0.2">
      <c r="A780" s="29">
        <v>45411.617493773148</v>
      </c>
      <c r="B780" s="20" t="s">
        <v>4562</v>
      </c>
      <c r="C780" s="30">
        <v>160121736316</v>
      </c>
      <c r="D780" s="20" t="s">
        <v>4563</v>
      </c>
      <c r="E780" s="20" t="s">
        <v>50</v>
      </c>
      <c r="F780" s="20" t="s">
        <v>16</v>
      </c>
      <c r="G780" s="20">
        <v>1</v>
      </c>
      <c r="H780" s="20">
        <v>2025</v>
      </c>
      <c r="I780" s="20" t="s">
        <v>4564</v>
      </c>
      <c r="J780" s="20" t="s">
        <v>4562</v>
      </c>
      <c r="K780" s="20">
        <v>8309204201</v>
      </c>
      <c r="L780" s="20" t="s">
        <v>4293</v>
      </c>
      <c r="M780" s="20">
        <v>8790648728</v>
      </c>
      <c r="N780" s="20" t="s">
        <v>67</v>
      </c>
      <c r="O780" s="20" t="s">
        <v>4565</v>
      </c>
      <c r="P780" s="31" t="s">
        <v>4566</v>
      </c>
      <c r="Q780" s="20" t="s">
        <v>70</v>
      </c>
      <c r="R780" s="20" t="s">
        <v>112</v>
      </c>
    </row>
    <row r="781" spans="1:18" ht="22.5" hidden="1" customHeight="1" x14ac:dyDescent="0.2">
      <c r="A781" s="29">
        <v>45383.640180011571</v>
      </c>
      <c r="B781" s="20" t="s">
        <v>4567</v>
      </c>
      <c r="C781" s="30">
        <v>160121736318</v>
      </c>
      <c r="D781" s="20" t="s">
        <v>4568</v>
      </c>
      <c r="E781" s="20" t="s">
        <v>40</v>
      </c>
      <c r="F781" s="20" t="s">
        <v>16</v>
      </c>
      <c r="G781" s="20">
        <v>2</v>
      </c>
      <c r="H781" s="20">
        <v>2026</v>
      </c>
      <c r="I781" s="20" t="s">
        <v>4569</v>
      </c>
      <c r="J781" s="20" t="s">
        <v>4567</v>
      </c>
      <c r="K781" s="20">
        <v>6309709826</v>
      </c>
      <c r="L781" s="20" t="s">
        <v>4548</v>
      </c>
      <c r="M781" s="20">
        <v>9420005683</v>
      </c>
      <c r="N781" s="20" t="s">
        <v>67</v>
      </c>
      <c r="O781" s="20">
        <v>75</v>
      </c>
      <c r="P781" s="31" t="s">
        <v>4570</v>
      </c>
      <c r="Q781" s="20" t="s">
        <v>46</v>
      </c>
      <c r="R781" s="32" t="s">
        <v>4571</v>
      </c>
    </row>
    <row r="782" spans="1:18" ht="22.5" hidden="1" customHeight="1" x14ac:dyDescent="0.2">
      <c r="A782" s="29">
        <v>45369.654473310184</v>
      </c>
      <c r="B782" s="20" t="s">
        <v>4572</v>
      </c>
      <c r="C782" s="30">
        <v>160121736320</v>
      </c>
      <c r="D782" s="20" t="s">
        <v>4573</v>
      </c>
      <c r="E782" s="20" t="s">
        <v>50</v>
      </c>
      <c r="F782" s="20" t="s">
        <v>16</v>
      </c>
      <c r="G782" s="20">
        <v>2</v>
      </c>
      <c r="H782" s="20">
        <v>2025</v>
      </c>
      <c r="I782" s="20" t="s">
        <v>4574</v>
      </c>
      <c r="J782" s="20" t="s">
        <v>4572</v>
      </c>
      <c r="K782" s="20">
        <v>9652561321</v>
      </c>
      <c r="L782" s="20" t="s">
        <v>4575</v>
      </c>
      <c r="M782" s="20" t="s">
        <v>4466</v>
      </c>
      <c r="N782" s="20" t="s">
        <v>67</v>
      </c>
      <c r="O782" s="20" t="s">
        <v>4576</v>
      </c>
      <c r="P782" s="31" t="s">
        <v>4577</v>
      </c>
      <c r="Q782" s="20" t="s">
        <v>46</v>
      </c>
      <c r="R782" s="32" t="s">
        <v>301</v>
      </c>
    </row>
    <row r="783" spans="1:18" ht="22.5" hidden="1" customHeight="1" x14ac:dyDescent="0.2">
      <c r="A783" s="29">
        <v>45380.921139895829</v>
      </c>
      <c r="B783" s="20" t="s">
        <v>4578</v>
      </c>
      <c r="C783" s="30">
        <v>160121736321</v>
      </c>
      <c r="D783" s="20" t="s">
        <v>4579</v>
      </c>
      <c r="E783" s="20" t="s">
        <v>50</v>
      </c>
      <c r="F783" s="20" t="s">
        <v>16</v>
      </c>
      <c r="G783" s="20">
        <v>2</v>
      </c>
      <c r="H783" s="20">
        <v>2025</v>
      </c>
      <c r="I783" s="20" t="s">
        <v>4580</v>
      </c>
      <c r="J783" s="20" t="s">
        <v>4578</v>
      </c>
      <c r="K783" s="20">
        <v>9346928324</v>
      </c>
      <c r="L783" s="20" t="s">
        <v>4548</v>
      </c>
      <c r="M783" s="20">
        <v>9420005683</v>
      </c>
      <c r="N783" s="20" t="s">
        <v>67</v>
      </c>
      <c r="O783" s="20">
        <v>75</v>
      </c>
      <c r="P783" s="31" t="s">
        <v>4581</v>
      </c>
      <c r="Q783" s="20" t="s">
        <v>70</v>
      </c>
      <c r="R783" s="32" t="s">
        <v>4582</v>
      </c>
    </row>
    <row r="784" spans="1:18" ht="22.5" hidden="1" customHeight="1" x14ac:dyDescent="0.2">
      <c r="A784" s="29">
        <v>45385.851045671297</v>
      </c>
      <c r="B784" s="20" t="s">
        <v>4583</v>
      </c>
      <c r="C784" s="30">
        <v>160121737001</v>
      </c>
      <c r="D784" s="20" t="s">
        <v>4584</v>
      </c>
      <c r="E784" s="20" t="s">
        <v>40</v>
      </c>
      <c r="F784" s="20" t="s">
        <v>8</v>
      </c>
      <c r="G784" s="20">
        <v>1</v>
      </c>
      <c r="H784" s="20">
        <v>2025</v>
      </c>
      <c r="I784" s="20" t="s">
        <v>4585</v>
      </c>
      <c r="J784" s="20" t="s">
        <v>4583</v>
      </c>
      <c r="K784" s="20">
        <v>9963887255</v>
      </c>
      <c r="L784" s="20" t="s">
        <v>4586</v>
      </c>
      <c r="M784" s="20">
        <v>9440080590</v>
      </c>
      <c r="N784" s="20" t="s">
        <v>714</v>
      </c>
      <c r="O784" s="20" t="s">
        <v>4587</v>
      </c>
      <c r="P784" s="20" t="s">
        <v>4588</v>
      </c>
      <c r="Q784" s="20" t="s">
        <v>70</v>
      </c>
      <c r="R784" s="32" t="s">
        <v>153</v>
      </c>
    </row>
    <row r="785" spans="1:18" ht="22.5" hidden="1" customHeight="1" x14ac:dyDescent="0.2">
      <c r="A785" s="29">
        <v>45385.699391747687</v>
      </c>
      <c r="B785" s="20" t="s">
        <v>4589</v>
      </c>
      <c r="C785" s="30">
        <v>160121737002</v>
      </c>
      <c r="D785" s="20" t="s">
        <v>4590</v>
      </c>
      <c r="E785" s="20" t="s">
        <v>40</v>
      </c>
      <c r="F785" s="20" t="s">
        <v>8</v>
      </c>
      <c r="G785" s="20">
        <v>1</v>
      </c>
      <c r="H785" s="20">
        <v>2025</v>
      </c>
      <c r="I785" s="20" t="s">
        <v>4591</v>
      </c>
      <c r="J785" s="20" t="s">
        <v>4589</v>
      </c>
      <c r="K785" s="20">
        <v>7013727502</v>
      </c>
      <c r="L785" s="20" t="s">
        <v>4586</v>
      </c>
      <c r="M785" s="20">
        <v>9182578316</v>
      </c>
      <c r="N785" s="20" t="s">
        <v>4114</v>
      </c>
      <c r="O785" s="20" t="s">
        <v>4592</v>
      </c>
      <c r="P785" s="20" t="s">
        <v>4593</v>
      </c>
      <c r="Q785" s="20" t="s">
        <v>46</v>
      </c>
      <c r="R785" s="32" t="s">
        <v>112</v>
      </c>
    </row>
    <row r="786" spans="1:18" ht="22.5" hidden="1" customHeight="1" x14ac:dyDescent="0.2">
      <c r="A786" s="29">
        <v>45386.644469282408</v>
      </c>
      <c r="B786" s="20" t="s">
        <v>4594</v>
      </c>
      <c r="C786" s="30">
        <v>160121737003</v>
      </c>
      <c r="D786" s="20" t="s">
        <v>4595</v>
      </c>
      <c r="E786" s="20" t="s">
        <v>40</v>
      </c>
      <c r="F786" s="20" t="s">
        <v>8</v>
      </c>
      <c r="G786" s="20">
        <v>1</v>
      </c>
      <c r="H786" s="20">
        <v>2025</v>
      </c>
      <c r="I786" s="20" t="s">
        <v>4596</v>
      </c>
      <c r="J786" s="20" t="s">
        <v>4594</v>
      </c>
      <c r="K786" s="20">
        <v>9347615289</v>
      </c>
      <c r="L786" s="20" t="s">
        <v>4597</v>
      </c>
      <c r="M786" s="20">
        <v>9182578316</v>
      </c>
      <c r="N786" s="20" t="s">
        <v>316</v>
      </c>
      <c r="O786" s="20" t="s">
        <v>4598</v>
      </c>
      <c r="P786" s="20" t="s">
        <v>4599</v>
      </c>
      <c r="Q786" s="20" t="s">
        <v>70</v>
      </c>
      <c r="R786" s="32" t="s">
        <v>682</v>
      </c>
    </row>
    <row r="787" spans="1:18" ht="22.5" hidden="1" customHeight="1" x14ac:dyDescent="0.2">
      <c r="A787" s="29">
        <v>45387.582521527773</v>
      </c>
      <c r="B787" s="20" t="s">
        <v>4600</v>
      </c>
      <c r="C787" s="30">
        <v>160121737004</v>
      </c>
      <c r="D787" s="20" t="s">
        <v>4601</v>
      </c>
      <c r="E787" s="20" t="s">
        <v>40</v>
      </c>
      <c r="F787" s="20" t="s">
        <v>8</v>
      </c>
      <c r="G787" s="20">
        <v>1</v>
      </c>
      <c r="H787" s="20">
        <v>2025</v>
      </c>
      <c r="I787" s="20" t="s">
        <v>4602</v>
      </c>
      <c r="J787" s="20" t="s">
        <v>4600</v>
      </c>
      <c r="K787" s="20">
        <v>8639528639</v>
      </c>
      <c r="L787" s="20" t="s">
        <v>4603</v>
      </c>
      <c r="M787" s="20">
        <v>9182578316</v>
      </c>
      <c r="N787" s="20" t="s">
        <v>4604</v>
      </c>
      <c r="O787" s="20" t="s">
        <v>4605</v>
      </c>
      <c r="P787" s="20" t="s">
        <v>4606</v>
      </c>
      <c r="Q787" s="20" t="s">
        <v>46</v>
      </c>
      <c r="R787" s="20" t="s">
        <v>4607</v>
      </c>
    </row>
    <row r="788" spans="1:18" ht="22.5" hidden="1" customHeight="1" x14ac:dyDescent="0.2">
      <c r="A788" s="29">
        <v>45387.479634560186</v>
      </c>
      <c r="B788" s="20" t="s">
        <v>4608</v>
      </c>
      <c r="C788" s="30">
        <v>160121737005</v>
      </c>
      <c r="D788" s="20" t="s">
        <v>4609</v>
      </c>
      <c r="E788" s="20" t="s">
        <v>40</v>
      </c>
      <c r="F788" s="20" t="s">
        <v>8</v>
      </c>
      <c r="G788" s="20">
        <v>1</v>
      </c>
      <c r="H788" s="20">
        <v>2025</v>
      </c>
      <c r="I788" s="20" t="s">
        <v>4610</v>
      </c>
      <c r="J788" s="20" t="s">
        <v>4608</v>
      </c>
      <c r="K788" s="20">
        <v>7995520339</v>
      </c>
      <c r="L788" s="20" t="s">
        <v>4611</v>
      </c>
      <c r="M788" s="20">
        <v>9182578316</v>
      </c>
      <c r="N788" s="20" t="s">
        <v>67</v>
      </c>
      <c r="O788" s="20" t="s">
        <v>169</v>
      </c>
      <c r="P788" s="31" t="s">
        <v>4612</v>
      </c>
      <c r="Q788" s="20" t="s">
        <v>46</v>
      </c>
      <c r="R788" s="20" t="s">
        <v>4613</v>
      </c>
    </row>
    <row r="789" spans="1:18" ht="22.5" hidden="1" customHeight="1" x14ac:dyDescent="0.2">
      <c r="A789" s="29">
        <v>45385.63493508102</v>
      </c>
      <c r="B789" s="20" t="s">
        <v>4614</v>
      </c>
      <c r="C789" s="30">
        <v>160121737006</v>
      </c>
      <c r="D789" s="20" t="s">
        <v>4615</v>
      </c>
      <c r="E789" s="20" t="s">
        <v>40</v>
      </c>
      <c r="F789" s="20" t="s">
        <v>8</v>
      </c>
      <c r="G789" s="20">
        <v>1</v>
      </c>
      <c r="H789" s="20">
        <v>2025</v>
      </c>
      <c r="I789" s="20" t="s">
        <v>4616</v>
      </c>
      <c r="J789" s="20" t="s">
        <v>4617</v>
      </c>
      <c r="K789" s="20">
        <v>9347984073</v>
      </c>
      <c r="L789" s="20" t="s">
        <v>4618</v>
      </c>
      <c r="M789" s="20" t="s">
        <v>4619</v>
      </c>
      <c r="N789" s="20" t="s">
        <v>67</v>
      </c>
      <c r="O789" s="20" t="s">
        <v>613</v>
      </c>
      <c r="P789" s="31" t="s">
        <v>4620</v>
      </c>
      <c r="Q789" s="20" t="s">
        <v>46</v>
      </c>
      <c r="R789" s="32" t="s">
        <v>112</v>
      </c>
    </row>
    <row r="790" spans="1:18" ht="22.5" hidden="1" customHeight="1" x14ac:dyDescent="0.2">
      <c r="A790" s="29">
        <v>45385.716112349532</v>
      </c>
      <c r="B790" s="20" t="s">
        <v>4621</v>
      </c>
      <c r="C790" s="30">
        <v>160121737007</v>
      </c>
      <c r="D790" s="20" t="s">
        <v>4622</v>
      </c>
      <c r="E790" s="20" t="s">
        <v>40</v>
      </c>
      <c r="F790" s="20" t="s">
        <v>8</v>
      </c>
      <c r="G790" s="20">
        <v>1</v>
      </c>
      <c r="H790" s="20">
        <v>2025</v>
      </c>
      <c r="I790" s="20" t="s">
        <v>4623</v>
      </c>
      <c r="J790" s="20" t="s">
        <v>4621</v>
      </c>
      <c r="K790" s="20">
        <v>7013133370</v>
      </c>
      <c r="L790" s="20" t="s">
        <v>4624</v>
      </c>
      <c r="M790" s="20">
        <v>9182578316</v>
      </c>
      <c r="N790" s="20" t="s">
        <v>67</v>
      </c>
      <c r="O790" s="20" t="s">
        <v>4625</v>
      </c>
      <c r="P790" s="31" t="s">
        <v>4626</v>
      </c>
      <c r="Q790" s="20" t="s">
        <v>46</v>
      </c>
      <c r="R790" s="32" t="s">
        <v>4627</v>
      </c>
    </row>
    <row r="791" spans="1:18" ht="22.5" hidden="1" customHeight="1" x14ac:dyDescent="0.2">
      <c r="A791" s="29">
        <v>45384.812724768519</v>
      </c>
      <c r="B791" s="20" t="s">
        <v>4628</v>
      </c>
      <c r="C791" s="30">
        <v>160121737008</v>
      </c>
      <c r="D791" s="20" t="s">
        <v>4629</v>
      </c>
      <c r="E791" s="20" t="s">
        <v>40</v>
      </c>
      <c r="F791" s="20" t="s">
        <v>8</v>
      </c>
      <c r="G791" s="20">
        <v>1</v>
      </c>
      <c r="H791" s="20">
        <v>2025</v>
      </c>
      <c r="I791" s="20" t="s">
        <v>4630</v>
      </c>
      <c r="J791" s="20" t="s">
        <v>4628</v>
      </c>
      <c r="K791" s="20">
        <v>7416541227</v>
      </c>
      <c r="L791" s="20" t="s">
        <v>4631</v>
      </c>
      <c r="M791" s="20">
        <v>9182578316</v>
      </c>
      <c r="N791" s="20" t="s">
        <v>67</v>
      </c>
      <c r="O791" s="20" t="s">
        <v>2121</v>
      </c>
      <c r="P791" s="31" t="s">
        <v>4632</v>
      </c>
      <c r="Q791" s="20" t="s">
        <v>46</v>
      </c>
      <c r="R791" s="32" t="s">
        <v>112</v>
      </c>
    </row>
    <row r="792" spans="1:18" ht="22.5" hidden="1" customHeight="1" x14ac:dyDescent="0.2">
      <c r="A792" s="29">
        <v>45386.529301689814</v>
      </c>
      <c r="B792" s="20" t="s">
        <v>4633</v>
      </c>
      <c r="C792" s="30">
        <v>160121737009</v>
      </c>
      <c r="D792" s="20" t="s">
        <v>4634</v>
      </c>
      <c r="E792" s="20" t="s">
        <v>40</v>
      </c>
      <c r="F792" s="20" t="s">
        <v>8</v>
      </c>
      <c r="G792" s="20">
        <v>1</v>
      </c>
      <c r="H792" s="20">
        <v>2025</v>
      </c>
      <c r="I792" s="20" t="s">
        <v>4635</v>
      </c>
      <c r="J792" s="20" t="s">
        <v>4633</v>
      </c>
      <c r="K792" s="20">
        <v>8639914239</v>
      </c>
      <c r="L792" s="20" t="s">
        <v>4636</v>
      </c>
      <c r="M792" s="20">
        <v>9182578316</v>
      </c>
      <c r="N792" s="20" t="s">
        <v>67</v>
      </c>
      <c r="O792" s="20" t="s">
        <v>4637</v>
      </c>
      <c r="P792" s="31" t="s">
        <v>4638</v>
      </c>
      <c r="Q792" s="20" t="s">
        <v>46</v>
      </c>
      <c r="R792" s="32" t="s">
        <v>4639</v>
      </c>
    </row>
    <row r="793" spans="1:18" ht="22.5" hidden="1" customHeight="1" x14ac:dyDescent="0.2">
      <c r="A793" s="29">
        <v>45386.520423333335</v>
      </c>
      <c r="B793" s="20" t="s">
        <v>4640</v>
      </c>
      <c r="C793" s="30">
        <v>160121737010</v>
      </c>
      <c r="D793" s="20" t="s">
        <v>4641</v>
      </c>
      <c r="E793" s="20" t="s">
        <v>40</v>
      </c>
      <c r="F793" s="20" t="s">
        <v>8</v>
      </c>
      <c r="G793" s="20">
        <v>1</v>
      </c>
      <c r="H793" s="20">
        <v>2025</v>
      </c>
      <c r="I793" s="20" t="s">
        <v>4642</v>
      </c>
      <c r="J793" s="20" t="s">
        <v>4640</v>
      </c>
      <c r="K793" s="20">
        <v>9666370136</v>
      </c>
      <c r="L793" s="20" t="s">
        <v>4643</v>
      </c>
      <c r="M793" s="20">
        <v>9440080590</v>
      </c>
      <c r="N793" s="20" t="s">
        <v>714</v>
      </c>
      <c r="O793" s="20" t="s">
        <v>4644</v>
      </c>
      <c r="P793" s="20" t="s">
        <v>4645</v>
      </c>
      <c r="Q793" s="20" t="s">
        <v>46</v>
      </c>
      <c r="R793" s="32" t="s">
        <v>4646</v>
      </c>
    </row>
    <row r="794" spans="1:18" ht="22.5" hidden="1" customHeight="1" x14ac:dyDescent="0.2">
      <c r="A794" s="29">
        <v>45386.658798703706</v>
      </c>
      <c r="B794" s="20" t="s">
        <v>4647</v>
      </c>
      <c r="C794" s="30">
        <v>160121737011</v>
      </c>
      <c r="D794" s="20" t="s">
        <v>4648</v>
      </c>
      <c r="E794" s="20" t="s">
        <v>40</v>
      </c>
      <c r="F794" s="20" t="s">
        <v>8</v>
      </c>
      <c r="G794" s="20">
        <v>1</v>
      </c>
      <c r="H794" s="20">
        <v>2025</v>
      </c>
      <c r="I794" s="20" t="s">
        <v>4649</v>
      </c>
      <c r="J794" s="20" t="s">
        <v>4647</v>
      </c>
      <c r="K794" s="20">
        <v>8919294385</v>
      </c>
      <c r="L794" s="20" t="s">
        <v>4650</v>
      </c>
      <c r="M794" s="20">
        <v>9182578316</v>
      </c>
      <c r="N794" s="20" t="s">
        <v>316</v>
      </c>
      <c r="O794" s="20" t="s">
        <v>4651</v>
      </c>
      <c r="P794" s="20" t="s">
        <v>4652</v>
      </c>
      <c r="Q794" s="20" t="s">
        <v>70</v>
      </c>
      <c r="R794" s="32" t="s">
        <v>112</v>
      </c>
    </row>
    <row r="795" spans="1:18" ht="22.5" hidden="1" customHeight="1" x14ac:dyDescent="0.2">
      <c r="A795" s="29">
        <v>45384.826262592593</v>
      </c>
      <c r="B795" s="20" t="s">
        <v>4653</v>
      </c>
      <c r="C795" s="30">
        <v>160121737012</v>
      </c>
      <c r="D795" s="20" t="s">
        <v>4654</v>
      </c>
      <c r="E795" s="20" t="s">
        <v>40</v>
      </c>
      <c r="F795" s="20" t="s">
        <v>8</v>
      </c>
      <c r="G795" s="20">
        <v>1</v>
      </c>
      <c r="H795" s="20">
        <v>2025</v>
      </c>
      <c r="I795" s="20" t="s">
        <v>4655</v>
      </c>
      <c r="J795" s="20" t="s">
        <v>4653</v>
      </c>
      <c r="K795" s="20">
        <v>9398001023</v>
      </c>
      <c r="L795" s="20" t="s">
        <v>4656</v>
      </c>
      <c r="M795" s="20">
        <v>9182578316</v>
      </c>
      <c r="N795" s="20" t="s">
        <v>316</v>
      </c>
      <c r="O795" s="20" t="s">
        <v>4657</v>
      </c>
      <c r="P795" s="20" t="s">
        <v>4658</v>
      </c>
      <c r="Q795" s="20" t="s">
        <v>46</v>
      </c>
      <c r="R795" s="32" t="s">
        <v>4659</v>
      </c>
    </row>
    <row r="796" spans="1:18" ht="22.5" hidden="1" customHeight="1" x14ac:dyDescent="0.2">
      <c r="A796" s="29">
        <v>45384.692929513891</v>
      </c>
      <c r="B796" s="20" t="s">
        <v>4660</v>
      </c>
      <c r="C796" s="30">
        <v>160121737013</v>
      </c>
      <c r="D796" s="20" t="s">
        <v>4661</v>
      </c>
      <c r="E796" s="20" t="s">
        <v>40</v>
      </c>
      <c r="F796" s="20" t="s">
        <v>8</v>
      </c>
      <c r="G796" s="20">
        <v>1</v>
      </c>
      <c r="H796" s="20">
        <v>2025</v>
      </c>
      <c r="I796" s="20" t="s">
        <v>4662</v>
      </c>
      <c r="J796" s="20" t="s">
        <v>4660</v>
      </c>
      <c r="K796" s="20">
        <v>9100522056</v>
      </c>
      <c r="L796" s="20" t="s">
        <v>4663</v>
      </c>
      <c r="M796" s="20">
        <v>9182578316</v>
      </c>
      <c r="N796" s="20" t="s">
        <v>316</v>
      </c>
      <c r="O796" s="20" t="s">
        <v>4664</v>
      </c>
      <c r="P796" s="20" t="s">
        <v>4665</v>
      </c>
      <c r="Q796" s="20" t="s">
        <v>70</v>
      </c>
      <c r="R796" s="32" t="s">
        <v>209</v>
      </c>
    </row>
    <row r="797" spans="1:18" ht="22.5" hidden="1" customHeight="1" x14ac:dyDescent="0.2">
      <c r="A797" s="29">
        <v>45408.754540509261</v>
      </c>
      <c r="B797" s="20" t="s">
        <v>4666</v>
      </c>
      <c r="C797" s="30">
        <v>160121737014</v>
      </c>
      <c r="D797" s="20" t="s">
        <v>4667</v>
      </c>
      <c r="E797" s="20" t="s">
        <v>40</v>
      </c>
      <c r="F797" s="20" t="s">
        <v>8</v>
      </c>
      <c r="G797" s="20">
        <v>1</v>
      </c>
      <c r="H797" s="20">
        <v>2025</v>
      </c>
      <c r="I797" s="20" t="s">
        <v>4668</v>
      </c>
      <c r="J797" s="20" t="s">
        <v>4666</v>
      </c>
      <c r="K797" s="20">
        <v>7661882345</v>
      </c>
      <c r="L797" s="20" t="s">
        <v>4586</v>
      </c>
      <c r="M797" s="20">
        <v>9182578316</v>
      </c>
      <c r="N797" s="20" t="s">
        <v>1360</v>
      </c>
      <c r="O797" s="20">
        <v>60</v>
      </c>
      <c r="P797" s="20" t="s">
        <v>4669</v>
      </c>
      <c r="Q797" s="20" t="s">
        <v>46</v>
      </c>
      <c r="R797" s="20" t="s">
        <v>190</v>
      </c>
    </row>
    <row r="798" spans="1:18" ht="22.5" hidden="1" customHeight="1" x14ac:dyDescent="0.2">
      <c r="A798" s="29">
        <v>45407.640062928243</v>
      </c>
      <c r="B798" s="20" t="s">
        <v>4670</v>
      </c>
      <c r="C798" s="30">
        <v>160121737015</v>
      </c>
      <c r="D798" s="20" t="s">
        <v>4671</v>
      </c>
      <c r="E798" s="20" t="s">
        <v>40</v>
      </c>
      <c r="F798" s="20" t="s">
        <v>8</v>
      </c>
      <c r="G798" s="20">
        <v>1</v>
      </c>
      <c r="H798" s="20">
        <v>2025</v>
      </c>
      <c r="I798" s="20" t="s">
        <v>4672</v>
      </c>
      <c r="J798" s="20" t="s">
        <v>4670</v>
      </c>
      <c r="K798" s="20">
        <v>9390687056</v>
      </c>
      <c r="L798" s="20" t="s">
        <v>4673</v>
      </c>
      <c r="M798" s="20" t="s">
        <v>4674</v>
      </c>
      <c r="N798" s="20" t="s">
        <v>1360</v>
      </c>
      <c r="O798" s="20" t="s">
        <v>1214</v>
      </c>
      <c r="P798" s="20" t="s">
        <v>4675</v>
      </c>
      <c r="Q798" s="20" t="s">
        <v>70</v>
      </c>
      <c r="R798" s="20" t="s">
        <v>2213</v>
      </c>
    </row>
    <row r="799" spans="1:18" ht="22.5" hidden="1" customHeight="1" x14ac:dyDescent="0.2">
      <c r="A799" s="29">
        <v>45407.640742916672</v>
      </c>
      <c r="B799" s="20" t="s">
        <v>4676</v>
      </c>
      <c r="C799" s="30">
        <v>160121737016</v>
      </c>
      <c r="D799" s="20" t="s">
        <v>4677</v>
      </c>
      <c r="E799" s="20" t="s">
        <v>40</v>
      </c>
      <c r="F799" s="20" t="s">
        <v>8</v>
      </c>
      <c r="G799" s="20">
        <v>1</v>
      </c>
      <c r="H799" s="20">
        <v>2025</v>
      </c>
      <c r="I799" s="20" t="s">
        <v>4678</v>
      </c>
      <c r="J799" s="20" t="s">
        <v>4679</v>
      </c>
      <c r="K799" s="20">
        <v>9949433335</v>
      </c>
      <c r="L799" s="20" t="s">
        <v>4680</v>
      </c>
      <c r="M799" s="20">
        <v>9182578316</v>
      </c>
      <c r="N799" s="20" t="s">
        <v>1360</v>
      </c>
      <c r="O799" s="20">
        <v>60</v>
      </c>
      <c r="P799" s="20" t="s">
        <v>4681</v>
      </c>
      <c r="Q799" s="20" t="s">
        <v>70</v>
      </c>
      <c r="R799" s="20" t="s">
        <v>4682</v>
      </c>
    </row>
    <row r="800" spans="1:18" ht="22.5" hidden="1" customHeight="1" x14ac:dyDescent="0.2">
      <c r="A800" s="29">
        <v>45387.889308877318</v>
      </c>
      <c r="B800" s="20" t="s">
        <v>4683</v>
      </c>
      <c r="C800" s="30">
        <v>160121737017</v>
      </c>
      <c r="D800" s="20" t="s">
        <v>4684</v>
      </c>
      <c r="E800" s="20" t="s">
        <v>40</v>
      </c>
      <c r="F800" s="20" t="s">
        <v>8</v>
      </c>
      <c r="G800" s="20">
        <v>1</v>
      </c>
      <c r="H800" s="20">
        <v>2025</v>
      </c>
      <c r="I800" s="20" t="s">
        <v>4685</v>
      </c>
      <c r="J800" s="20" t="s">
        <v>4683</v>
      </c>
      <c r="K800" s="20">
        <v>9392650194</v>
      </c>
      <c r="L800" s="20" t="s">
        <v>4586</v>
      </c>
      <c r="M800" s="20">
        <v>9182578316</v>
      </c>
      <c r="N800" s="20" t="s">
        <v>714</v>
      </c>
      <c r="O800" s="20" t="s">
        <v>4686</v>
      </c>
      <c r="P800" s="20" t="s">
        <v>4687</v>
      </c>
      <c r="Q800" s="20" t="s">
        <v>70</v>
      </c>
      <c r="R800" s="32" t="s">
        <v>4688</v>
      </c>
    </row>
    <row r="801" spans="1:18" ht="22.5" hidden="1" customHeight="1" x14ac:dyDescent="0.2">
      <c r="A801" s="29">
        <v>45386.644197951391</v>
      </c>
      <c r="B801" s="20" t="s">
        <v>4689</v>
      </c>
      <c r="C801" s="30">
        <v>160121737018</v>
      </c>
      <c r="D801" s="20" t="s">
        <v>4690</v>
      </c>
      <c r="E801" s="20" t="s">
        <v>40</v>
      </c>
      <c r="F801" s="20" t="s">
        <v>8</v>
      </c>
      <c r="G801" s="20">
        <v>1</v>
      </c>
      <c r="H801" s="20">
        <v>2025</v>
      </c>
      <c r="I801" s="20" t="s">
        <v>4691</v>
      </c>
      <c r="J801" s="20" t="s">
        <v>4689</v>
      </c>
      <c r="K801" s="20">
        <v>6303138531</v>
      </c>
      <c r="L801" s="20" t="s">
        <v>4692</v>
      </c>
      <c r="M801" s="20">
        <v>9182578361</v>
      </c>
      <c r="N801" s="20" t="s">
        <v>316</v>
      </c>
      <c r="O801" s="20" t="s">
        <v>4693</v>
      </c>
      <c r="P801" s="20" t="s">
        <v>4694</v>
      </c>
      <c r="Q801" s="20" t="s">
        <v>70</v>
      </c>
      <c r="R801" s="32" t="s">
        <v>56</v>
      </c>
    </row>
    <row r="802" spans="1:18" ht="22.5" hidden="1" customHeight="1" x14ac:dyDescent="0.2">
      <c r="A802" s="29">
        <v>45386.527705474538</v>
      </c>
      <c r="B802" s="20" t="s">
        <v>4695</v>
      </c>
      <c r="C802" s="30">
        <v>160121737019</v>
      </c>
      <c r="D802" s="20" t="s">
        <v>4696</v>
      </c>
      <c r="E802" s="20" t="s">
        <v>40</v>
      </c>
      <c r="F802" s="20" t="s">
        <v>8</v>
      </c>
      <c r="G802" s="20">
        <v>1</v>
      </c>
      <c r="H802" s="20">
        <v>2025</v>
      </c>
      <c r="I802" s="20" t="s">
        <v>4697</v>
      </c>
      <c r="J802" s="20" t="s">
        <v>4695</v>
      </c>
      <c r="K802" s="20">
        <v>7013223311</v>
      </c>
      <c r="L802" s="20" t="s">
        <v>4698</v>
      </c>
      <c r="M802" s="20">
        <v>9182578316</v>
      </c>
      <c r="N802" s="20" t="s">
        <v>67</v>
      </c>
      <c r="O802" s="20" t="s">
        <v>169</v>
      </c>
      <c r="P802" s="31" t="s">
        <v>4699</v>
      </c>
      <c r="Q802" s="20" t="s">
        <v>70</v>
      </c>
      <c r="R802" s="32" t="s">
        <v>4700</v>
      </c>
    </row>
    <row r="803" spans="1:18" ht="22.5" hidden="1" customHeight="1" x14ac:dyDescent="0.2">
      <c r="A803" s="29">
        <v>45386.547707812497</v>
      </c>
      <c r="B803" s="20" t="s">
        <v>4701</v>
      </c>
      <c r="C803" s="30">
        <v>160121737020</v>
      </c>
      <c r="D803" s="20" t="s">
        <v>4702</v>
      </c>
      <c r="E803" s="20" t="s">
        <v>40</v>
      </c>
      <c r="F803" s="20" t="s">
        <v>8</v>
      </c>
      <c r="G803" s="20">
        <v>1</v>
      </c>
      <c r="H803" s="20">
        <v>2025</v>
      </c>
      <c r="I803" s="20" t="s">
        <v>4701</v>
      </c>
      <c r="J803" s="20" t="s">
        <v>4701</v>
      </c>
      <c r="K803" s="20">
        <v>9912354454</v>
      </c>
      <c r="L803" s="20" t="s">
        <v>4703</v>
      </c>
      <c r="M803" s="20">
        <v>9182578316</v>
      </c>
      <c r="N803" s="20" t="s">
        <v>67</v>
      </c>
      <c r="O803" s="20" t="s">
        <v>2121</v>
      </c>
      <c r="P803" s="31" t="s">
        <v>4704</v>
      </c>
      <c r="Q803" s="20" t="s">
        <v>70</v>
      </c>
      <c r="R803" s="32" t="s">
        <v>153</v>
      </c>
    </row>
    <row r="804" spans="1:18" ht="22.5" hidden="1" customHeight="1" x14ac:dyDescent="0.2">
      <c r="A804" s="29">
        <v>45383.429262951387</v>
      </c>
      <c r="B804" s="20" t="s">
        <v>4705</v>
      </c>
      <c r="C804" s="30">
        <v>160121737021</v>
      </c>
      <c r="D804" s="20" t="s">
        <v>4706</v>
      </c>
      <c r="E804" s="20" t="s">
        <v>40</v>
      </c>
      <c r="F804" s="20" t="s">
        <v>8</v>
      </c>
      <c r="G804" s="20">
        <v>1</v>
      </c>
      <c r="H804" s="20">
        <v>2025</v>
      </c>
      <c r="I804" s="20" t="s">
        <v>4707</v>
      </c>
      <c r="J804" s="20" t="s">
        <v>4705</v>
      </c>
      <c r="K804" s="20">
        <v>9959698559</v>
      </c>
      <c r="L804" s="20" t="s">
        <v>4603</v>
      </c>
      <c r="M804" s="20">
        <v>9182578316</v>
      </c>
      <c r="N804" s="20" t="s">
        <v>67</v>
      </c>
      <c r="O804" s="20" t="s">
        <v>4148</v>
      </c>
      <c r="P804" s="31" t="s">
        <v>4708</v>
      </c>
      <c r="Q804" s="20" t="s">
        <v>46</v>
      </c>
      <c r="R804" s="32" t="s">
        <v>4709</v>
      </c>
    </row>
    <row r="805" spans="1:18" ht="22.5" hidden="1" customHeight="1" x14ac:dyDescent="0.2">
      <c r="A805" s="29">
        <v>45385.967022662036</v>
      </c>
      <c r="B805" s="20" t="s">
        <v>4710</v>
      </c>
      <c r="C805" s="30">
        <v>160121737022</v>
      </c>
      <c r="D805" s="20" t="s">
        <v>4711</v>
      </c>
      <c r="E805" s="20" t="s">
        <v>40</v>
      </c>
      <c r="F805" s="20" t="s">
        <v>8</v>
      </c>
      <c r="G805" s="20">
        <v>1</v>
      </c>
      <c r="H805" s="20">
        <v>2025</v>
      </c>
      <c r="I805" s="20" t="s">
        <v>4712</v>
      </c>
      <c r="J805" s="20" t="s">
        <v>4710</v>
      </c>
      <c r="K805" s="20">
        <v>7997685255</v>
      </c>
      <c r="L805" s="20" t="s">
        <v>4713</v>
      </c>
      <c r="M805" s="20">
        <v>9440080590</v>
      </c>
      <c r="N805" s="20" t="s">
        <v>714</v>
      </c>
      <c r="O805" s="20" t="s">
        <v>4714</v>
      </c>
      <c r="P805" s="20" t="s">
        <v>4715</v>
      </c>
      <c r="Q805" s="20" t="s">
        <v>46</v>
      </c>
      <c r="R805" s="32" t="s">
        <v>112</v>
      </c>
    </row>
    <row r="806" spans="1:18" ht="22.5" hidden="1" customHeight="1" x14ac:dyDescent="0.2">
      <c r="A806" s="29">
        <v>45408.840046261575</v>
      </c>
      <c r="B806" s="20" t="s">
        <v>4710</v>
      </c>
      <c r="C806" s="30">
        <v>160121737022</v>
      </c>
      <c r="D806" s="20" t="s">
        <v>4711</v>
      </c>
      <c r="E806" s="20" t="s">
        <v>40</v>
      </c>
      <c r="F806" s="20" t="s">
        <v>8</v>
      </c>
      <c r="G806" s="20">
        <v>1</v>
      </c>
      <c r="H806" s="20">
        <v>2025</v>
      </c>
      <c r="I806" s="20" t="s">
        <v>4712</v>
      </c>
      <c r="J806" s="20" t="s">
        <v>4710</v>
      </c>
      <c r="K806" s="20">
        <v>7997685255</v>
      </c>
      <c r="L806" s="20" t="s">
        <v>4713</v>
      </c>
      <c r="M806" s="20">
        <v>9440080590</v>
      </c>
      <c r="N806" s="20" t="s">
        <v>714</v>
      </c>
      <c r="O806" s="20" t="s">
        <v>4714</v>
      </c>
      <c r="P806" s="20" t="s">
        <v>4716</v>
      </c>
      <c r="Q806" s="20" t="s">
        <v>70</v>
      </c>
      <c r="R806" s="20" t="s">
        <v>56</v>
      </c>
    </row>
    <row r="807" spans="1:18" ht="22.5" hidden="1" customHeight="1" x14ac:dyDescent="0.2">
      <c r="A807" s="29">
        <v>45386.543292766204</v>
      </c>
      <c r="B807" s="20" t="s">
        <v>4717</v>
      </c>
      <c r="C807" s="30">
        <v>160121737023</v>
      </c>
      <c r="D807" s="20" t="s">
        <v>4718</v>
      </c>
      <c r="E807" s="20" t="s">
        <v>40</v>
      </c>
      <c r="F807" s="20" t="s">
        <v>8</v>
      </c>
      <c r="G807" s="20">
        <v>1</v>
      </c>
      <c r="H807" s="20">
        <v>2025</v>
      </c>
      <c r="I807" s="20" t="s">
        <v>4719</v>
      </c>
      <c r="J807" s="20" t="s">
        <v>4717</v>
      </c>
      <c r="K807" s="20">
        <v>8008480876</v>
      </c>
      <c r="L807" s="20" t="s">
        <v>4636</v>
      </c>
      <c r="M807" s="20">
        <v>9182578316</v>
      </c>
      <c r="N807" s="20" t="s">
        <v>43</v>
      </c>
      <c r="O807" s="20">
        <v>114.23</v>
      </c>
      <c r="P807" s="31" t="s">
        <v>4720</v>
      </c>
      <c r="Q807" s="20" t="s">
        <v>46</v>
      </c>
      <c r="R807" s="32" t="s">
        <v>4721</v>
      </c>
    </row>
    <row r="808" spans="1:18" ht="22.5" hidden="1" customHeight="1" x14ac:dyDescent="0.2">
      <c r="A808" s="29">
        <v>45386.512935300925</v>
      </c>
      <c r="B808" s="20" t="s">
        <v>4722</v>
      </c>
      <c r="C808" s="30">
        <v>160121737024</v>
      </c>
      <c r="D808" s="20" t="s">
        <v>4723</v>
      </c>
      <c r="E808" s="20" t="s">
        <v>50</v>
      </c>
      <c r="F808" s="20" t="s">
        <v>8</v>
      </c>
      <c r="G808" s="20">
        <v>1</v>
      </c>
      <c r="H808" s="20">
        <v>2025</v>
      </c>
      <c r="I808" s="20" t="s">
        <v>4724</v>
      </c>
      <c r="J808" s="20" t="s">
        <v>4722</v>
      </c>
      <c r="K808" s="20">
        <v>8106255713</v>
      </c>
      <c r="L808" s="20" t="s">
        <v>4725</v>
      </c>
      <c r="M808" s="20">
        <v>9440080590</v>
      </c>
      <c r="N808" s="20" t="s">
        <v>43</v>
      </c>
      <c r="O808" s="20">
        <v>114</v>
      </c>
      <c r="P808" s="31" t="s">
        <v>4726</v>
      </c>
      <c r="Q808" s="20" t="s">
        <v>70</v>
      </c>
      <c r="R808" s="32" t="s">
        <v>112</v>
      </c>
    </row>
    <row r="809" spans="1:18" ht="22.5" hidden="1" customHeight="1" x14ac:dyDescent="0.2">
      <c r="A809" s="29">
        <v>45384.886839004626</v>
      </c>
      <c r="B809" s="20" t="s">
        <v>4727</v>
      </c>
      <c r="C809" s="30">
        <v>160121737025</v>
      </c>
      <c r="D809" s="20" t="s">
        <v>4728</v>
      </c>
      <c r="E809" s="20" t="s">
        <v>50</v>
      </c>
      <c r="F809" s="20" t="s">
        <v>8</v>
      </c>
      <c r="G809" s="20">
        <v>1</v>
      </c>
      <c r="H809" s="20">
        <v>2025</v>
      </c>
      <c r="I809" s="20" t="s">
        <v>4729</v>
      </c>
      <c r="J809" s="20" t="s">
        <v>4730</v>
      </c>
      <c r="K809" s="20">
        <v>9182838162</v>
      </c>
      <c r="L809" s="20" t="s">
        <v>4731</v>
      </c>
      <c r="M809" s="20">
        <v>7396385708</v>
      </c>
      <c r="N809" s="20" t="s">
        <v>714</v>
      </c>
      <c r="O809" s="20">
        <v>72</v>
      </c>
      <c r="P809" s="20" t="s">
        <v>4732</v>
      </c>
      <c r="Q809" s="20" t="s">
        <v>70</v>
      </c>
      <c r="R809" s="32" t="s">
        <v>271</v>
      </c>
    </row>
    <row r="810" spans="1:18" ht="22.5" hidden="1" customHeight="1" x14ac:dyDescent="0.2">
      <c r="A810" s="29">
        <v>45384.887203900464</v>
      </c>
      <c r="B810" s="20" t="s">
        <v>4733</v>
      </c>
      <c r="C810" s="30">
        <v>160121737026</v>
      </c>
      <c r="D810" s="20" t="s">
        <v>4734</v>
      </c>
      <c r="E810" s="20" t="s">
        <v>50</v>
      </c>
      <c r="F810" s="20" t="s">
        <v>8</v>
      </c>
      <c r="G810" s="20">
        <v>1</v>
      </c>
      <c r="H810" s="20">
        <v>2025</v>
      </c>
      <c r="I810" s="20" t="s">
        <v>4735</v>
      </c>
      <c r="J810" s="20" t="s">
        <v>4736</v>
      </c>
      <c r="K810" s="20">
        <v>9866645151</v>
      </c>
      <c r="L810" s="20" t="s">
        <v>4737</v>
      </c>
      <c r="M810" s="20">
        <v>7396385708</v>
      </c>
      <c r="N810" s="20" t="s">
        <v>714</v>
      </c>
      <c r="O810" s="20">
        <v>72</v>
      </c>
      <c r="P810" s="20" t="s">
        <v>4738</v>
      </c>
      <c r="Q810" s="20" t="s">
        <v>70</v>
      </c>
      <c r="R810" s="32" t="s">
        <v>112</v>
      </c>
    </row>
    <row r="811" spans="1:18" ht="22.5" hidden="1" customHeight="1" x14ac:dyDescent="0.2">
      <c r="A811" s="29">
        <v>45387.865783032408</v>
      </c>
      <c r="B811" s="20" t="s">
        <v>4739</v>
      </c>
      <c r="C811" s="30">
        <v>160121737027</v>
      </c>
      <c r="D811" s="20" t="s">
        <v>4740</v>
      </c>
      <c r="E811" s="20" t="s">
        <v>50</v>
      </c>
      <c r="F811" s="20" t="s">
        <v>8</v>
      </c>
      <c r="G811" s="20">
        <v>1</v>
      </c>
      <c r="H811" s="20">
        <v>2025</v>
      </c>
      <c r="I811" s="20" t="s">
        <v>4741</v>
      </c>
      <c r="J811" s="20" t="s">
        <v>4742</v>
      </c>
      <c r="K811" s="20">
        <v>8309881891</v>
      </c>
      <c r="L811" s="20" t="s">
        <v>4743</v>
      </c>
      <c r="M811" s="20">
        <v>7396385708</v>
      </c>
      <c r="N811" s="20" t="s">
        <v>43</v>
      </c>
      <c r="O811" s="20">
        <v>114</v>
      </c>
      <c r="P811" s="31" t="s">
        <v>4744</v>
      </c>
      <c r="Q811" s="20" t="s">
        <v>70</v>
      </c>
      <c r="R811" s="20" t="s">
        <v>4745</v>
      </c>
    </row>
    <row r="812" spans="1:18" ht="22.5" hidden="1" customHeight="1" x14ac:dyDescent="0.2">
      <c r="A812" s="29">
        <v>45407.44928818287</v>
      </c>
      <c r="B812" s="20" t="s">
        <v>4746</v>
      </c>
      <c r="C812" s="30">
        <v>160121737028</v>
      </c>
      <c r="D812" s="20" t="s">
        <v>4747</v>
      </c>
      <c r="E812" s="20" t="s">
        <v>50</v>
      </c>
      <c r="F812" s="20" t="s">
        <v>8</v>
      </c>
      <c r="G812" s="20">
        <v>1</v>
      </c>
      <c r="H812" s="20">
        <v>2026</v>
      </c>
      <c r="I812" s="20" t="s">
        <v>4748</v>
      </c>
      <c r="J812" s="20" t="s">
        <v>4746</v>
      </c>
      <c r="K812" s="20">
        <v>7671867176</v>
      </c>
      <c r="L812" s="20" t="s">
        <v>4749</v>
      </c>
      <c r="M812" s="20">
        <v>8143364133</v>
      </c>
      <c r="N812" s="20" t="s">
        <v>53</v>
      </c>
      <c r="O812" s="20" t="s">
        <v>925</v>
      </c>
      <c r="P812" s="31" t="s">
        <v>4750</v>
      </c>
      <c r="Q812" s="20" t="s">
        <v>70</v>
      </c>
      <c r="R812" s="20" t="s">
        <v>4751</v>
      </c>
    </row>
    <row r="813" spans="1:18" ht="22.5" hidden="1" customHeight="1" x14ac:dyDescent="0.2">
      <c r="A813" s="29">
        <v>45387.533746157409</v>
      </c>
      <c r="B813" s="20" t="s">
        <v>4752</v>
      </c>
      <c r="C813" s="30">
        <v>160121737029</v>
      </c>
      <c r="D813" s="20" t="s">
        <v>4753</v>
      </c>
      <c r="E813" s="20" t="s">
        <v>50</v>
      </c>
      <c r="F813" s="20" t="s">
        <v>8</v>
      </c>
      <c r="G813" s="20">
        <v>1</v>
      </c>
      <c r="H813" s="20">
        <v>2025</v>
      </c>
      <c r="I813" s="20" t="s">
        <v>4754</v>
      </c>
      <c r="J813" s="20" t="s">
        <v>4752</v>
      </c>
      <c r="K813" s="20">
        <v>8247313499</v>
      </c>
      <c r="L813" s="20" t="s">
        <v>4743</v>
      </c>
      <c r="M813" s="20">
        <v>7396385708</v>
      </c>
      <c r="N813" s="20" t="s">
        <v>67</v>
      </c>
      <c r="O813" s="20" t="s">
        <v>4755</v>
      </c>
      <c r="P813" s="31" t="s">
        <v>4756</v>
      </c>
      <c r="Q813" s="20" t="s">
        <v>46</v>
      </c>
      <c r="R813" s="20" t="s">
        <v>164</v>
      </c>
    </row>
    <row r="814" spans="1:18" ht="22.5" hidden="1" customHeight="1" x14ac:dyDescent="0.2">
      <c r="A814" s="29">
        <v>45387.00813869213</v>
      </c>
      <c r="B814" s="20" t="s">
        <v>4757</v>
      </c>
      <c r="C814" s="30">
        <v>160121737030</v>
      </c>
      <c r="D814" s="20" t="s">
        <v>4758</v>
      </c>
      <c r="E814" s="20" t="s">
        <v>50</v>
      </c>
      <c r="F814" s="20" t="s">
        <v>8</v>
      </c>
      <c r="G814" s="20">
        <v>1</v>
      </c>
      <c r="H814" s="20">
        <v>2025</v>
      </c>
      <c r="I814" s="20" t="s">
        <v>4759</v>
      </c>
      <c r="J814" s="20" t="s">
        <v>4757</v>
      </c>
      <c r="K814" s="20">
        <v>8247541319</v>
      </c>
      <c r="L814" s="20" t="s">
        <v>4760</v>
      </c>
      <c r="M814" s="20">
        <v>7396385708</v>
      </c>
      <c r="N814" s="20" t="s">
        <v>43</v>
      </c>
      <c r="O814" s="20">
        <v>114.5</v>
      </c>
      <c r="P814" s="20" t="s">
        <v>4761</v>
      </c>
      <c r="Q814" s="20" t="s">
        <v>70</v>
      </c>
      <c r="R814" s="32" t="s">
        <v>4762</v>
      </c>
    </row>
    <row r="815" spans="1:18" ht="22.5" hidden="1" customHeight="1" x14ac:dyDescent="0.2">
      <c r="A815" s="29">
        <v>45386.487046631941</v>
      </c>
      <c r="B815" s="20" t="s">
        <v>4763</v>
      </c>
      <c r="C815" s="30">
        <v>160121737031</v>
      </c>
      <c r="D815" s="20" t="s">
        <v>4764</v>
      </c>
      <c r="E815" s="20" t="s">
        <v>50</v>
      </c>
      <c r="F815" s="20" t="s">
        <v>8</v>
      </c>
      <c r="G815" s="20">
        <v>1</v>
      </c>
      <c r="H815" s="20">
        <v>2025</v>
      </c>
      <c r="I815" s="20" t="s">
        <v>4765</v>
      </c>
      <c r="J815" s="20" t="s">
        <v>4763</v>
      </c>
      <c r="K815" s="20">
        <v>9381890740</v>
      </c>
      <c r="L815" s="20" t="s">
        <v>4743</v>
      </c>
      <c r="M815" s="20">
        <v>7396385708</v>
      </c>
      <c r="N815" s="20" t="s">
        <v>2387</v>
      </c>
      <c r="O815" s="20">
        <v>75</v>
      </c>
      <c r="P815" s="20" t="s">
        <v>4766</v>
      </c>
      <c r="Q815" s="20" t="s">
        <v>46</v>
      </c>
      <c r="R815" s="32" t="s">
        <v>301</v>
      </c>
    </row>
    <row r="816" spans="1:18" ht="22.5" hidden="1" customHeight="1" x14ac:dyDescent="0.2">
      <c r="A816" s="29">
        <v>45384.692355844905</v>
      </c>
      <c r="B816" s="20" t="s">
        <v>4767</v>
      </c>
      <c r="C816" s="30">
        <v>160121737032</v>
      </c>
      <c r="D816" s="20" t="s">
        <v>4768</v>
      </c>
      <c r="E816" s="20" t="s">
        <v>50</v>
      </c>
      <c r="F816" s="20" t="s">
        <v>8</v>
      </c>
      <c r="G816" s="20">
        <v>1</v>
      </c>
      <c r="H816" s="20">
        <v>2025</v>
      </c>
      <c r="I816" s="20" t="s">
        <v>4769</v>
      </c>
      <c r="J816" s="20" t="s">
        <v>4767</v>
      </c>
      <c r="K816" s="20">
        <v>8019864707</v>
      </c>
      <c r="L816" s="20" t="s">
        <v>4770</v>
      </c>
      <c r="M816" s="20">
        <v>7396385708</v>
      </c>
      <c r="N816" s="20" t="s">
        <v>2387</v>
      </c>
      <c r="O816" s="20" t="s">
        <v>2388</v>
      </c>
      <c r="P816" s="20" t="s">
        <v>4771</v>
      </c>
      <c r="Q816" s="20" t="s">
        <v>46</v>
      </c>
      <c r="R816" s="32" t="s">
        <v>209</v>
      </c>
    </row>
    <row r="817" spans="1:18" ht="22.5" hidden="1" customHeight="1" x14ac:dyDescent="0.2">
      <c r="A817" s="29">
        <v>45385.486061585645</v>
      </c>
      <c r="B817" s="20" t="s">
        <v>4772</v>
      </c>
      <c r="C817" s="30">
        <v>160121737033</v>
      </c>
      <c r="D817" s="20" t="s">
        <v>4773</v>
      </c>
      <c r="E817" s="20" t="s">
        <v>50</v>
      </c>
      <c r="F817" s="20" t="s">
        <v>8</v>
      </c>
      <c r="G817" s="20">
        <v>1</v>
      </c>
      <c r="H817" s="20">
        <v>2025</v>
      </c>
      <c r="I817" s="20" t="s">
        <v>4774</v>
      </c>
      <c r="J817" s="20" t="s">
        <v>4772</v>
      </c>
      <c r="K817" s="20">
        <v>9959496609</v>
      </c>
      <c r="L817" s="20" t="s">
        <v>4743</v>
      </c>
      <c r="M817" s="20">
        <v>7396385708</v>
      </c>
      <c r="N817" s="20" t="s">
        <v>67</v>
      </c>
      <c r="O817" s="20">
        <v>75.52</v>
      </c>
      <c r="P817" s="31" t="s">
        <v>4775</v>
      </c>
      <c r="Q817" s="20" t="s">
        <v>46</v>
      </c>
      <c r="R817" s="32" t="s">
        <v>4776</v>
      </c>
    </row>
    <row r="818" spans="1:18" ht="22.5" hidden="1" customHeight="1" x14ac:dyDescent="0.2">
      <c r="A818" s="29">
        <v>45385.524942465279</v>
      </c>
      <c r="B818" s="20" t="s">
        <v>4777</v>
      </c>
      <c r="C818" s="30">
        <v>160121737034</v>
      </c>
      <c r="D818" s="20" t="s">
        <v>4778</v>
      </c>
      <c r="E818" s="20" t="s">
        <v>50</v>
      </c>
      <c r="F818" s="20" t="s">
        <v>8</v>
      </c>
      <c r="G818" s="20">
        <v>1</v>
      </c>
      <c r="H818" s="20">
        <v>2025</v>
      </c>
      <c r="I818" s="20" t="s">
        <v>4779</v>
      </c>
      <c r="J818" s="20" t="s">
        <v>4777</v>
      </c>
      <c r="K818" s="20">
        <v>6301066207</v>
      </c>
      <c r="L818" s="20" t="s">
        <v>4760</v>
      </c>
      <c r="M818" s="20">
        <v>7396385708</v>
      </c>
      <c r="N818" s="20" t="s">
        <v>67</v>
      </c>
      <c r="O818" s="20" t="s">
        <v>4780</v>
      </c>
      <c r="P818" s="31" t="s">
        <v>4781</v>
      </c>
      <c r="Q818" s="20" t="s">
        <v>46</v>
      </c>
      <c r="R818" s="32" t="s">
        <v>2213</v>
      </c>
    </row>
    <row r="819" spans="1:18" ht="22.5" hidden="1" customHeight="1" x14ac:dyDescent="0.2">
      <c r="A819" s="29">
        <v>45385.850944768521</v>
      </c>
      <c r="B819" s="20" t="s">
        <v>4782</v>
      </c>
      <c r="C819" s="30">
        <v>160121737035</v>
      </c>
      <c r="D819" s="20" t="s">
        <v>4783</v>
      </c>
      <c r="E819" s="20" t="s">
        <v>50</v>
      </c>
      <c r="F819" s="20" t="s">
        <v>8</v>
      </c>
      <c r="G819" s="20">
        <v>1</v>
      </c>
      <c r="H819" s="20">
        <v>2025</v>
      </c>
      <c r="I819" s="20" t="s">
        <v>4784</v>
      </c>
      <c r="J819" s="20" t="s">
        <v>4785</v>
      </c>
      <c r="K819" s="20">
        <v>6300390261</v>
      </c>
      <c r="L819" s="20" t="s">
        <v>4786</v>
      </c>
      <c r="M819" s="20">
        <v>7396385708</v>
      </c>
      <c r="N819" s="20" t="s">
        <v>4604</v>
      </c>
      <c r="O819" s="20" t="s">
        <v>4787</v>
      </c>
      <c r="P819" s="20" t="s">
        <v>4788</v>
      </c>
      <c r="Q819" s="20" t="s">
        <v>46</v>
      </c>
      <c r="R819" s="32" t="s">
        <v>4789</v>
      </c>
    </row>
    <row r="820" spans="1:18" ht="22.5" hidden="1" customHeight="1" x14ac:dyDescent="0.2">
      <c r="A820" s="29">
        <v>45385.512912118051</v>
      </c>
      <c r="B820" s="20" t="s">
        <v>4790</v>
      </c>
      <c r="C820" s="30">
        <v>160121737036</v>
      </c>
      <c r="D820" s="20" t="s">
        <v>4791</v>
      </c>
      <c r="E820" s="20" t="s">
        <v>50</v>
      </c>
      <c r="F820" s="20" t="s">
        <v>8</v>
      </c>
      <c r="G820" s="20">
        <v>1</v>
      </c>
      <c r="H820" s="20">
        <v>2025</v>
      </c>
      <c r="I820" s="20" t="s">
        <v>4792</v>
      </c>
      <c r="J820" s="20" t="s">
        <v>4793</v>
      </c>
      <c r="K820" s="20">
        <v>8985048429</v>
      </c>
      <c r="L820" s="20" t="s">
        <v>4743</v>
      </c>
      <c r="M820" s="20">
        <v>7396385708</v>
      </c>
      <c r="N820" s="20" t="s">
        <v>1360</v>
      </c>
      <c r="O820" s="20" t="s">
        <v>3010</v>
      </c>
      <c r="P820" s="20" t="s">
        <v>4794</v>
      </c>
      <c r="Q820" s="20" t="s">
        <v>70</v>
      </c>
      <c r="R820" s="32" t="s">
        <v>3205</v>
      </c>
    </row>
    <row r="821" spans="1:18" ht="22.5" hidden="1" customHeight="1" x14ac:dyDescent="0.2">
      <c r="A821" s="29">
        <v>45387.628450219912</v>
      </c>
      <c r="B821" s="20" t="s">
        <v>4795</v>
      </c>
      <c r="C821" s="30">
        <v>160121737037</v>
      </c>
      <c r="D821" s="20" t="s">
        <v>4796</v>
      </c>
      <c r="E821" s="20" t="s">
        <v>50</v>
      </c>
      <c r="F821" s="20" t="s">
        <v>8</v>
      </c>
      <c r="G821" s="20">
        <v>1</v>
      </c>
      <c r="H821" s="20">
        <v>2025</v>
      </c>
      <c r="I821" s="20" t="s">
        <v>4797</v>
      </c>
      <c r="J821" s="20" t="s">
        <v>4795</v>
      </c>
      <c r="K821" s="20">
        <v>9014936314</v>
      </c>
      <c r="L821" s="20" t="s">
        <v>4798</v>
      </c>
      <c r="M821" s="20">
        <v>7396885708</v>
      </c>
      <c r="N821" s="20" t="s">
        <v>67</v>
      </c>
      <c r="O821" s="20">
        <v>75</v>
      </c>
      <c r="P821" s="31" t="s">
        <v>4799</v>
      </c>
      <c r="Q821" s="20" t="s">
        <v>46</v>
      </c>
      <c r="R821" s="20" t="s">
        <v>4800</v>
      </c>
    </row>
    <row r="822" spans="1:18" ht="22.5" hidden="1" customHeight="1" x14ac:dyDescent="0.2">
      <c r="A822" s="29">
        <v>45387.439252974538</v>
      </c>
      <c r="B822" s="20" t="s">
        <v>4801</v>
      </c>
      <c r="C822" s="30">
        <v>160121737038</v>
      </c>
      <c r="D822" s="20" t="s">
        <v>4802</v>
      </c>
      <c r="E822" s="20" t="s">
        <v>50</v>
      </c>
      <c r="F822" s="20" t="s">
        <v>8</v>
      </c>
      <c r="G822" s="20">
        <v>1</v>
      </c>
      <c r="H822" s="20">
        <v>2025</v>
      </c>
      <c r="I822" s="20" t="s">
        <v>4803</v>
      </c>
      <c r="J822" s="20" t="s">
        <v>4801</v>
      </c>
      <c r="K822" s="20">
        <v>9014663429</v>
      </c>
      <c r="L822" s="20" t="s">
        <v>4804</v>
      </c>
      <c r="M822" s="20">
        <v>7396385708</v>
      </c>
      <c r="N822" s="20" t="s">
        <v>43</v>
      </c>
      <c r="O822" s="20">
        <v>114</v>
      </c>
      <c r="P822" s="31" t="s">
        <v>4805</v>
      </c>
      <c r="Q822" s="20" t="s">
        <v>46</v>
      </c>
      <c r="R822" s="20" t="s">
        <v>1286</v>
      </c>
    </row>
    <row r="823" spans="1:18" ht="22.5" hidden="1" customHeight="1" x14ac:dyDescent="0.2">
      <c r="A823" s="29">
        <v>45386.639781469908</v>
      </c>
      <c r="B823" s="20" t="s">
        <v>4806</v>
      </c>
      <c r="C823" s="30">
        <v>160121737039</v>
      </c>
      <c r="D823" s="20" t="s">
        <v>4807</v>
      </c>
      <c r="E823" s="20" t="s">
        <v>50</v>
      </c>
      <c r="F823" s="20" t="s">
        <v>8</v>
      </c>
      <c r="G823" s="20">
        <v>1</v>
      </c>
      <c r="H823" s="20">
        <v>2025</v>
      </c>
      <c r="I823" s="20" t="s">
        <v>4808</v>
      </c>
      <c r="J823" s="20" t="s">
        <v>4806</v>
      </c>
      <c r="K823" s="20">
        <v>7075121231</v>
      </c>
      <c r="L823" s="20" t="s">
        <v>4809</v>
      </c>
      <c r="M823" s="20">
        <v>7396385708</v>
      </c>
      <c r="N823" s="20" t="s">
        <v>43</v>
      </c>
      <c r="O823" s="20">
        <v>114.2</v>
      </c>
      <c r="P823" s="31" t="s">
        <v>4810</v>
      </c>
      <c r="Q823" s="20" t="s">
        <v>46</v>
      </c>
      <c r="R823" s="32" t="s">
        <v>71</v>
      </c>
    </row>
    <row r="824" spans="1:18" ht="22.5" hidden="1" customHeight="1" x14ac:dyDescent="0.2">
      <c r="A824" s="29">
        <v>45384.694871006941</v>
      </c>
      <c r="B824" s="20" t="s">
        <v>4811</v>
      </c>
      <c r="C824" s="30">
        <v>160121737040</v>
      </c>
      <c r="D824" s="20" t="s">
        <v>4812</v>
      </c>
      <c r="E824" s="20" t="s">
        <v>50</v>
      </c>
      <c r="F824" s="20" t="s">
        <v>8</v>
      </c>
      <c r="G824" s="20">
        <v>1</v>
      </c>
      <c r="H824" s="20">
        <v>2025</v>
      </c>
      <c r="I824" s="20" t="s">
        <v>4813</v>
      </c>
      <c r="J824" s="20" t="s">
        <v>4814</v>
      </c>
      <c r="K824" s="20">
        <v>9676444948</v>
      </c>
      <c r="L824" s="20" t="s">
        <v>4815</v>
      </c>
      <c r="M824" s="20">
        <v>9492863506</v>
      </c>
      <c r="N824" s="20" t="s">
        <v>43</v>
      </c>
      <c r="O824" s="20" t="s">
        <v>1584</v>
      </c>
      <c r="P824" s="31" t="s">
        <v>4816</v>
      </c>
      <c r="Q824" s="20" t="s">
        <v>70</v>
      </c>
      <c r="R824" s="32" t="s">
        <v>4817</v>
      </c>
    </row>
    <row r="825" spans="1:18" ht="22.5" hidden="1" customHeight="1" x14ac:dyDescent="0.2">
      <c r="A825" s="29">
        <v>45387.86837546296</v>
      </c>
      <c r="B825" s="20" t="s">
        <v>4818</v>
      </c>
      <c r="C825" s="30">
        <v>160121737041</v>
      </c>
      <c r="D825" s="20" t="s">
        <v>4819</v>
      </c>
      <c r="E825" s="20" t="s">
        <v>50</v>
      </c>
      <c r="F825" s="20" t="s">
        <v>8</v>
      </c>
      <c r="G825" s="20">
        <v>1</v>
      </c>
      <c r="H825" s="20">
        <v>2025</v>
      </c>
      <c r="I825" s="20" t="s">
        <v>4820</v>
      </c>
      <c r="J825" s="20" t="s">
        <v>4818</v>
      </c>
      <c r="K825" s="20">
        <v>8008198999</v>
      </c>
      <c r="L825" s="20" t="s">
        <v>4821</v>
      </c>
      <c r="M825" s="20">
        <v>7396385708</v>
      </c>
      <c r="N825" s="20" t="s">
        <v>4822</v>
      </c>
      <c r="O825" s="20" t="s">
        <v>4823</v>
      </c>
      <c r="P825" s="20" t="s">
        <v>4824</v>
      </c>
      <c r="Q825" s="20" t="s">
        <v>46</v>
      </c>
      <c r="R825" s="20" t="s">
        <v>4825</v>
      </c>
    </row>
    <row r="826" spans="1:18" ht="22.5" hidden="1" customHeight="1" x14ac:dyDescent="0.2">
      <c r="A826" s="29">
        <v>45385.997572048611</v>
      </c>
      <c r="B826" s="20" t="s">
        <v>4826</v>
      </c>
      <c r="C826" s="30">
        <v>160121737042</v>
      </c>
      <c r="D826" s="20" t="s">
        <v>4827</v>
      </c>
      <c r="E826" s="20" t="s">
        <v>50</v>
      </c>
      <c r="F826" s="20" t="s">
        <v>8</v>
      </c>
      <c r="G826" s="20">
        <v>1</v>
      </c>
      <c r="H826" s="20">
        <v>2025</v>
      </c>
      <c r="I826" s="20" t="s">
        <v>4828</v>
      </c>
      <c r="J826" s="20" t="s">
        <v>4826</v>
      </c>
      <c r="K826" s="20">
        <v>8977025255</v>
      </c>
      <c r="L826" s="20" t="s">
        <v>4829</v>
      </c>
      <c r="M826" s="20">
        <v>7396385708</v>
      </c>
      <c r="N826" s="20" t="s">
        <v>4830</v>
      </c>
      <c r="O826" s="20" t="s">
        <v>4831</v>
      </c>
      <c r="P826" s="20" t="s">
        <v>4832</v>
      </c>
      <c r="Q826" s="20" t="s">
        <v>46</v>
      </c>
      <c r="R826" s="32" t="s">
        <v>209</v>
      </c>
    </row>
    <row r="827" spans="1:18" ht="22.5" hidden="1" customHeight="1" x14ac:dyDescent="0.2">
      <c r="A827" s="29">
        <v>45408.431547060187</v>
      </c>
      <c r="B827" s="20" t="s">
        <v>4833</v>
      </c>
      <c r="C827" s="30">
        <v>160121737043</v>
      </c>
      <c r="D827" s="20" t="s">
        <v>4834</v>
      </c>
      <c r="E827" s="20" t="s">
        <v>50</v>
      </c>
      <c r="F827" s="20" t="s">
        <v>8</v>
      </c>
      <c r="G827" s="20">
        <v>1</v>
      </c>
      <c r="H827" s="20">
        <v>2025</v>
      </c>
      <c r="I827" s="20" t="s">
        <v>4835</v>
      </c>
      <c r="J827" s="20" t="s">
        <v>4833</v>
      </c>
      <c r="K827" s="20">
        <v>8121008666</v>
      </c>
      <c r="L827" s="20" t="s">
        <v>4743</v>
      </c>
      <c r="M827" s="20">
        <v>917396385708</v>
      </c>
      <c r="N827" s="20" t="s">
        <v>714</v>
      </c>
      <c r="O827" s="20" t="s">
        <v>4836</v>
      </c>
      <c r="P827" s="20" t="s">
        <v>4837</v>
      </c>
      <c r="Q827" s="20" t="s">
        <v>46</v>
      </c>
      <c r="R827" s="20" t="s">
        <v>4838</v>
      </c>
    </row>
    <row r="828" spans="1:18" ht="22.5" hidden="1" customHeight="1" x14ac:dyDescent="0.2">
      <c r="A828" s="29">
        <v>45384.75003978009</v>
      </c>
      <c r="B828" s="20" t="s">
        <v>4839</v>
      </c>
      <c r="C828" s="30">
        <v>160121737044</v>
      </c>
      <c r="D828" s="20" t="s">
        <v>4840</v>
      </c>
      <c r="E828" s="20" t="s">
        <v>50</v>
      </c>
      <c r="F828" s="20" t="s">
        <v>8</v>
      </c>
      <c r="G828" s="20">
        <v>1</v>
      </c>
      <c r="H828" s="20">
        <v>2025</v>
      </c>
      <c r="I828" s="20" t="s">
        <v>4841</v>
      </c>
      <c r="J828" s="20" t="s">
        <v>4839</v>
      </c>
      <c r="K828" s="20">
        <v>6281828474</v>
      </c>
      <c r="L828" s="20" t="s">
        <v>4842</v>
      </c>
      <c r="M828" s="20">
        <v>7396385708</v>
      </c>
      <c r="N828" s="20" t="s">
        <v>43</v>
      </c>
      <c r="O828" s="20">
        <v>90</v>
      </c>
      <c r="P828" s="31" t="s">
        <v>4843</v>
      </c>
      <c r="Q828" s="20" t="s">
        <v>46</v>
      </c>
      <c r="R828" s="32" t="s">
        <v>682</v>
      </c>
    </row>
    <row r="829" spans="1:18" ht="22.5" hidden="1" customHeight="1" x14ac:dyDescent="0.2">
      <c r="A829" s="29">
        <v>45385.708030312497</v>
      </c>
      <c r="B829" s="20" t="s">
        <v>4844</v>
      </c>
      <c r="C829" s="30">
        <v>160121737046</v>
      </c>
      <c r="D829" s="20" t="s">
        <v>4845</v>
      </c>
      <c r="E829" s="20" t="s">
        <v>50</v>
      </c>
      <c r="F829" s="20" t="s">
        <v>8</v>
      </c>
      <c r="G829" s="20">
        <v>1</v>
      </c>
      <c r="H829" s="20">
        <v>2025</v>
      </c>
      <c r="I829" s="20" t="s">
        <v>4846</v>
      </c>
      <c r="J829" s="20" t="s">
        <v>4844</v>
      </c>
      <c r="K829" s="20">
        <v>8074886837</v>
      </c>
      <c r="L829" s="20" t="s">
        <v>4847</v>
      </c>
      <c r="M829" s="20">
        <v>7396385708</v>
      </c>
      <c r="N829" s="20" t="s">
        <v>714</v>
      </c>
      <c r="O829" s="20">
        <v>70.3</v>
      </c>
      <c r="P829" s="20" t="s">
        <v>4848</v>
      </c>
      <c r="Q829" s="20" t="s">
        <v>46</v>
      </c>
      <c r="R829" s="32" t="s">
        <v>112</v>
      </c>
    </row>
    <row r="830" spans="1:18" ht="22.5" hidden="1" customHeight="1" x14ac:dyDescent="0.2">
      <c r="A830" s="29">
        <v>45387.866132175928</v>
      </c>
      <c r="B830" s="20" t="s">
        <v>4849</v>
      </c>
      <c r="C830" s="30">
        <v>160121737047</v>
      </c>
      <c r="D830" s="20" t="s">
        <v>4850</v>
      </c>
      <c r="E830" s="20" t="s">
        <v>50</v>
      </c>
      <c r="F830" s="20" t="s">
        <v>8</v>
      </c>
      <c r="G830" s="20">
        <v>1</v>
      </c>
      <c r="H830" s="20">
        <v>2025</v>
      </c>
      <c r="I830" s="20" t="s">
        <v>4851</v>
      </c>
      <c r="J830" s="20" t="s">
        <v>4849</v>
      </c>
      <c r="K830" s="20">
        <v>9959732878</v>
      </c>
      <c r="L830" s="20" t="s">
        <v>2406</v>
      </c>
      <c r="M830" s="20">
        <v>999999999999</v>
      </c>
      <c r="N830" s="20" t="s">
        <v>43</v>
      </c>
      <c r="O830" s="20">
        <v>90</v>
      </c>
      <c r="P830" s="31" t="s">
        <v>4852</v>
      </c>
      <c r="Q830" s="20" t="s">
        <v>70</v>
      </c>
      <c r="R830" s="20" t="s">
        <v>158</v>
      </c>
    </row>
    <row r="831" spans="1:18" ht="22.5" hidden="1" customHeight="1" x14ac:dyDescent="0.2">
      <c r="A831" s="29">
        <v>45385.522438391199</v>
      </c>
      <c r="B831" s="20" t="s">
        <v>4853</v>
      </c>
      <c r="C831" s="30">
        <v>160121737048</v>
      </c>
      <c r="D831" s="20" t="s">
        <v>4854</v>
      </c>
      <c r="E831" s="20" t="s">
        <v>50</v>
      </c>
      <c r="F831" s="20" t="s">
        <v>8</v>
      </c>
      <c r="G831" s="20">
        <v>1</v>
      </c>
      <c r="H831" s="20">
        <v>2025</v>
      </c>
      <c r="I831" s="20" t="s">
        <v>4855</v>
      </c>
      <c r="J831" s="20" t="s">
        <v>4856</v>
      </c>
      <c r="K831" s="20">
        <v>9392382020</v>
      </c>
      <c r="L831" s="20" t="s">
        <v>4743</v>
      </c>
      <c r="M831" s="20">
        <v>7396385708</v>
      </c>
      <c r="N831" s="20" t="s">
        <v>43</v>
      </c>
      <c r="O831" s="20">
        <v>114</v>
      </c>
      <c r="P831" s="31" t="s">
        <v>4857</v>
      </c>
      <c r="Q831" s="20" t="s">
        <v>70</v>
      </c>
      <c r="R831" s="32" t="s">
        <v>4858</v>
      </c>
    </row>
    <row r="832" spans="1:18" ht="22.5" hidden="1" customHeight="1" x14ac:dyDescent="0.2">
      <c r="A832" s="29">
        <v>45386.498281643522</v>
      </c>
      <c r="B832" s="20" t="s">
        <v>4859</v>
      </c>
      <c r="C832" s="30">
        <v>160121737049</v>
      </c>
      <c r="D832" s="20" t="s">
        <v>4860</v>
      </c>
      <c r="E832" s="20" t="s">
        <v>50</v>
      </c>
      <c r="F832" s="20" t="s">
        <v>8</v>
      </c>
      <c r="G832" s="20">
        <v>1</v>
      </c>
      <c r="H832" s="20">
        <v>2025</v>
      </c>
      <c r="I832" s="20" t="s">
        <v>4861</v>
      </c>
      <c r="J832" s="20" t="s">
        <v>4859</v>
      </c>
      <c r="K832" s="20">
        <v>6303881514</v>
      </c>
      <c r="L832" s="20" t="s">
        <v>4862</v>
      </c>
      <c r="M832" s="20">
        <v>7396385708</v>
      </c>
      <c r="N832" s="20" t="s">
        <v>2387</v>
      </c>
      <c r="O832" s="20" t="s">
        <v>4863</v>
      </c>
      <c r="P832" s="20" t="s">
        <v>4864</v>
      </c>
      <c r="Q832" s="20" t="s">
        <v>46</v>
      </c>
      <c r="R832" s="32" t="s">
        <v>209</v>
      </c>
    </row>
    <row r="833" spans="1:18" ht="22.5" hidden="1" customHeight="1" x14ac:dyDescent="0.2">
      <c r="A833" s="29">
        <v>45387.40535144676</v>
      </c>
      <c r="B833" s="20" t="s">
        <v>4865</v>
      </c>
      <c r="C833" s="30">
        <v>160121737050</v>
      </c>
      <c r="D833" s="20" t="s">
        <v>4866</v>
      </c>
      <c r="E833" s="20" t="s">
        <v>50</v>
      </c>
      <c r="F833" s="20" t="s">
        <v>8</v>
      </c>
      <c r="G833" s="20">
        <v>1</v>
      </c>
      <c r="H833" s="20">
        <v>2025</v>
      </c>
      <c r="I833" s="20" t="s">
        <v>4865</v>
      </c>
      <c r="J833" s="20" t="s">
        <v>4865</v>
      </c>
      <c r="K833" s="20">
        <v>7780746543</v>
      </c>
      <c r="L833" s="20" t="s">
        <v>2451</v>
      </c>
      <c r="M833" s="20">
        <v>8688050019</v>
      </c>
      <c r="N833" s="20" t="s">
        <v>67</v>
      </c>
      <c r="O833" s="20" t="s">
        <v>4867</v>
      </c>
      <c r="P833" s="31" t="s">
        <v>4868</v>
      </c>
      <c r="Q833" s="20" t="s">
        <v>70</v>
      </c>
      <c r="R833" s="20" t="s">
        <v>3112</v>
      </c>
    </row>
    <row r="834" spans="1:18" ht="22.5" hidden="1" customHeight="1" x14ac:dyDescent="0.2">
      <c r="A834" s="29">
        <v>45384.721049675922</v>
      </c>
      <c r="B834" s="20" t="s">
        <v>4869</v>
      </c>
      <c r="C834" s="30">
        <v>160121737051</v>
      </c>
      <c r="D834" s="20" t="s">
        <v>4870</v>
      </c>
      <c r="E834" s="20" t="s">
        <v>50</v>
      </c>
      <c r="F834" s="20" t="s">
        <v>8</v>
      </c>
      <c r="G834" s="20">
        <v>1</v>
      </c>
      <c r="H834" s="20">
        <v>2025</v>
      </c>
      <c r="I834" s="20" t="s">
        <v>4871</v>
      </c>
      <c r="J834" s="20" t="s">
        <v>4869</v>
      </c>
      <c r="K834" s="20">
        <v>8639442735</v>
      </c>
      <c r="L834" s="20" t="s">
        <v>4872</v>
      </c>
      <c r="M834" s="20">
        <v>9492863506</v>
      </c>
      <c r="N834" s="20" t="s">
        <v>67</v>
      </c>
      <c r="O834" s="20" t="s">
        <v>4873</v>
      </c>
      <c r="P834" s="31" t="s">
        <v>4874</v>
      </c>
      <c r="Q834" s="20" t="s">
        <v>46</v>
      </c>
      <c r="R834" s="32" t="s">
        <v>4875</v>
      </c>
    </row>
    <row r="835" spans="1:18" ht="22.5" hidden="1" customHeight="1" x14ac:dyDescent="0.2">
      <c r="A835" s="29">
        <v>45387.01171875</v>
      </c>
      <c r="B835" s="20" t="s">
        <v>4876</v>
      </c>
      <c r="C835" s="30">
        <v>160121737052</v>
      </c>
      <c r="D835" s="20" t="s">
        <v>4877</v>
      </c>
      <c r="E835" s="20" t="s">
        <v>50</v>
      </c>
      <c r="F835" s="20" t="s">
        <v>8</v>
      </c>
      <c r="G835" s="20">
        <v>1</v>
      </c>
      <c r="H835" s="20">
        <v>2025</v>
      </c>
      <c r="I835" s="20" t="s">
        <v>4878</v>
      </c>
      <c r="J835" s="20" t="s">
        <v>4876</v>
      </c>
      <c r="K835" s="20">
        <v>9866551210</v>
      </c>
      <c r="L835" s="20" t="s">
        <v>4879</v>
      </c>
      <c r="M835" s="20">
        <v>9492863506</v>
      </c>
      <c r="N835" s="20" t="s">
        <v>43</v>
      </c>
      <c r="O835" s="20" t="s">
        <v>4880</v>
      </c>
      <c r="P835" s="20" t="s">
        <v>4881</v>
      </c>
      <c r="Q835" s="20" t="s">
        <v>46</v>
      </c>
      <c r="R835" s="32" t="s">
        <v>4882</v>
      </c>
    </row>
    <row r="836" spans="1:18" ht="22.5" hidden="1" customHeight="1" x14ac:dyDescent="0.2">
      <c r="A836" s="29">
        <v>45386.520512083334</v>
      </c>
      <c r="B836" s="20" t="s">
        <v>4883</v>
      </c>
      <c r="C836" s="30">
        <v>160121737053</v>
      </c>
      <c r="D836" s="20" t="s">
        <v>4884</v>
      </c>
      <c r="E836" s="20" t="s">
        <v>50</v>
      </c>
      <c r="F836" s="20" t="s">
        <v>8</v>
      </c>
      <c r="G836" s="20">
        <v>1</v>
      </c>
      <c r="H836" s="20">
        <v>2025</v>
      </c>
      <c r="I836" s="20" t="s">
        <v>4885</v>
      </c>
      <c r="J836" s="20" t="s">
        <v>4883</v>
      </c>
      <c r="K836" s="20">
        <v>8247082303</v>
      </c>
      <c r="L836" s="20" t="s">
        <v>4886</v>
      </c>
      <c r="M836" s="20" t="s">
        <v>4887</v>
      </c>
      <c r="N836" s="20" t="s">
        <v>43</v>
      </c>
      <c r="O836" s="20">
        <v>114</v>
      </c>
      <c r="P836" s="31" t="s">
        <v>4888</v>
      </c>
      <c r="Q836" s="20" t="s">
        <v>46</v>
      </c>
      <c r="R836" s="32" t="s">
        <v>271</v>
      </c>
    </row>
    <row r="837" spans="1:18" ht="22.5" hidden="1" customHeight="1" x14ac:dyDescent="0.2">
      <c r="A837" s="29">
        <v>45408.433749097225</v>
      </c>
      <c r="B837" s="20" t="s">
        <v>4889</v>
      </c>
      <c r="C837" s="30">
        <v>160121737054</v>
      </c>
      <c r="D837" s="20" t="s">
        <v>4890</v>
      </c>
      <c r="E837" s="20" t="s">
        <v>50</v>
      </c>
      <c r="F837" s="20" t="s">
        <v>8</v>
      </c>
      <c r="G837" s="20">
        <v>1</v>
      </c>
      <c r="H837" s="20">
        <v>2025</v>
      </c>
      <c r="I837" s="20" t="s">
        <v>4891</v>
      </c>
      <c r="J837" s="20" t="s">
        <v>4889</v>
      </c>
      <c r="K837" s="20">
        <v>8639397741</v>
      </c>
      <c r="L837" s="20" t="s">
        <v>4892</v>
      </c>
      <c r="M837" s="20">
        <v>8688050019</v>
      </c>
      <c r="N837" s="20" t="s">
        <v>67</v>
      </c>
      <c r="O837" s="20" t="s">
        <v>4893</v>
      </c>
      <c r="P837" s="31" t="s">
        <v>4894</v>
      </c>
      <c r="Q837" s="20" t="s">
        <v>70</v>
      </c>
      <c r="R837" s="20" t="s">
        <v>1518</v>
      </c>
    </row>
    <row r="838" spans="1:18" ht="22.5" hidden="1" customHeight="1" x14ac:dyDescent="0.2">
      <c r="A838" s="29">
        <v>45386.500948900459</v>
      </c>
      <c r="B838" s="20" t="s">
        <v>4895</v>
      </c>
      <c r="C838" s="30">
        <v>160121737055</v>
      </c>
      <c r="D838" s="20" t="s">
        <v>4896</v>
      </c>
      <c r="E838" s="20" t="s">
        <v>50</v>
      </c>
      <c r="F838" s="20" t="s">
        <v>8</v>
      </c>
      <c r="G838" s="20">
        <v>1</v>
      </c>
      <c r="H838" s="20">
        <v>2025</v>
      </c>
      <c r="I838" s="20" t="s">
        <v>4897</v>
      </c>
      <c r="J838" s="20" t="s">
        <v>4895</v>
      </c>
      <c r="K838" s="20">
        <v>9492157723</v>
      </c>
      <c r="L838" s="20" t="s">
        <v>4898</v>
      </c>
      <c r="M838" s="20">
        <v>9492863506</v>
      </c>
      <c r="N838" s="20" t="s">
        <v>43</v>
      </c>
      <c r="O838" s="20">
        <v>1</v>
      </c>
      <c r="P838" s="31" t="s">
        <v>4899</v>
      </c>
      <c r="Q838" s="20" t="s">
        <v>46</v>
      </c>
      <c r="R838" s="32" t="s">
        <v>112</v>
      </c>
    </row>
    <row r="839" spans="1:18" ht="22.5" hidden="1" customHeight="1" x14ac:dyDescent="0.2">
      <c r="A839" s="29">
        <v>45387.865227152783</v>
      </c>
      <c r="B839" s="20" t="s">
        <v>4900</v>
      </c>
      <c r="C839" s="30">
        <v>160121737056</v>
      </c>
      <c r="D839" s="20" t="s">
        <v>4901</v>
      </c>
      <c r="E839" s="20" t="s">
        <v>50</v>
      </c>
      <c r="F839" s="20" t="s">
        <v>8</v>
      </c>
      <c r="G839" s="20">
        <v>1</v>
      </c>
      <c r="H839" s="20">
        <v>2025</v>
      </c>
      <c r="I839" s="20" t="s">
        <v>4902</v>
      </c>
      <c r="J839" s="20" t="s">
        <v>4900</v>
      </c>
      <c r="K839" s="20">
        <v>9014110789</v>
      </c>
      <c r="L839" s="20" t="s">
        <v>4903</v>
      </c>
      <c r="M839" s="20">
        <v>9492863506</v>
      </c>
      <c r="N839" s="20" t="s">
        <v>43</v>
      </c>
      <c r="O839" s="20">
        <v>170</v>
      </c>
      <c r="P839" s="31" t="s">
        <v>4904</v>
      </c>
      <c r="Q839" s="20" t="s">
        <v>70</v>
      </c>
      <c r="R839" s="20" t="s">
        <v>4905</v>
      </c>
    </row>
    <row r="840" spans="1:18" ht="22.5" hidden="1" customHeight="1" x14ac:dyDescent="0.2">
      <c r="A840" s="29">
        <v>45385.531635462961</v>
      </c>
      <c r="B840" s="20" t="s">
        <v>4906</v>
      </c>
      <c r="C840" s="30">
        <v>160121737057</v>
      </c>
      <c r="D840" s="20" t="s">
        <v>4907</v>
      </c>
      <c r="E840" s="20" t="s">
        <v>50</v>
      </c>
      <c r="F840" s="20" t="s">
        <v>8</v>
      </c>
      <c r="G840" s="20">
        <v>1</v>
      </c>
      <c r="H840" s="20">
        <v>2025</v>
      </c>
      <c r="I840" s="20" t="s">
        <v>4908</v>
      </c>
      <c r="J840" s="20" t="s">
        <v>4906</v>
      </c>
      <c r="K840" s="20">
        <v>9133453099</v>
      </c>
      <c r="L840" s="20" t="s">
        <v>4903</v>
      </c>
      <c r="M840" s="20">
        <v>9492863506</v>
      </c>
      <c r="N840" s="20" t="s">
        <v>67</v>
      </c>
      <c r="O840" s="20" t="s">
        <v>2249</v>
      </c>
      <c r="P840" s="31" t="s">
        <v>4909</v>
      </c>
      <c r="Q840" s="20" t="s">
        <v>46</v>
      </c>
      <c r="R840" s="32" t="s">
        <v>4910</v>
      </c>
    </row>
    <row r="841" spans="1:18" ht="22.5" hidden="1" customHeight="1" x14ac:dyDescent="0.2">
      <c r="A841" s="29">
        <v>45386.520504166663</v>
      </c>
      <c r="B841" s="20" t="s">
        <v>4911</v>
      </c>
      <c r="C841" s="30">
        <v>160121737058</v>
      </c>
      <c r="D841" s="20" t="s">
        <v>4912</v>
      </c>
      <c r="E841" s="20" t="s">
        <v>50</v>
      </c>
      <c r="F841" s="20" t="s">
        <v>8</v>
      </c>
      <c r="G841" s="20">
        <v>1</v>
      </c>
      <c r="H841" s="20">
        <v>2025</v>
      </c>
      <c r="I841" s="20" t="s">
        <v>4911</v>
      </c>
      <c r="J841" s="20" t="s">
        <v>4911</v>
      </c>
      <c r="K841" s="20">
        <v>7386264025</v>
      </c>
      <c r="L841" s="20" t="s">
        <v>4886</v>
      </c>
      <c r="M841" s="20">
        <v>9492863506</v>
      </c>
      <c r="N841" s="20" t="s">
        <v>67</v>
      </c>
      <c r="O841" s="20" t="s">
        <v>219</v>
      </c>
      <c r="P841" s="31" t="s">
        <v>4913</v>
      </c>
      <c r="Q841" s="20" t="s">
        <v>70</v>
      </c>
      <c r="R841" s="32" t="s">
        <v>1518</v>
      </c>
    </row>
    <row r="842" spans="1:18" ht="22.5" hidden="1" customHeight="1" x14ac:dyDescent="0.2">
      <c r="A842" s="29">
        <v>45386.504743124999</v>
      </c>
      <c r="B842" s="20" t="s">
        <v>4914</v>
      </c>
      <c r="C842" s="30">
        <v>160121737059</v>
      </c>
      <c r="D842" s="20" t="s">
        <v>4915</v>
      </c>
      <c r="E842" s="20" t="s">
        <v>50</v>
      </c>
      <c r="F842" s="20" t="s">
        <v>8</v>
      </c>
      <c r="G842" s="20">
        <v>1</v>
      </c>
      <c r="H842" s="20">
        <v>2025</v>
      </c>
      <c r="I842" s="20" t="s">
        <v>4916</v>
      </c>
      <c r="J842" s="20" t="s">
        <v>4914</v>
      </c>
      <c r="K842" s="20">
        <v>7995832093</v>
      </c>
      <c r="L842" s="20" t="s">
        <v>4917</v>
      </c>
      <c r="M842" s="20">
        <v>9492863506</v>
      </c>
      <c r="N842" s="20" t="s">
        <v>43</v>
      </c>
      <c r="O842" s="20">
        <v>114.24</v>
      </c>
      <c r="P842" s="31" t="s">
        <v>4918</v>
      </c>
      <c r="Q842" s="20" t="s">
        <v>70</v>
      </c>
      <c r="R842" s="32" t="s">
        <v>682</v>
      </c>
    </row>
    <row r="843" spans="1:18" ht="22.5" hidden="1" customHeight="1" x14ac:dyDescent="0.2">
      <c r="A843" s="29">
        <v>45387.859178252314</v>
      </c>
      <c r="B843" s="20" t="s">
        <v>4919</v>
      </c>
      <c r="C843" s="30">
        <v>160121737060</v>
      </c>
      <c r="D843" s="20" t="s">
        <v>4920</v>
      </c>
      <c r="E843" s="20" t="s">
        <v>50</v>
      </c>
      <c r="F843" s="20" t="s">
        <v>8</v>
      </c>
      <c r="G843" s="20">
        <v>1</v>
      </c>
      <c r="H843" s="20">
        <v>2025</v>
      </c>
      <c r="I843" s="20" t="s">
        <v>4921</v>
      </c>
      <c r="J843" s="20" t="s">
        <v>4919</v>
      </c>
      <c r="K843" s="20">
        <v>6302027025</v>
      </c>
      <c r="L843" s="20" t="s">
        <v>4922</v>
      </c>
      <c r="M843" s="20">
        <v>9492863506</v>
      </c>
      <c r="N843" s="20" t="s">
        <v>43</v>
      </c>
      <c r="O843" s="20" t="s">
        <v>4923</v>
      </c>
      <c r="P843" s="31" t="s">
        <v>4924</v>
      </c>
      <c r="Q843" s="20" t="s">
        <v>70</v>
      </c>
      <c r="R843" s="20" t="s">
        <v>4925</v>
      </c>
    </row>
    <row r="844" spans="1:18" ht="22.5" hidden="1" customHeight="1" x14ac:dyDescent="0.2">
      <c r="A844" s="29">
        <v>45385.510102766202</v>
      </c>
      <c r="B844" s="20" t="s">
        <v>4926</v>
      </c>
      <c r="C844" s="30">
        <v>160121737061</v>
      </c>
      <c r="D844" s="20" t="s">
        <v>4927</v>
      </c>
      <c r="E844" s="20" t="s">
        <v>50</v>
      </c>
      <c r="F844" s="20" t="s">
        <v>8</v>
      </c>
      <c r="G844" s="20">
        <v>1</v>
      </c>
      <c r="H844" s="20">
        <v>2025</v>
      </c>
      <c r="I844" s="20" t="s">
        <v>4928</v>
      </c>
      <c r="J844" s="20" t="s">
        <v>4926</v>
      </c>
      <c r="K844" s="20">
        <v>9121763249</v>
      </c>
      <c r="L844" s="20" t="s">
        <v>4898</v>
      </c>
      <c r="M844" s="20">
        <v>9492863506</v>
      </c>
      <c r="N844" s="20" t="s">
        <v>1360</v>
      </c>
      <c r="O844" s="20" t="s">
        <v>1584</v>
      </c>
      <c r="P844" s="20" t="s">
        <v>4929</v>
      </c>
      <c r="Q844" s="20" t="s">
        <v>46</v>
      </c>
      <c r="R844" s="32" t="s">
        <v>451</v>
      </c>
    </row>
    <row r="845" spans="1:18" ht="22.5" hidden="1" customHeight="1" x14ac:dyDescent="0.2">
      <c r="A845" s="29">
        <v>45386.505412152779</v>
      </c>
      <c r="B845" s="20" t="s">
        <v>4930</v>
      </c>
      <c r="C845" s="30">
        <v>160121737062</v>
      </c>
      <c r="D845" s="20" t="s">
        <v>4931</v>
      </c>
      <c r="E845" s="20" t="s">
        <v>50</v>
      </c>
      <c r="F845" s="20" t="s">
        <v>8</v>
      </c>
      <c r="G845" s="20">
        <v>1</v>
      </c>
      <c r="H845" s="20">
        <v>2025</v>
      </c>
      <c r="I845" s="20" t="s">
        <v>4932</v>
      </c>
      <c r="J845" s="20" t="s">
        <v>4933</v>
      </c>
      <c r="K845" s="20">
        <v>8074292501</v>
      </c>
      <c r="L845" s="20" t="s">
        <v>4815</v>
      </c>
      <c r="M845" s="20">
        <v>9492863506</v>
      </c>
      <c r="N845" s="20" t="s">
        <v>43</v>
      </c>
      <c r="O845" s="20">
        <v>114</v>
      </c>
      <c r="P845" s="31" t="s">
        <v>4934</v>
      </c>
      <c r="Q845" s="20" t="s">
        <v>70</v>
      </c>
      <c r="R845" s="32" t="s">
        <v>402</v>
      </c>
    </row>
    <row r="846" spans="1:18" ht="22.5" hidden="1" customHeight="1" x14ac:dyDescent="0.2">
      <c r="A846" s="29">
        <v>45384.711393599537</v>
      </c>
      <c r="B846" s="20" t="s">
        <v>4935</v>
      </c>
      <c r="C846" s="30">
        <v>160121737063</v>
      </c>
      <c r="D846" s="20" t="s">
        <v>4936</v>
      </c>
      <c r="E846" s="20" t="s">
        <v>50</v>
      </c>
      <c r="F846" s="20" t="s">
        <v>8</v>
      </c>
      <c r="G846" s="20">
        <v>1</v>
      </c>
      <c r="H846" s="20">
        <v>2025</v>
      </c>
      <c r="I846" s="20" t="s">
        <v>4937</v>
      </c>
      <c r="J846" s="20" t="s">
        <v>4938</v>
      </c>
      <c r="K846" s="20">
        <v>8919649068</v>
      </c>
      <c r="L846" s="20" t="s">
        <v>2451</v>
      </c>
      <c r="M846" s="20">
        <v>9492863506</v>
      </c>
      <c r="N846" s="20" t="s">
        <v>43</v>
      </c>
      <c r="O846" s="20">
        <v>114</v>
      </c>
      <c r="P846" s="31" t="s">
        <v>4939</v>
      </c>
      <c r="Q846" s="20" t="s">
        <v>46</v>
      </c>
      <c r="R846" s="32" t="s">
        <v>112</v>
      </c>
    </row>
    <row r="847" spans="1:18" ht="22.5" hidden="1" customHeight="1" x14ac:dyDescent="0.2">
      <c r="A847" s="29">
        <v>45384.790234421293</v>
      </c>
      <c r="B847" s="20" t="s">
        <v>4940</v>
      </c>
      <c r="C847" s="30">
        <v>160121737064</v>
      </c>
      <c r="D847" s="20" t="s">
        <v>4941</v>
      </c>
      <c r="E847" s="20" t="s">
        <v>50</v>
      </c>
      <c r="F847" s="20" t="s">
        <v>8</v>
      </c>
      <c r="G847" s="20">
        <v>1</v>
      </c>
      <c r="H847" s="20">
        <v>2025</v>
      </c>
      <c r="I847" s="20" t="s">
        <v>4942</v>
      </c>
      <c r="J847" s="20" t="s">
        <v>4940</v>
      </c>
      <c r="K847" s="20">
        <v>9182980102</v>
      </c>
      <c r="L847" s="20" t="s">
        <v>4943</v>
      </c>
      <c r="M847" s="20">
        <v>9492863506</v>
      </c>
      <c r="N847" s="20" t="s">
        <v>43</v>
      </c>
      <c r="O847" s="20" t="s">
        <v>44</v>
      </c>
      <c r="P847" s="31" t="s">
        <v>4944</v>
      </c>
      <c r="Q847" s="20" t="s">
        <v>70</v>
      </c>
      <c r="R847" s="32" t="s">
        <v>2587</v>
      </c>
    </row>
    <row r="848" spans="1:18" ht="22.5" hidden="1" customHeight="1" x14ac:dyDescent="0.2">
      <c r="A848" s="29">
        <v>45386.521118923614</v>
      </c>
      <c r="B848" s="20" t="s">
        <v>4945</v>
      </c>
      <c r="C848" s="30">
        <v>160121737065</v>
      </c>
      <c r="D848" s="20" t="s">
        <v>4946</v>
      </c>
      <c r="E848" s="20" t="s">
        <v>50</v>
      </c>
      <c r="F848" s="20" t="s">
        <v>8</v>
      </c>
      <c r="G848" s="20">
        <v>1</v>
      </c>
      <c r="H848" s="20">
        <v>2025</v>
      </c>
      <c r="I848" s="20" t="s">
        <v>4947</v>
      </c>
      <c r="J848" s="20" t="s">
        <v>4945</v>
      </c>
      <c r="K848" s="20">
        <v>7799916163</v>
      </c>
      <c r="L848" s="20" t="s">
        <v>4898</v>
      </c>
      <c r="M848" s="20">
        <v>9492863506</v>
      </c>
      <c r="N848" s="20" t="s">
        <v>43</v>
      </c>
      <c r="O848" s="20">
        <v>114</v>
      </c>
      <c r="P848" s="31" t="s">
        <v>4948</v>
      </c>
      <c r="Q848" s="20" t="s">
        <v>46</v>
      </c>
      <c r="R848" s="32" t="s">
        <v>4949</v>
      </c>
    </row>
    <row r="849" spans="1:18" ht="22.5" hidden="1" customHeight="1" x14ac:dyDescent="0.2">
      <c r="A849" s="29">
        <v>45431.595417847224</v>
      </c>
      <c r="B849" s="20" t="s">
        <v>4950</v>
      </c>
      <c r="C849" s="30">
        <v>160121737071</v>
      </c>
      <c r="D849" s="20" t="s">
        <v>4951</v>
      </c>
      <c r="E849" s="20" t="s">
        <v>40</v>
      </c>
      <c r="F849" s="20" t="s">
        <v>8</v>
      </c>
      <c r="G849" s="20">
        <v>2</v>
      </c>
      <c r="H849" s="20">
        <v>2025</v>
      </c>
      <c r="I849" s="20" t="s">
        <v>4952</v>
      </c>
      <c r="J849" s="20" t="s">
        <v>4950</v>
      </c>
      <c r="K849" s="20">
        <v>9014236626</v>
      </c>
      <c r="L849" s="20" t="s">
        <v>4953</v>
      </c>
      <c r="M849" s="20">
        <v>8008832804</v>
      </c>
      <c r="N849" s="20" t="s">
        <v>67</v>
      </c>
      <c r="O849" s="20">
        <v>75</v>
      </c>
      <c r="P849" s="20" t="s">
        <v>4954</v>
      </c>
      <c r="Q849" s="20" t="s">
        <v>46</v>
      </c>
      <c r="R849" s="20" t="s">
        <v>4955</v>
      </c>
    </row>
    <row r="850" spans="1:18" ht="22.5" hidden="1" customHeight="1" x14ac:dyDescent="0.2">
      <c r="A850" s="29">
        <v>45386.518642175928</v>
      </c>
      <c r="B850" s="20" t="s">
        <v>4956</v>
      </c>
      <c r="C850" s="30">
        <v>160121737072</v>
      </c>
      <c r="D850" s="20" t="s">
        <v>4957</v>
      </c>
      <c r="E850" s="20" t="s">
        <v>40</v>
      </c>
      <c r="F850" s="20" t="s">
        <v>8</v>
      </c>
      <c r="G850" s="20">
        <v>2</v>
      </c>
      <c r="H850" s="20">
        <v>2025</v>
      </c>
      <c r="I850" s="20" t="s">
        <v>4958</v>
      </c>
      <c r="J850" s="20" t="s">
        <v>4956</v>
      </c>
      <c r="K850" s="20">
        <v>7075591047</v>
      </c>
      <c r="L850" s="20" t="s">
        <v>4959</v>
      </c>
      <c r="M850" s="20">
        <v>918008832804</v>
      </c>
      <c r="N850" s="20" t="s">
        <v>43</v>
      </c>
      <c r="O850" s="20" t="s">
        <v>44</v>
      </c>
      <c r="P850" s="31" t="s">
        <v>4960</v>
      </c>
      <c r="Q850" s="20" t="s">
        <v>46</v>
      </c>
      <c r="R850" s="32" t="s">
        <v>2340</v>
      </c>
    </row>
    <row r="851" spans="1:18" ht="22.5" hidden="1" customHeight="1" x14ac:dyDescent="0.2">
      <c r="A851" s="29">
        <v>45384.786734976849</v>
      </c>
      <c r="B851" s="20" t="s">
        <v>4961</v>
      </c>
      <c r="C851" s="30">
        <v>160121737073</v>
      </c>
      <c r="D851" s="20" t="s">
        <v>4962</v>
      </c>
      <c r="E851" s="20" t="s">
        <v>40</v>
      </c>
      <c r="F851" s="20" t="s">
        <v>8</v>
      </c>
      <c r="G851" s="20">
        <v>2</v>
      </c>
      <c r="H851" s="20">
        <v>2025</v>
      </c>
      <c r="I851" s="20" t="s">
        <v>4963</v>
      </c>
      <c r="J851" s="20" t="s">
        <v>4961</v>
      </c>
      <c r="K851" s="20">
        <v>8247755292</v>
      </c>
      <c r="L851" s="20" t="s">
        <v>4964</v>
      </c>
      <c r="M851" s="20">
        <v>8008832804</v>
      </c>
      <c r="N851" s="20" t="s">
        <v>67</v>
      </c>
      <c r="O851" s="20" t="s">
        <v>4965</v>
      </c>
      <c r="P851" s="31" t="s">
        <v>4966</v>
      </c>
      <c r="Q851" s="20" t="s">
        <v>70</v>
      </c>
      <c r="R851" s="32" t="s">
        <v>112</v>
      </c>
    </row>
    <row r="852" spans="1:18" ht="22.5" hidden="1" customHeight="1" x14ac:dyDescent="0.2">
      <c r="A852" s="29">
        <v>45386.113813125005</v>
      </c>
      <c r="B852" s="20" t="s">
        <v>4967</v>
      </c>
      <c r="C852" s="30">
        <v>160121737074</v>
      </c>
      <c r="D852" s="20" t="s">
        <v>4968</v>
      </c>
      <c r="E852" s="20" t="s">
        <v>40</v>
      </c>
      <c r="F852" s="20" t="s">
        <v>8</v>
      </c>
      <c r="G852" s="20">
        <v>2</v>
      </c>
      <c r="H852" s="20">
        <v>2025</v>
      </c>
      <c r="I852" s="20" t="s">
        <v>4969</v>
      </c>
      <c r="J852" s="20" t="s">
        <v>4970</v>
      </c>
      <c r="K852" s="20">
        <v>7989626405</v>
      </c>
      <c r="L852" s="20" t="s">
        <v>4971</v>
      </c>
      <c r="M852" s="20">
        <v>8008832804</v>
      </c>
      <c r="N852" s="20" t="s">
        <v>53</v>
      </c>
      <c r="O852" s="20" t="s">
        <v>4972</v>
      </c>
      <c r="P852" s="31" t="s">
        <v>4973</v>
      </c>
      <c r="Q852" s="20" t="s">
        <v>46</v>
      </c>
      <c r="R852" s="32" t="s">
        <v>4974</v>
      </c>
    </row>
    <row r="853" spans="1:18" ht="22.5" hidden="1" customHeight="1" x14ac:dyDescent="0.2">
      <c r="A853" s="29">
        <v>45384.649354097222</v>
      </c>
      <c r="B853" s="20" t="s">
        <v>4975</v>
      </c>
      <c r="C853" s="30">
        <v>160121737075</v>
      </c>
      <c r="D853" s="20" t="s">
        <v>4976</v>
      </c>
      <c r="E853" s="20" t="s">
        <v>40</v>
      </c>
      <c r="F853" s="20" t="s">
        <v>8</v>
      </c>
      <c r="G853" s="20">
        <v>2</v>
      </c>
      <c r="H853" s="20">
        <v>2025</v>
      </c>
      <c r="I853" s="20" t="s">
        <v>4977</v>
      </c>
      <c r="J853" s="20" t="s">
        <v>4978</v>
      </c>
      <c r="K853" s="20">
        <v>9951543867</v>
      </c>
      <c r="L853" s="20" t="s">
        <v>4979</v>
      </c>
      <c r="M853" s="20">
        <v>8008832804</v>
      </c>
      <c r="N853" s="20" t="s">
        <v>67</v>
      </c>
      <c r="O853" s="20">
        <v>75.52</v>
      </c>
      <c r="P853" s="31" t="s">
        <v>4980</v>
      </c>
      <c r="Q853" s="20" t="s">
        <v>70</v>
      </c>
      <c r="R853" s="32" t="s">
        <v>149</v>
      </c>
    </row>
    <row r="854" spans="1:18" ht="22.5" hidden="1" customHeight="1" x14ac:dyDescent="0.2">
      <c r="A854" s="29">
        <v>45384.685224259258</v>
      </c>
      <c r="B854" s="20" t="s">
        <v>4981</v>
      </c>
      <c r="C854" s="30">
        <v>160121737076</v>
      </c>
      <c r="D854" s="20" t="s">
        <v>4982</v>
      </c>
      <c r="E854" s="20" t="s">
        <v>40</v>
      </c>
      <c r="F854" s="20" t="s">
        <v>8</v>
      </c>
      <c r="G854" s="20">
        <v>2</v>
      </c>
      <c r="H854" s="20">
        <v>2025</v>
      </c>
      <c r="I854" s="20" t="s">
        <v>4983</v>
      </c>
      <c r="J854" s="20" t="s">
        <v>4981</v>
      </c>
      <c r="K854" s="20">
        <v>7013964165</v>
      </c>
      <c r="L854" s="20" t="s">
        <v>4984</v>
      </c>
      <c r="M854" s="20">
        <v>8008832804</v>
      </c>
      <c r="N854" s="20" t="s">
        <v>67</v>
      </c>
      <c r="O854" s="20" t="s">
        <v>1010</v>
      </c>
      <c r="P854" s="31" t="s">
        <v>4985</v>
      </c>
      <c r="Q854" s="20" t="s">
        <v>70</v>
      </c>
      <c r="R854" s="32" t="s">
        <v>149</v>
      </c>
    </row>
    <row r="855" spans="1:18" ht="22.5" hidden="1" customHeight="1" x14ac:dyDescent="0.2">
      <c r="A855" s="29">
        <v>45384.689506400464</v>
      </c>
      <c r="B855" s="20" t="s">
        <v>4986</v>
      </c>
      <c r="C855" s="30">
        <v>160121737077</v>
      </c>
      <c r="D855" s="20" t="s">
        <v>4987</v>
      </c>
      <c r="E855" s="20" t="s">
        <v>40</v>
      </c>
      <c r="F855" s="20" t="s">
        <v>8</v>
      </c>
      <c r="G855" s="20">
        <v>2</v>
      </c>
      <c r="H855" s="20">
        <v>2025</v>
      </c>
      <c r="I855" s="20" t="s">
        <v>4988</v>
      </c>
      <c r="J855" s="20" t="s">
        <v>4986</v>
      </c>
      <c r="K855" s="20">
        <v>9302571466</v>
      </c>
      <c r="L855" s="20" t="s">
        <v>4989</v>
      </c>
      <c r="M855" s="20">
        <v>8008832804</v>
      </c>
      <c r="N855" s="20" t="s">
        <v>43</v>
      </c>
      <c r="O855" s="20" t="s">
        <v>3614</v>
      </c>
      <c r="P855" s="31" t="s">
        <v>4990</v>
      </c>
      <c r="Q855" s="20" t="s">
        <v>46</v>
      </c>
      <c r="R855" s="32" t="s">
        <v>4991</v>
      </c>
    </row>
    <row r="856" spans="1:18" ht="22.5" hidden="1" customHeight="1" x14ac:dyDescent="0.2">
      <c r="A856" s="29">
        <v>45386.316922395832</v>
      </c>
      <c r="B856" s="20" t="s">
        <v>4992</v>
      </c>
      <c r="C856" s="30">
        <v>160121737078</v>
      </c>
      <c r="D856" s="20" t="s">
        <v>4993</v>
      </c>
      <c r="E856" s="20" t="s">
        <v>40</v>
      </c>
      <c r="F856" s="20" t="s">
        <v>8</v>
      </c>
      <c r="G856" s="20">
        <v>2</v>
      </c>
      <c r="H856" s="20">
        <v>2025</v>
      </c>
      <c r="I856" s="20" t="s">
        <v>4994</v>
      </c>
      <c r="J856" s="20" t="s">
        <v>4995</v>
      </c>
      <c r="K856" s="20">
        <v>8125621470</v>
      </c>
      <c r="L856" s="20" t="s">
        <v>4996</v>
      </c>
      <c r="M856" s="20">
        <v>8008832804</v>
      </c>
      <c r="N856" s="20" t="s">
        <v>67</v>
      </c>
      <c r="O856" s="20" t="s">
        <v>4148</v>
      </c>
      <c r="P856" s="31" t="s">
        <v>4997</v>
      </c>
      <c r="Q856" s="20" t="s">
        <v>70</v>
      </c>
      <c r="R856" s="32" t="s">
        <v>242</v>
      </c>
    </row>
    <row r="857" spans="1:18" ht="22.5" hidden="1" customHeight="1" x14ac:dyDescent="0.2">
      <c r="A857" s="29">
        <v>45384.749742222222</v>
      </c>
      <c r="B857" s="20" t="s">
        <v>4998</v>
      </c>
      <c r="C857" s="30">
        <v>160121737079</v>
      </c>
      <c r="D857" s="20" t="s">
        <v>4999</v>
      </c>
      <c r="E857" s="20" t="s">
        <v>40</v>
      </c>
      <c r="F857" s="20" t="s">
        <v>8</v>
      </c>
      <c r="G857" s="20">
        <v>2</v>
      </c>
      <c r="H857" s="20">
        <v>2025</v>
      </c>
      <c r="I857" s="20" t="s">
        <v>5000</v>
      </c>
      <c r="J857" s="20" t="s">
        <v>5001</v>
      </c>
      <c r="K857" s="20">
        <v>9502257025</v>
      </c>
      <c r="L857" s="20" t="s">
        <v>5002</v>
      </c>
      <c r="M857" s="20">
        <v>8008832804</v>
      </c>
      <c r="N857" s="20" t="s">
        <v>67</v>
      </c>
      <c r="O857" s="20" t="s">
        <v>1010</v>
      </c>
      <c r="P857" s="31" t="s">
        <v>5003</v>
      </c>
      <c r="Q857" s="20" t="s">
        <v>46</v>
      </c>
      <c r="R857" s="32" t="s">
        <v>5004</v>
      </c>
    </row>
    <row r="858" spans="1:18" ht="22.5" hidden="1" customHeight="1" x14ac:dyDescent="0.2">
      <c r="A858" s="29">
        <v>45397.533381562505</v>
      </c>
      <c r="B858" s="20" t="s">
        <v>5005</v>
      </c>
      <c r="C858" s="30">
        <v>160121737080</v>
      </c>
      <c r="D858" s="20" t="s">
        <v>5006</v>
      </c>
      <c r="E858" s="20" t="s">
        <v>40</v>
      </c>
      <c r="F858" s="20" t="s">
        <v>8</v>
      </c>
      <c r="G858" s="20">
        <v>2</v>
      </c>
      <c r="H858" s="20">
        <v>2025</v>
      </c>
      <c r="I858" s="20" t="s">
        <v>5007</v>
      </c>
      <c r="J858" s="20" t="s">
        <v>5005</v>
      </c>
      <c r="K858" s="20">
        <v>9346094208</v>
      </c>
      <c r="L858" s="20" t="s">
        <v>5008</v>
      </c>
      <c r="M858" s="20">
        <v>8008832804</v>
      </c>
      <c r="N858" s="20" t="s">
        <v>1602</v>
      </c>
      <c r="O858" s="20" t="s">
        <v>5009</v>
      </c>
      <c r="P858" s="20" t="s">
        <v>5010</v>
      </c>
      <c r="Q858" s="20" t="s">
        <v>46</v>
      </c>
      <c r="R858" s="20" t="s">
        <v>2440</v>
      </c>
    </row>
    <row r="859" spans="1:18" ht="22.5" hidden="1" customHeight="1" x14ac:dyDescent="0.2">
      <c r="A859" s="29">
        <v>45384.775416226854</v>
      </c>
      <c r="B859" s="20" t="s">
        <v>5011</v>
      </c>
      <c r="C859" s="30">
        <v>160121737081</v>
      </c>
      <c r="D859" s="20" t="s">
        <v>5012</v>
      </c>
      <c r="E859" s="20" t="s">
        <v>40</v>
      </c>
      <c r="F859" s="20" t="s">
        <v>8</v>
      </c>
      <c r="G859" s="20">
        <v>2</v>
      </c>
      <c r="H859" s="20">
        <v>2025</v>
      </c>
      <c r="I859" s="20" t="s">
        <v>5013</v>
      </c>
      <c r="J859" s="20" t="s">
        <v>5011</v>
      </c>
      <c r="K859" s="20">
        <v>9014400158</v>
      </c>
      <c r="L859" s="20" t="s">
        <v>5014</v>
      </c>
      <c r="M859" s="20">
        <v>8008832804</v>
      </c>
      <c r="N859" s="20" t="s">
        <v>5015</v>
      </c>
      <c r="O859" s="20" t="s">
        <v>5016</v>
      </c>
      <c r="P859" s="31" t="s">
        <v>5017</v>
      </c>
      <c r="Q859" s="20" t="s">
        <v>46</v>
      </c>
      <c r="R859" s="32" t="s">
        <v>112</v>
      </c>
    </row>
    <row r="860" spans="1:18" ht="22.5" hidden="1" customHeight="1" x14ac:dyDescent="0.2">
      <c r="A860" s="29">
        <v>45384.696067685189</v>
      </c>
      <c r="B860" s="20" t="s">
        <v>5018</v>
      </c>
      <c r="C860" s="30">
        <v>160121737082</v>
      </c>
      <c r="D860" s="20" t="s">
        <v>5019</v>
      </c>
      <c r="E860" s="20" t="s">
        <v>40</v>
      </c>
      <c r="F860" s="20" t="s">
        <v>8</v>
      </c>
      <c r="G860" s="20">
        <v>2</v>
      </c>
      <c r="H860" s="20">
        <v>2025</v>
      </c>
      <c r="I860" s="20" t="s">
        <v>5020</v>
      </c>
      <c r="J860" s="20" t="s">
        <v>5018</v>
      </c>
      <c r="K860" s="20">
        <v>8499973339</v>
      </c>
      <c r="L860" s="20" t="s">
        <v>5021</v>
      </c>
      <c r="M860" s="20">
        <v>8008832804</v>
      </c>
      <c r="N860" s="20" t="s">
        <v>67</v>
      </c>
      <c r="O860" s="20">
        <v>75.52</v>
      </c>
      <c r="P860" s="31" t="s">
        <v>5022</v>
      </c>
      <c r="Q860" s="20" t="s">
        <v>46</v>
      </c>
      <c r="R860" s="32" t="s">
        <v>5023</v>
      </c>
    </row>
    <row r="861" spans="1:18" ht="22.5" hidden="1" customHeight="1" x14ac:dyDescent="0.2">
      <c r="A861" s="29">
        <v>45384.702735567131</v>
      </c>
      <c r="B861" s="20" t="s">
        <v>5024</v>
      </c>
      <c r="C861" s="30">
        <v>160121737083</v>
      </c>
      <c r="D861" s="20" t="s">
        <v>5025</v>
      </c>
      <c r="E861" s="20" t="s">
        <v>40</v>
      </c>
      <c r="F861" s="20" t="s">
        <v>8</v>
      </c>
      <c r="G861" s="20">
        <v>2</v>
      </c>
      <c r="H861" s="20">
        <v>2025</v>
      </c>
      <c r="I861" s="20" t="s">
        <v>5026</v>
      </c>
      <c r="J861" s="20" t="s">
        <v>5024</v>
      </c>
      <c r="K861" s="20">
        <v>7569155715</v>
      </c>
      <c r="L861" s="20" t="s">
        <v>5027</v>
      </c>
      <c r="M861" s="20">
        <v>8008832804</v>
      </c>
      <c r="N861" s="20" t="s">
        <v>67</v>
      </c>
      <c r="O861" s="20" t="s">
        <v>780</v>
      </c>
      <c r="P861" s="31" t="s">
        <v>5028</v>
      </c>
      <c r="Q861" s="20" t="s">
        <v>46</v>
      </c>
      <c r="R861" s="32" t="s">
        <v>242</v>
      </c>
    </row>
    <row r="862" spans="1:18" ht="22.5" hidden="1" customHeight="1" x14ac:dyDescent="0.2">
      <c r="A862" s="29">
        <v>45384.688189282402</v>
      </c>
      <c r="B862" s="20" t="s">
        <v>5029</v>
      </c>
      <c r="C862" s="30">
        <v>160121737084</v>
      </c>
      <c r="D862" s="20" t="s">
        <v>5030</v>
      </c>
      <c r="E862" s="20" t="s">
        <v>40</v>
      </c>
      <c r="F862" s="20" t="s">
        <v>8</v>
      </c>
      <c r="G862" s="20">
        <v>2</v>
      </c>
      <c r="H862" s="20">
        <v>2025</v>
      </c>
      <c r="I862" s="20" t="s">
        <v>5031</v>
      </c>
      <c r="J862" s="20" t="s">
        <v>5029</v>
      </c>
      <c r="K862" s="20">
        <v>9666590012</v>
      </c>
      <c r="L862" s="20" t="s">
        <v>5032</v>
      </c>
      <c r="M862" s="20">
        <v>8008832804</v>
      </c>
      <c r="N862" s="20" t="s">
        <v>67</v>
      </c>
      <c r="O862" s="20" t="s">
        <v>900</v>
      </c>
      <c r="P862" s="31" t="s">
        <v>5033</v>
      </c>
      <c r="Q862" s="20" t="s">
        <v>70</v>
      </c>
      <c r="R862" s="32" t="s">
        <v>5034</v>
      </c>
    </row>
    <row r="863" spans="1:18" ht="22.5" hidden="1" customHeight="1" x14ac:dyDescent="0.2">
      <c r="A863" s="29">
        <v>45387.509048101856</v>
      </c>
      <c r="B863" s="20" t="s">
        <v>5035</v>
      </c>
      <c r="C863" s="30">
        <v>160121737085</v>
      </c>
      <c r="D863" s="20" t="s">
        <v>5036</v>
      </c>
      <c r="E863" s="20" t="s">
        <v>40</v>
      </c>
      <c r="F863" s="20" t="s">
        <v>8</v>
      </c>
      <c r="G863" s="20">
        <v>2</v>
      </c>
      <c r="H863" s="20">
        <v>2025</v>
      </c>
      <c r="I863" s="20" t="s">
        <v>5037</v>
      </c>
      <c r="J863" s="20" t="s">
        <v>5038</v>
      </c>
      <c r="K863" s="20">
        <v>6300508532</v>
      </c>
      <c r="L863" s="20" t="s">
        <v>5039</v>
      </c>
      <c r="M863" s="20">
        <v>918008832804</v>
      </c>
      <c r="N863" s="20" t="s">
        <v>67</v>
      </c>
      <c r="O863" s="20" t="s">
        <v>2068</v>
      </c>
      <c r="P863" s="31" t="s">
        <v>5040</v>
      </c>
      <c r="Q863" s="20" t="s">
        <v>70</v>
      </c>
      <c r="R863" s="20" t="s">
        <v>2340</v>
      </c>
    </row>
    <row r="864" spans="1:18" ht="22.5" hidden="1" customHeight="1" x14ac:dyDescent="0.2">
      <c r="A864" s="29">
        <v>45384.818313773147</v>
      </c>
      <c r="B864" s="20" t="s">
        <v>5041</v>
      </c>
      <c r="C864" s="30">
        <v>160121737086</v>
      </c>
      <c r="D864" s="20" t="s">
        <v>5042</v>
      </c>
      <c r="E864" s="20" t="s">
        <v>40</v>
      </c>
      <c r="F864" s="20" t="s">
        <v>8</v>
      </c>
      <c r="G864" s="20">
        <v>2</v>
      </c>
      <c r="H864" s="20">
        <v>2025</v>
      </c>
      <c r="I864" s="20" t="s">
        <v>5043</v>
      </c>
      <c r="J864" s="20" t="s">
        <v>5041</v>
      </c>
      <c r="K864" s="20">
        <v>7386175772</v>
      </c>
      <c r="L864" s="20" t="s">
        <v>5021</v>
      </c>
      <c r="M864" s="20">
        <v>8008832804</v>
      </c>
      <c r="N864" s="20" t="s">
        <v>67</v>
      </c>
      <c r="O864" s="20" t="s">
        <v>5044</v>
      </c>
      <c r="P864" s="31" t="s">
        <v>5045</v>
      </c>
      <c r="Q864" s="20" t="s">
        <v>46</v>
      </c>
      <c r="R864" s="32" t="s">
        <v>682</v>
      </c>
    </row>
    <row r="865" spans="1:18" ht="22.5" hidden="1" customHeight="1" x14ac:dyDescent="0.2">
      <c r="A865" s="29">
        <v>45384.768104467592</v>
      </c>
      <c r="B865" s="20" t="s">
        <v>5046</v>
      </c>
      <c r="C865" s="30">
        <v>160121737087</v>
      </c>
      <c r="D865" s="20" t="s">
        <v>5047</v>
      </c>
      <c r="E865" s="20" t="s">
        <v>40</v>
      </c>
      <c r="F865" s="20" t="s">
        <v>8</v>
      </c>
      <c r="G865" s="20">
        <v>2</v>
      </c>
      <c r="H865" s="20">
        <v>2025</v>
      </c>
      <c r="I865" s="20" t="s">
        <v>5048</v>
      </c>
      <c r="J865" s="20" t="s">
        <v>5046</v>
      </c>
      <c r="K865" s="20">
        <v>8341484263</v>
      </c>
      <c r="L865" s="20" t="s">
        <v>5049</v>
      </c>
      <c r="M865" s="20">
        <v>8008832804</v>
      </c>
      <c r="N865" s="20" t="s">
        <v>67</v>
      </c>
      <c r="O865" s="20" t="s">
        <v>219</v>
      </c>
      <c r="P865" s="31" t="s">
        <v>5050</v>
      </c>
      <c r="Q865" s="20" t="s">
        <v>70</v>
      </c>
      <c r="R865" s="32" t="s">
        <v>488</v>
      </c>
    </row>
    <row r="866" spans="1:18" ht="22.5" hidden="1" customHeight="1" x14ac:dyDescent="0.2">
      <c r="A866" s="29">
        <v>45384.654345902774</v>
      </c>
      <c r="B866" s="20" t="s">
        <v>5051</v>
      </c>
      <c r="C866" s="30">
        <v>160121737088</v>
      </c>
      <c r="D866" s="20" t="s">
        <v>5052</v>
      </c>
      <c r="E866" s="20" t="s">
        <v>40</v>
      </c>
      <c r="F866" s="20" t="s">
        <v>8</v>
      </c>
      <c r="G866" s="20">
        <v>2</v>
      </c>
      <c r="H866" s="20">
        <v>2025</v>
      </c>
      <c r="I866" s="20" t="s">
        <v>5053</v>
      </c>
      <c r="J866" s="20" t="s">
        <v>5051</v>
      </c>
      <c r="K866" s="20">
        <v>9391638548</v>
      </c>
      <c r="L866" s="20" t="s">
        <v>5054</v>
      </c>
      <c r="M866" s="20" t="s">
        <v>5055</v>
      </c>
      <c r="N866" s="20" t="s">
        <v>43</v>
      </c>
      <c r="O866" s="20" t="s">
        <v>3807</v>
      </c>
      <c r="P866" s="31" t="s">
        <v>5056</v>
      </c>
      <c r="Q866" s="20" t="s">
        <v>70</v>
      </c>
      <c r="R866" s="32" t="s">
        <v>112</v>
      </c>
    </row>
    <row r="867" spans="1:18" ht="22.5" hidden="1" customHeight="1" x14ac:dyDescent="0.2">
      <c r="A867" s="29">
        <v>45387.984286122686</v>
      </c>
      <c r="B867" s="20" t="s">
        <v>5057</v>
      </c>
      <c r="C867" s="30">
        <v>160121737089</v>
      </c>
      <c r="D867" s="20" t="s">
        <v>5058</v>
      </c>
      <c r="E867" s="20" t="s">
        <v>40</v>
      </c>
      <c r="F867" s="20" t="s">
        <v>8</v>
      </c>
      <c r="G867" s="20">
        <v>2</v>
      </c>
      <c r="H867" s="20">
        <v>2025</v>
      </c>
      <c r="I867" s="20" t="s">
        <v>5059</v>
      </c>
      <c r="J867" s="20" t="s">
        <v>5057</v>
      </c>
      <c r="K867" s="20">
        <v>8520821496</v>
      </c>
      <c r="L867" s="20" t="s">
        <v>5060</v>
      </c>
      <c r="M867" s="20">
        <v>8008832804</v>
      </c>
      <c r="N867" s="20" t="s">
        <v>4260</v>
      </c>
      <c r="O867" s="20" t="s">
        <v>5061</v>
      </c>
      <c r="P867" s="31" t="s">
        <v>5062</v>
      </c>
      <c r="Q867" s="20" t="s">
        <v>46</v>
      </c>
      <c r="R867" s="20" t="s">
        <v>56</v>
      </c>
    </row>
    <row r="868" spans="1:18" ht="22.5" hidden="1" customHeight="1" x14ac:dyDescent="0.2">
      <c r="A868" s="29">
        <v>45384.699458113428</v>
      </c>
      <c r="B868" s="20" t="s">
        <v>5063</v>
      </c>
      <c r="C868" s="30">
        <v>160121737090</v>
      </c>
      <c r="D868" s="20" t="s">
        <v>5064</v>
      </c>
      <c r="E868" s="20" t="s">
        <v>40</v>
      </c>
      <c r="F868" s="20" t="s">
        <v>8</v>
      </c>
      <c r="G868" s="20">
        <v>2</v>
      </c>
      <c r="H868" s="20">
        <v>2025</v>
      </c>
      <c r="I868" s="20" t="s">
        <v>5065</v>
      </c>
      <c r="J868" s="20" t="s">
        <v>5063</v>
      </c>
      <c r="K868" s="20">
        <v>9063635865</v>
      </c>
      <c r="L868" s="20" t="s">
        <v>5002</v>
      </c>
      <c r="M868" s="20">
        <v>8008832804</v>
      </c>
      <c r="N868" s="20" t="s">
        <v>67</v>
      </c>
      <c r="O868" s="20" t="s">
        <v>110</v>
      </c>
      <c r="P868" s="31" t="s">
        <v>5066</v>
      </c>
      <c r="Q868" s="20" t="s">
        <v>46</v>
      </c>
      <c r="R868" s="32" t="s">
        <v>5067</v>
      </c>
    </row>
    <row r="869" spans="1:18" ht="22.5" hidden="1" customHeight="1" x14ac:dyDescent="0.2">
      <c r="A869" s="29">
        <v>45384.817757395838</v>
      </c>
      <c r="B869" s="20" t="s">
        <v>5068</v>
      </c>
      <c r="C869" s="30">
        <v>160121737091</v>
      </c>
      <c r="D869" s="20" t="s">
        <v>5069</v>
      </c>
      <c r="E869" s="20" t="s">
        <v>40</v>
      </c>
      <c r="F869" s="20" t="s">
        <v>8</v>
      </c>
      <c r="G869" s="20">
        <v>2</v>
      </c>
      <c r="H869" s="20">
        <v>2025</v>
      </c>
      <c r="I869" s="20" t="s">
        <v>5070</v>
      </c>
      <c r="J869" s="20" t="s">
        <v>5071</v>
      </c>
      <c r="K869" s="20">
        <v>8106956017</v>
      </c>
      <c r="L869" s="20" t="s">
        <v>5002</v>
      </c>
      <c r="M869" s="20">
        <v>8008832804</v>
      </c>
      <c r="N869" s="20" t="s">
        <v>251</v>
      </c>
      <c r="O869" s="20" t="s">
        <v>5072</v>
      </c>
      <c r="P869" s="31" t="s">
        <v>5073</v>
      </c>
      <c r="Q869" s="20" t="s">
        <v>46</v>
      </c>
      <c r="R869" s="33" t="s">
        <v>5074</v>
      </c>
    </row>
    <row r="870" spans="1:18" ht="22.5" hidden="1" customHeight="1" x14ac:dyDescent="0.2">
      <c r="A870" s="29">
        <v>45384.830097777776</v>
      </c>
      <c r="B870" s="20" t="s">
        <v>5075</v>
      </c>
      <c r="C870" s="30">
        <v>160121737092</v>
      </c>
      <c r="D870" s="20" t="s">
        <v>5076</v>
      </c>
      <c r="E870" s="20" t="s">
        <v>40</v>
      </c>
      <c r="F870" s="20" t="s">
        <v>8</v>
      </c>
      <c r="G870" s="20">
        <v>2</v>
      </c>
      <c r="H870" s="20">
        <v>2025</v>
      </c>
      <c r="I870" s="20" t="s">
        <v>5077</v>
      </c>
      <c r="J870" s="20" t="s">
        <v>5075</v>
      </c>
      <c r="K870" s="20">
        <v>9704612010</v>
      </c>
      <c r="L870" s="20" t="s">
        <v>5002</v>
      </c>
      <c r="M870" s="20">
        <v>8008832804</v>
      </c>
      <c r="N870" s="20" t="s">
        <v>251</v>
      </c>
      <c r="O870" s="20" t="s">
        <v>5072</v>
      </c>
      <c r="P870" s="31" t="s">
        <v>5078</v>
      </c>
      <c r="Q870" s="20" t="s">
        <v>46</v>
      </c>
      <c r="R870" s="32" t="s">
        <v>5079</v>
      </c>
    </row>
    <row r="871" spans="1:18" ht="22.5" hidden="1" customHeight="1" x14ac:dyDescent="0.2">
      <c r="A871" s="29">
        <v>45384.694728287039</v>
      </c>
      <c r="B871" s="20" t="s">
        <v>5080</v>
      </c>
      <c r="C871" s="30">
        <v>160121737093</v>
      </c>
      <c r="D871" s="20" t="s">
        <v>5081</v>
      </c>
      <c r="E871" s="20" t="s">
        <v>40</v>
      </c>
      <c r="F871" s="20" t="s">
        <v>8</v>
      </c>
      <c r="G871" s="20">
        <v>2</v>
      </c>
      <c r="H871" s="20">
        <v>2025</v>
      </c>
      <c r="I871" s="20" t="s">
        <v>5082</v>
      </c>
      <c r="J871" s="20" t="s">
        <v>5080</v>
      </c>
      <c r="K871" s="20">
        <v>9059088667</v>
      </c>
      <c r="L871" s="20" t="s">
        <v>5083</v>
      </c>
      <c r="M871" s="20">
        <v>8008832804</v>
      </c>
      <c r="N871" s="20" t="s">
        <v>67</v>
      </c>
      <c r="O871" s="20" t="s">
        <v>5084</v>
      </c>
      <c r="P871" s="31" t="s">
        <v>5085</v>
      </c>
      <c r="Q871" s="20" t="s">
        <v>70</v>
      </c>
      <c r="R871" s="32" t="s">
        <v>5086</v>
      </c>
    </row>
    <row r="872" spans="1:18" ht="22.5" hidden="1" customHeight="1" x14ac:dyDescent="0.2">
      <c r="A872" s="29">
        <v>45385.953334305552</v>
      </c>
      <c r="B872" s="20" t="s">
        <v>5087</v>
      </c>
      <c r="C872" s="30">
        <v>160121737094</v>
      </c>
      <c r="D872" s="20" t="s">
        <v>5088</v>
      </c>
      <c r="E872" s="20" t="s">
        <v>40</v>
      </c>
      <c r="F872" s="20" t="s">
        <v>8</v>
      </c>
      <c r="G872" s="20">
        <v>2</v>
      </c>
      <c r="H872" s="20">
        <v>2025</v>
      </c>
      <c r="I872" s="20" t="s">
        <v>5089</v>
      </c>
      <c r="J872" s="20" t="s">
        <v>5087</v>
      </c>
      <c r="K872" s="20">
        <v>7702761171</v>
      </c>
      <c r="L872" s="20" t="s">
        <v>5021</v>
      </c>
      <c r="M872" s="20">
        <v>8008832804</v>
      </c>
      <c r="N872" s="20" t="s">
        <v>67</v>
      </c>
      <c r="O872" s="20" t="s">
        <v>1265</v>
      </c>
      <c r="P872" s="31" t="s">
        <v>5090</v>
      </c>
      <c r="Q872" s="20" t="s">
        <v>70</v>
      </c>
      <c r="R872" s="32" t="s">
        <v>5091</v>
      </c>
    </row>
    <row r="873" spans="1:18" ht="22.5" hidden="1" customHeight="1" x14ac:dyDescent="0.2">
      <c r="A873" s="29">
        <v>45384.723940393524</v>
      </c>
      <c r="B873" s="20" t="s">
        <v>5092</v>
      </c>
      <c r="C873" s="30">
        <v>160121737095</v>
      </c>
      <c r="D873" s="20" t="s">
        <v>5093</v>
      </c>
      <c r="E873" s="20" t="s">
        <v>40</v>
      </c>
      <c r="F873" s="20" t="s">
        <v>8</v>
      </c>
      <c r="G873" s="20">
        <v>2</v>
      </c>
      <c r="H873" s="20">
        <v>2025</v>
      </c>
      <c r="I873" s="20" t="s">
        <v>5094</v>
      </c>
      <c r="J873" s="20" t="s">
        <v>5092</v>
      </c>
      <c r="K873" s="20">
        <v>6281892431</v>
      </c>
      <c r="L873" s="20" t="s">
        <v>5095</v>
      </c>
      <c r="M873" s="20">
        <v>9944836316</v>
      </c>
      <c r="N873" s="20" t="s">
        <v>67</v>
      </c>
      <c r="O873" s="20">
        <v>75</v>
      </c>
      <c r="P873" s="31" t="s">
        <v>5096</v>
      </c>
      <c r="Q873" s="20" t="s">
        <v>46</v>
      </c>
      <c r="R873" s="32" t="s">
        <v>4905</v>
      </c>
    </row>
    <row r="874" spans="1:18" ht="22.5" hidden="1" customHeight="1" x14ac:dyDescent="0.2">
      <c r="A874" s="29">
        <v>45384.927892824075</v>
      </c>
      <c r="B874" s="20" t="s">
        <v>5097</v>
      </c>
      <c r="C874" s="30">
        <v>160121737096</v>
      </c>
      <c r="D874" s="20" t="s">
        <v>5098</v>
      </c>
      <c r="E874" s="20" t="s">
        <v>40</v>
      </c>
      <c r="F874" s="20" t="s">
        <v>8</v>
      </c>
      <c r="G874" s="20">
        <v>2</v>
      </c>
      <c r="H874" s="20">
        <v>2025</v>
      </c>
      <c r="I874" s="20" t="s">
        <v>5099</v>
      </c>
      <c r="J874" s="20" t="s">
        <v>5097</v>
      </c>
      <c r="K874" s="20">
        <v>8639256884</v>
      </c>
      <c r="L874" s="20" t="s">
        <v>5100</v>
      </c>
      <c r="M874" s="20">
        <v>9944836316</v>
      </c>
      <c r="N874" s="20" t="s">
        <v>43</v>
      </c>
      <c r="O874" s="20" t="s">
        <v>44</v>
      </c>
      <c r="P874" s="31" t="s">
        <v>5101</v>
      </c>
      <c r="Q874" s="20" t="s">
        <v>70</v>
      </c>
      <c r="R874" s="32" t="s">
        <v>5102</v>
      </c>
    </row>
    <row r="875" spans="1:18" ht="22.5" hidden="1" customHeight="1" x14ac:dyDescent="0.2">
      <c r="A875" s="29">
        <v>45384.861756273152</v>
      </c>
      <c r="B875" s="20" t="s">
        <v>5103</v>
      </c>
      <c r="C875" s="30">
        <v>160121737097</v>
      </c>
      <c r="D875" s="20" t="s">
        <v>5104</v>
      </c>
      <c r="E875" s="20" t="s">
        <v>40</v>
      </c>
      <c r="F875" s="20" t="s">
        <v>8</v>
      </c>
      <c r="G875" s="20">
        <v>2</v>
      </c>
      <c r="H875" s="20">
        <v>2025</v>
      </c>
      <c r="I875" s="20" t="s">
        <v>5105</v>
      </c>
      <c r="J875" s="20" t="s">
        <v>5103</v>
      </c>
      <c r="K875" s="20">
        <v>8639344487</v>
      </c>
      <c r="L875" s="20" t="s">
        <v>5106</v>
      </c>
      <c r="M875" s="20">
        <v>9944836316</v>
      </c>
      <c r="N875" s="20" t="s">
        <v>67</v>
      </c>
      <c r="O875" s="20" t="s">
        <v>5107</v>
      </c>
      <c r="P875" s="31" t="s">
        <v>5108</v>
      </c>
      <c r="Q875" s="20" t="s">
        <v>70</v>
      </c>
      <c r="R875" s="32" t="s">
        <v>682</v>
      </c>
    </row>
    <row r="876" spans="1:18" ht="22.5" hidden="1" customHeight="1" x14ac:dyDescent="0.2">
      <c r="A876" s="29">
        <v>45384.818888530091</v>
      </c>
      <c r="B876" s="20" t="s">
        <v>5109</v>
      </c>
      <c r="C876" s="30">
        <v>160121737098</v>
      </c>
      <c r="D876" s="20" t="s">
        <v>5110</v>
      </c>
      <c r="E876" s="20" t="s">
        <v>40</v>
      </c>
      <c r="F876" s="20" t="s">
        <v>8</v>
      </c>
      <c r="G876" s="20">
        <v>2</v>
      </c>
      <c r="H876" s="20">
        <v>2025</v>
      </c>
      <c r="I876" s="20" t="s">
        <v>5111</v>
      </c>
      <c r="J876" s="20" t="s">
        <v>5109</v>
      </c>
      <c r="K876" s="20">
        <v>9392408462</v>
      </c>
      <c r="L876" s="20" t="s">
        <v>5112</v>
      </c>
      <c r="M876" s="20">
        <v>9944836316</v>
      </c>
      <c r="N876" s="20" t="s">
        <v>67</v>
      </c>
      <c r="O876" s="20" t="s">
        <v>5113</v>
      </c>
      <c r="P876" s="31" t="s">
        <v>5114</v>
      </c>
      <c r="Q876" s="20" t="s">
        <v>70</v>
      </c>
      <c r="R876" s="32" t="s">
        <v>1518</v>
      </c>
    </row>
    <row r="877" spans="1:18" ht="22.5" hidden="1" customHeight="1" x14ac:dyDescent="0.2">
      <c r="A877" s="29">
        <v>45384.965405497685</v>
      </c>
      <c r="B877" s="20" t="s">
        <v>5115</v>
      </c>
      <c r="C877" s="30">
        <v>160121737099</v>
      </c>
      <c r="D877" s="20" t="s">
        <v>5116</v>
      </c>
      <c r="E877" s="20" t="s">
        <v>50</v>
      </c>
      <c r="F877" s="20" t="s">
        <v>8</v>
      </c>
      <c r="G877" s="20">
        <v>2</v>
      </c>
      <c r="H877" s="20">
        <v>2025</v>
      </c>
      <c r="I877" s="20" t="s">
        <v>5117</v>
      </c>
      <c r="J877" s="20" t="s">
        <v>5115</v>
      </c>
      <c r="K877" s="20">
        <v>9381134035</v>
      </c>
      <c r="L877" s="20" t="s">
        <v>5112</v>
      </c>
      <c r="M877" s="20">
        <v>9944836316</v>
      </c>
      <c r="N877" s="20" t="s">
        <v>67</v>
      </c>
      <c r="O877" s="20" t="s">
        <v>5118</v>
      </c>
      <c r="P877" s="31" t="s">
        <v>5119</v>
      </c>
      <c r="Q877" s="20" t="s">
        <v>70</v>
      </c>
      <c r="R877" s="32" t="s">
        <v>5120</v>
      </c>
    </row>
    <row r="878" spans="1:18" ht="22.5" hidden="1" customHeight="1" x14ac:dyDescent="0.2">
      <c r="A878" s="29">
        <v>45385.797650219909</v>
      </c>
      <c r="B878" s="20" t="s">
        <v>5121</v>
      </c>
      <c r="C878" s="30">
        <v>160121737101</v>
      </c>
      <c r="D878" s="20" t="s">
        <v>5122</v>
      </c>
      <c r="E878" s="20" t="s">
        <v>50</v>
      </c>
      <c r="F878" s="20" t="s">
        <v>8</v>
      </c>
      <c r="G878" s="20">
        <v>2</v>
      </c>
      <c r="H878" s="20">
        <v>2025</v>
      </c>
      <c r="I878" s="20" t="s">
        <v>5123</v>
      </c>
      <c r="J878" s="20" t="s">
        <v>5121</v>
      </c>
      <c r="K878" s="20">
        <v>9160192858</v>
      </c>
      <c r="L878" s="20" t="s">
        <v>5112</v>
      </c>
      <c r="M878" s="20">
        <v>9944836316</v>
      </c>
      <c r="N878" s="20" t="s">
        <v>1602</v>
      </c>
      <c r="O878" s="20">
        <v>65</v>
      </c>
      <c r="P878" s="20" t="s">
        <v>5124</v>
      </c>
      <c r="Q878" s="20" t="s">
        <v>70</v>
      </c>
      <c r="R878" s="33" t="s">
        <v>5125</v>
      </c>
    </row>
    <row r="879" spans="1:18" ht="22.5" hidden="1" customHeight="1" x14ac:dyDescent="0.2">
      <c r="A879" s="29">
        <v>45384.954847314817</v>
      </c>
      <c r="B879" s="20" t="s">
        <v>5126</v>
      </c>
      <c r="C879" s="30">
        <v>160121737102</v>
      </c>
      <c r="D879" s="20" t="s">
        <v>5127</v>
      </c>
      <c r="E879" s="20" t="s">
        <v>50</v>
      </c>
      <c r="F879" s="20" t="s">
        <v>8</v>
      </c>
      <c r="G879" s="20">
        <v>2</v>
      </c>
      <c r="H879" s="20">
        <v>2025</v>
      </c>
      <c r="I879" s="20" t="s">
        <v>5128</v>
      </c>
      <c r="J879" s="20" t="s">
        <v>5126</v>
      </c>
      <c r="K879" s="20">
        <v>8499079957</v>
      </c>
      <c r="L879" s="20" t="s">
        <v>5129</v>
      </c>
      <c r="M879" s="20">
        <v>9944836316</v>
      </c>
      <c r="N879" s="20" t="s">
        <v>53</v>
      </c>
      <c r="O879" s="20">
        <v>60</v>
      </c>
      <c r="P879" s="20" t="s">
        <v>5130</v>
      </c>
      <c r="Q879" s="20" t="s">
        <v>70</v>
      </c>
      <c r="R879" s="32" t="s">
        <v>5131</v>
      </c>
    </row>
    <row r="880" spans="1:18" ht="22.5" hidden="1" customHeight="1" x14ac:dyDescent="0.2">
      <c r="A880" s="29">
        <v>45384.702193657409</v>
      </c>
      <c r="B880" s="20" t="s">
        <v>5132</v>
      </c>
      <c r="C880" s="30">
        <v>160121737103</v>
      </c>
      <c r="D880" s="20" t="s">
        <v>5133</v>
      </c>
      <c r="E880" s="20" t="s">
        <v>50</v>
      </c>
      <c r="F880" s="20" t="s">
        <v>8</v>
      </c>
      <c r="G880" s="20">
        <v>2</v>
      </c>
      <c r="H880" s="20">
        <v>2025</v>
      </c>
      <c r="I880" s="20" t="s">
        <v>5134</v>
      </c>
      <c r="J880" s="20" t="s">
        <v>5135</v>
      </c>
      <c r="K880" s="20">
        <v>8374778899</v>
      </c>
      <c r="L880" s="20" t="s">
        <v>5106</v>
      </c>
      <c r="M880" s="20">
        <v>9944836316</v>
      </c>
      <c r="N880" s="20" t="s">
        <v>67</v>
      </c>
      <c r="O880" s="20" t="s">
        <v>5136</v>
      </c>
      <c r="P880" s="31" t="s">
        <v>5137</v>
      </c>
      <c r="Q880" s="20" t="s">
        <v>70</v>
      </c>
      <c r="R880" s="32" t="s">
        <v>5138</v>
      </c>
    </row>
    <row r="881" spans="1:18" ht="22.5" hidden="1" customHeight="1" x14ac:dyDescent="0.2">
      <c r="A881" s="29">
        <v>45384.697401064812</v>
      </c>
      <c r="B881" s="20" t="s">
        <v>5139</v>
      </c>
      <c r="C881" s="30">
        <v>160121737104</v>
      </c>
      <c r="D881" s="20" t="s">
        <v>5140</v>
      </c>
      <c r="E881" s="20" t="s">
        <v>50</v>
      </c>
      <c r="F881" s="20" t="s">
        <v>8</v>
      </c>
      <c r="G881" s="20">
        <v>2</v>
      </c>
      <c r="H881" s="20">
        <v>2025</v>
      </c>
      <c r="I881" s="20" t="s">
        <v>5141</v>
      </c>
      <c r="J881" s="20" t="s">
        <v>5139</v>
      </c>
      <c r="K881" s="20">
        <v>9391765652</v>
      </c>
      <c r="L881" s="20" t="s">
        <v>5095</v>
      </c>
      <c r="M881" s="20">
        <v>9944836316</v>
      </c>
      <c r="N881" s="20" t="s">
        <v>67</v>
      </c>
      <c r="O881" s="20" t="s">
        <v>5142</v>
      </c>
      <c r="P881" s="31" t="s">
        <v>5143</v>
      </c>
      <c r="Q881" s="20" t="s">
        <v>70</v>
      </c>
      <c r="R881" s="32" t="s">
        <v>5144</v>
      </c>
    </row>
    <row r="882" spans="1:18" ht="22.5" hidden="1" customHeight="1" x14ac:dyDescent="0.2">
      <c r="A882" s="29">
        <v>45384.825058645831</v>
      </c>
      <c r="B882" s="20" t="s">
        <v>5145</v>
      </c>
      <c r="C882" s="30">
        <v>160121737105</v>
      </c>
      <c r="D882" s="20" t="s">
        <v>5146</v>
      </c>
      <c r="E882" s="20" t="s">
        <v>50</v>
      </c>
      <c r="F882" s="20" t="s">
        <v>8</v>
      </c>
      <c r="G882" s="20">
        <v>2</v>
      </c>
      <c r="H882" s="20">
        <v>2025</v>
      </c>
      <c r="I882" s="20" t="s">
        <v>5147</v>
      </c>
      <c r="J882" s="20" t="s">
        <v>5148</v>
      </c>
      <c r="K882" s="20">
        <v>9505011175</v>
      </c>
      <c r="L882" s="20" t="s">
        <v>5149</v>
      </c>
      <c r="M882" s="20">
        <v>9944836316</v>
      </c>
      <c r="N882" s="20" t="s">
        <v>67</v>
      </c>
      <c r="O882" s="20">
        <v>75</v>
      </c>
      <c r="P882" s="31" t="s">
        <v>5150</v>
      </c>
      <c r="Q882" s="20" t="s">
        <v>70</v>
      </c>
      <c r="R882" s="32" t="s">
        <v>112</v>
      </c>
    </row>
    <row r="883" spans="1:18" ht="22.5" hidden="1" customHeight="1" x14ac:dyDescent="0.2">
      <c r="A883" s="29">
        <v>45384.630225335648</v>
      </c>
      <c r="B883" s="20" t="s">
        <v>5151</v>
      </c>
      <c r="C883" s="30">
        <v>160121737106</v>
      </c>
      <c r="D883" s="20" t="s">
        <v>5152</v>
      </c>
      <c r="E883" s="20" t="s">
        <v>50</v>
      </c>
      <c r="F883" s="20" t="s">
        <v>8</v>
      </c>
      <c r="G883" s="20">
        <v>2</v>
      </c>
      <c r="H883" s="20">
        <v>2025</v>
      </c>
      <c r="I883" s="20" t="s">
        <v>5153</v>
      </c>
      <c r="J883" s="20" t="s">
        <v>5151</v>
      </c>
      <c r="K883" s="20">
        <v>7674813649</v>
      </c>
      <c r="L883" s="20" t="s">
        <v>5112</v>
      </c>
      <c r="M883" s="20">
        <v>9944836316</v>
      </c>
      <c r="N883" s="20" t="s">
        <v>67</v>
      </c>
      <c r="O883" s="20">
        <v>75</v>
      </c>
      <c r="P883" s="31" t="s">
        <v>5154</v>
      </c>
      <c r="Q883" s="20" t="s">
        <v>70</v>
      </c>
      <c r="R883" s="32" t="s">
        <v>5155</v>
      </c>
    </row>
    <row r="884" spans="1:18" ht="22.5" hidden="1" customHeight="1" x14ac:dyDescent="0.2">
      <c r="A884" s="29">
        <v>45384.759577222227</v>
      </c>
      <c r="B884" s="20" t="s">
        <v>5156</v>
      </c>
      <c r="C884" s="30">
        <v>160121737107</v>
      </c>
      <c r="D884" s="20" t="s">
        <v>5157</v>
      </c>
      <c r="E884" s="20" t="s">
        <v>50</v>
      </c>
      <c r="F884" s="20" t="s">
        <v>8</v>
      </c>
      <c r="G884" s="20">
        <v>2</v>
      </c>
      <c r="H884" s="20">
        <v>2025</v>
      </c>
      <c r="I884" s="20" t="s">
        <v>5158</v>
      </c>
      <c r="J884" s="20" t="s">
        <v>5156</v>
      </c>
      <c r="K884" s="20">
        <v>9676844773</v>
      </c>
      <c r="L884" s="20" t="s">
        <v>5159</v>
      </c>
      <c r="M884" s="20">
        <v>9944836316</v>
      </c>
      <c r="N884" s="20" t="s">
        <v>2841</v>
      </c>
      <c r="O884" s="20">
        <v>89</v>
      </c>
      <c r="P884" s="20" t="s">
        <v>5160</v>
      </c>
      <c r="Q884" s="20" t="s">
        <v>70</v>
      </c>
      <c r="R884" s="32" t="s">
        <v>242</v>
      </c>
    </row>
    <row r="885" spans="1:18" ht="22.5" hidden="1" customHeight="1" x14ac:dyDescent="0.2">
      <c r="A885" s="29">
        <v>45384.683691076389</v>
      </c>
      <c r="B885" s="20" t="s">
        <v>5161</v>
      </c>
      <c r="C885" s="30">
        <v>160121737108</v>
      </c>
      <c r="D885" s="20" t="s">
        <v>5162</v>
      </c>
      <c r="E885" s="20" t="s">
        <v>50</v>
      </c>
      <c r="F885" s="20" t="s">
        <v>8</v>
      </c>
      <c r="G885" s="20">
        <v>2</v>
      </c>
      <c r="H885" s="20">
        <v>2025</v>
      </c>
      <c r="I885" s="20" t="s">
        <v>5163</v>
      </c>
      <c r="J885" s="20" t="s">
        <v>5164</v>
      </c>
      <c r="K885" s="20">
        <v>6281230425</v>
      </c>
      <c r="L885" s="20" t="s">
        <v>5165</v>
      </c>
      <c r="M885" s="20">
        <v>9944836316</v>
      </c>
      <c r="N885" s="20" t="s">
        <v>67</v>
      </c>
      <c r="O885" s="20">
        <v>75</v>
      </c>
      <c r="P885" s="31" t="s">
        <v>5166</v>
      </c>
      <c r="Q885" s="20" t="s">
        <v>70</v>
      </c>
      <c r="R885" s="32" t="s">
        <v>112</v>
      </c>
    </row>
    <row r="886" spans="1:18" ht="22.5" hidden="1" customHeight="1" x14ac:dyDescent="0.2">
      <c r="A886" s="29">
        <v>45384.691489155091</v>
      </c>
      <c r="B886" s="20" t="s">
        <v>5167</v>
      </c>
      <c r="C886" s="30">
        <v>160121737109</v>
      </c>
      <c r="D886" s="20" t="s">
        <v>5168</v>
      </c>
      <c r="E886" s="20" t="s">
        <v>50</v>
      </c>
      <c r="F886" s="20" t="s">
        <v>8</v>
      </c>
      <c r="G886" s="20">
        <v>2</v>
      </c>
      <c r="H886" s="20">
        <v>2025</v>
      </c>
      <c r="I886" s="20" t="s">
        <v>5169</v>
      </c>
      <c r="J886" s="20" t="s">
        <v>5167</v>
      </c>
      <c r="K886" s="20">
        <v>9676896782</v>
      </c>
      <c r="L886" s="20" t="s">
        <v>5112</v>
      </c>
      <c r="M886" s="20">
        <v>9944836316</v>
      </c>
      <c r="N886" s="20" t="s">
        <v>1602</v>
      </c>
      <c r="O886" s="20" t="s">
        <v>5170</v>
      </c>
      <c r="P886" s="31" t="s">
        <v>5171</v>
      </c>
      <c r="Q886" s="20" t="s">
        <v>46</v>
      </c>
      <c r="R886" s="32" t="s">
        <v>5172</v>
      </c>
    </row>
    <row r="887" spans="1:18" ht="22.5" hidden="1" customHeight="1" x14ac:dyDescent="0.2">
      <c r="A887" s="29">
        <v>45384.687905208339</v>
      </c>
      <c r="B887" s="20" t="s">
        <v>5173</v>
      </c>
      <c r="C887" s="30">
        <v>160121737110</v>
      </c>
      <c r="D887" s="20" t="s">
        <v>5174</v>
      </c>
      <c r="E887" s="20" t="s">
        <v>50</v>
      </c>
      <c r="F887" s="20" t="s">
        <v>8</v>
      </c>
      <c r="G887" s="20">
        <v>2</v>
      </c>
      <c r="H887" s="20">
        <v>2025</v>
      </c>
      <c r="I887" s="20" t="s">
        <v>5175</v>
      </c>
      <c r="J887" s="20" t="s">
        <v>5173</v>
      </c>
      <c r="K887" s="20">
        <v>7416639657</v>
      </c>
      <c r="L887" s="20" t="s">
        <v>5112</v>
      </c>
      <c r="M887" s="20">
        <v>9944836316</v>
      </c>
      <c r="N887" s="20" t="s">
        <v>1602</v>
      </c>
      <c r="O887" s="20" t="s">
        <v>5176</v>
      </c>
      <c r="P887" s="20" t="s">
        <v>5177</v>
      </c>
      <c r="Q887" s="20" t="s">
        <v>70</v>
      </c>
      <c r="R887" s="32" t="s">
        <v>5178</v>
      </c>
    </row>
    <row r="888" spans="1:18" ht="22.5" hidden="1" customHeight="1" x14ac:dyDescent="0.2">
      <c r="A888" s="29">
        <v>45386.520681828704</v>
      </c>
      <c r="B888" s="20" t="s">
        <v>5179</v>
      </c>
      <c r="C888" s="30">
        <v>160121737111</v>
      </c>
      <c r="D888" s="20" t="s">
        <v>5180</v>
      </c>
      <c r="E888" s="20" t="s">
        <v>50</v>
      </c>
      <c r="F888" s="20" t="s">
        <v>8</v>
      </c>
      <c r="G888" s="20">
        <v>2</v>
      </c>
      <c r="H888" s="20">
        <v>2025</v>
      </c>
      <c r="I888" s="20" t="s">
        <v>5181</v>
      </c>
      <c r="J888" s="20" t="s">
        <v>5182</v>
      </c>
      <c r="K888" s="20">
        <v>7842649272</v>
      </c>
      <c r="L888" s="20" t="s">
        <v>5183</v>
      </c>
      <c r="M888" s="20">
        <v>9944836316</v>
      </c>
      <c r="N888" s="20" t="s">
        <v>67</v>
      </c>
      <c r="O888" s="20" t="s">
        <v>780</v>
      </c>
      <c r="P888" s="31" t="s">
        <v>5184</v>
      </c>
      <c r="Q888" s="20" t="s">
        <v>46</v>
      </c>
      <c r="R888" s="32" t="s">
        <v>85</v>
      </c>
    </row>
    <row r="889" spans="1:18" ht="22.5" hidden="1" customHeight="1" x14ac:dyDescent="0.2">
      <c r="A889" s="29">
        <v>45384.693849872681</v>
      </c>
      <c r="B889" s="20" t="s">
        <v>5185</v>
      </c>
      <c r="C889" s="30">
        <v>160121737112</v>
      </c>
      <c r="D889" s="20" t="s">
        <v>5186</v>
      </c>
      <c r="E889" s="20" t="s">
        <v>50</v>
      </c>
      <c r="F889" s="20" t="s">
        <v>8</v>
      </c>
      <c r="G889" s="20">
        <v>2</v>
      </c>
      <c r="H889" s="20">
        <v>2025</v>
      </c>
      <c r="I889" s="20" t="s">
        <v>5187</v>
      </c>
      <c r="J889" s="20" t="s">
        <v>5185</v>
      </c>
      <c r="K889" s="20">
        <v>7842156564</v>
      </c>
      <c r="L889" s="20" t="s">
        <v>5188</v>
      </c>
      <c r="M889" s="20">
        <v>9944836316</v>
      </c>
      <c r="N889" s="20" t="s">
        <v>67</v>
      </c>
      <c r="O889" s="20">
        <v>75.52</v>
      </c>
      <c r="P889" s="31" t="s">
        <v>5189</v>
      </c>
      <c r="Q889" s="20" t="s">
        <v>70</v>
      </c>
      <c r="R889" s="32" t="s">
        <v>451</v>
      </c>
    </row>
    <row r="890" spans="1:18" ht="22.5" hidden="1" customHeight="1" x14ac:dyDescent="0.2">
      <c r="A890" s="29">
        <v>45384.737897453699</v>
      </c>
      <c r="B890" s="20" t="s">
        <v>5190</v>
      </c>
      <c r="C890" s="30">
        <v>160121737113</v>
      </c>
      <c r="D890" s="20" t="s">
        <v>5191</v>
      </c>
      <c r="E890" s="20" t="s">
        <v>50</v>
      </c>
      <c r="F890" s="20" t="s">
        <v>8</v>
      </c>
      <c r="G890" s="20">
        <v>2</v>
      </c>
      <c r="H890" s="20">
        <v>2025</v>
      </c>
      <c r="I890" s="20" t="s">
        <v>5192</v>
      </c>
      <c r="J890" s="20" t="s">
        <v>5190</v>
      </c>
      <c r="K890" s="20">
        <v>9100515288</v>
      </c>
      <c r="L890" s="20" t="s">
        <v>5112</v>
      </c>
      <c r="M890" s="20">
        <v>9944836316</v>
      </c>
      <c r="N890" s="20" t="s">
        <v>1602</v>
      </c>
      <c r="O890" s="20">
        <v>65</v>
      </c>
      <c r="P890" s="31" t="s">
        <v>5193</v>
      </c>
      <c r="Q890" s="20" t="s">
        <v>46</v>
      </c>
      <c r="R890" s="32" t="s">
        <v>451</v>
      </c>
    </row>
    <row r="891" spans="1:18" ht="22.5" hidden="1" customHeight="1" x14ac:dyDescent="0.2">
      <c r="A891" s="29">
        <v>45384.815976226848</v>
      </c>
      <c r="B891" s="20" t="s">
        <v>5194</v>
      </c>
      <c r="C891" s="30">
        <v>160121737114</v>
      </c>
      <c r="D891" s="20" t="s">
        <v>5195</v>
      </c>
      <c r="E891" s="20" t="s">
        <v>50</v>
      </c>
      <c r="F891" s="20" t="s">
        <v>8</v>
      </c>
      <c r="G891" s="20">
        <v>2</v>
      </c>
      <c r="H891" s="20">
        <v>2025</v>
      </c>
      <c r="I891" s="20" t="s">
        <v>5196</v>
      </c>
      <c r="J891" s="20" t="s">
        <v>5194</v>
      </c>
      <c r="K891" s="20">
        <v>8142493770</v>
      </c>
      <c r="L891" s="20" t="s">
        <v>5197</v>
      </c>
      <c r="M891" s="20">
        <v>9944836316</v>
      </c>
      <c r="N891" s="20" t="s">
        <v>251</v>
      </c>
      <c r="O891" s="20" t="s">
        <v>5198</v>
      </c>
      <c r="P891" s="20" t="s">
        <v>5199</v>
      </c>
      <c r="Q891" s="20" t="s">
        <v>46</v>
      </c>
      <c r="R891" s="32" t="s">
        <v>5200</v>
      </c>
    </row>
    <row r="892" spans="1:18" ht="22.5" hidden="1" customHeight="1" x14ac:dyDescent="0.2">
      <c r="A892" s="29">
        <v>45384.701639293984</v>
      </c>
      <c r="B892" s="20" t="s">
        <v>5201</v>
      </c>
      <c r="C892" s="30">
        <v>160121737115</v>
      </c>
      <c r="D892" s="20" t="s">
        <v>5202</v>
      </c>
      <c r="E892" s="20" t="s">
        <v>50</v>
      </c>
      <c r="F892" s="20" t="s">
        <v>8</v>
      </c>
      <c r="G892" s="20">
        <v>2</v>
      </c>
      <c r="H892" s="20">
        <v>2025</v>
      </c>
      <c r="I892" s="20" t="s">
        <v>5203</v>
      </c>
      <c r="J892" s="20" t="s">
        <v>5201</v>
      </c>
      <c r="K892" s="20">
        <v>6305620766</v>
      </c>
      <c r="L892" s="20" t="s">
        <v>5204</v>
      </c>
      <c r="M892" s="20">
        <v>9944836316</v>
      </c>
      <c r="N892" s="20" t="s">
        <v>1602</v>
      </c>
      <c r="O892" s="20">
        <v>65</v>
      </c>
      <c r="P892" s="31" t="s">
        <v>5205</v>
      </c>
      <c r="Q892" s="20" t="s">
        <v>70</v>
      </c>
      <c r="R892" s="32" t="s">
        <v>5206</v>
      </c>
    </row>
    <row r="893" spans="1:18" ht="22.5" hidden="1" customHeight="1" x14ac:dyDescent="0.2">
      <c r="A893" s="29">
        <v>45384.835149409722</v>
      </c>
      <c r="B893" s="20" t="s">
        <v>5207</v>
      </c>
      <c r="C893" s="30">
        <v>160121737116</v>
      </c>
      <c r="D893" s="20" t="s">
        <v>5208</v>
      </c>
      <c r="E893" s="20" t="s">
        <v>50</v>
      </c>
      <c r="F893" s="20" t="s">
        <v>8</v>
      </c>
      <c r="G893" s="20">
        <v>2</v>
      </c>
      <c r="H893" s="20">
        <v>2025</v>
      </c>
      <c r="I893" s="20" t="s">
        <v>5209</v>
      </c>
      <c r="J893" s="20" t="s">
        <v>5210</v>
      </c>
      <c r="K893" s="20">
        <v>9063064084</v>
      </c>
      <c r="L893" s="20" t="s">
        <v>5112</v>
      </c>
      <c r="M893" s="20">
        <v>9944836316</v>
      </c>
      <c r="N893" s="20" t="s">
        <v>316</v>
      </c>
      <c r="O893" s="20" t="s">
        <v>5211</v>
      </c>
      <c r="P893" s="20" t="s">
        <v>5212</v>
      </c>
      <c r="Q893" s="20" t="s">
        <v>70</v>
      </c>
      <c r="R893" s="32" t="s">
        <v>5213</v>
      </c>
    </row>
    <row r="894" spans="1:18" ht="22.5" hidden="1" customHeight="1" x14ac:dyDescent="0.2">
      <c r="A894" s="29">
        <v>45384.767631944444</v>
      </c>
      <c r="B894" s="20" t="s">
        <v>5214</v>
      </c>
      <c r="C894" s="30">
        <v>160121737117</v>
      </c>
      <c r="D894" s="20" t="s">
        <v>5215</v>
      </c>
      <c r="E894" s="20" t="s">
        <v>50</v>
      </c>
      <c r="F894" s="20" t="s">
        <v>8</v>
      </c>
      <c r="G894" s="20">
        <v>2</v>
      </c>
      <c r="H894" s="20">
        <v>2025</v>
      </c>
      <c r="I894" s="20" t="s">
        <v>5216</v>
      </c>
      <c r="J894" s="20" t="s">
        <v>5214</v>
      </c>
      <c r="K894" s="20">
        <v>7416618981</v>
      </c>
      <c r="L894" s="20" t="s">
        <v>5217</v>
      </c>
      <c r="M894" s="20">
        <v>9944836316</v>
      </c>
      <c r="N894" s="20" t="s">
        <v>1602</v>
      </c>
      <c r="O894" s="20" t="s">
        <v>5218</v>
      </c>
      <c r="P894" s="20" t="s">
        <v>5219</v>
      </c>
      <c r="Q894" s="20" t="s">
        <v>70</v>
      </c>
      <c r="R894" s="32" t="s">
        <v>5220</v>
      </c>
    </row>
    <row r="895" spans="1:18" ht="22.5" hidden="1" customHeight="1" x14ac:dyDescent="0.2">
      <c r="A895" s="29">
        <v>45386.524258888894</v>
      </c>
      <c r="B895" s="20" t="s">
        <v>5221</v>
      </c>
      <c r="C895" s="30">
        <v>160121737118</v>
      </c>
      <c r="D895" s="20" t="s">
        <v>5222</v>
      </c>
      <c r="E895" s="20" t="s">
        <v>50</v>
      </c>
      <c r="F895" s="20" t="s">
        <v>8</v>
      </c>
      <c r="G895" s="20">
        <v>2</v>
      </c>
      <c r="H895" s="20">
        <v>2025</v>
      </c>
      <c r="I895" s="20" t="s">
        <v>5223</v>
      </c>
      <c r="J895" s="20" t="s">
        <v>5221</v>
      </c>
      <c r="K895" s="20">
        <v>9182327901</v>
      </c>
      <c r="L895" s="20" t="s">
        <v>5106</v>
      </c>
      <c r="M895" s="20">
        <v>9944836316</v>
      </c>
      <c r="N895" s="20" t="s">
        <v>67</v>
      </c>
      <c r="O895" s="20" t="s">
        <v>5224</v>
      </c>
      <c r="P895" s="31" t="s">
        <v>5225</v>
      </c>
      <c r="Q895" s="20" t="s">
        <v>46</v>
      </c>
      <c r="R895" s="32" t="s">
        <v>5226</v>
      </c>
    </row>
    <row r="896" spans="1:18" ht="22.5" hidden="1" customHeight="1" x14ac:dyDescent="0.2">
      <c r="A896" s="29">
        <v>45386.671556539353</v>
      </c>
      <c r="B896" s="20" t="s">
        <v>5227</v>
      </c>
      <c r="C896" s="30">
        <v>160121737119</v>
      </c>
      <c r="D896" s="20" t="s">
        <v>5228</v>
      </c>
      <c r="E896" s="20" t="s">
        <v>50</v>
      </c>
      <c r="F896" s="20" t="s">
        <v>8</v>
      </c>
      <c r="G896" s="20">
        <v>2</v>
      </c>
      <c r="H896" s="20">
        <v>2025</v>
      </c>
      <c r="I896" s="20" t="s">
        <v>5229</v>
      </c>
      <c r="J896" s="20" t="s">
        <v>5227</v>
      </c>
      <c r="K896" s="20">
        <v>9848023005</v>
      </c>
      <c r="L896" s="20" t="s">
        <v>5230</v>
      </c>
      <c r="M896" s="20">
        <v>9959983801</v>
      </c>
      <c r="N896" s="20" t="s">
        <v>1602</v>
      </c>
      <c r="O896" s="20" t="s">
        <v>5231</v>
      </c>
      <c r="P896" s="31" t="s">
        <v>5232</v>
      </c>
      <c r="Q896" s="20" t="s">
        <v>46</v>
      </c>
      <c r="R896" s="32" t="s">
        <v>112</v>
      </c>
    </row>
    <row r="897" spans="1:18" ht="22.5" hidden="1" customHeight="1" x14ac:dyDescent="0.2">
      <c r="A897" s="29">
        <v>45385.885844918987</v>
      </c>
      <c r="B897" s="20" t="s">
        <v>5233</v>
      </c>
      <c r="C897" s="30">
        <v>160121737120</v>
      </c>
      <c r="D897" s="20" t="s">
        <v>5234</v>
      </c>
      <c r="E897" s="20" t="s">
        <v>50</v>
      </c>
      <c r="F897" s="20" t="s">
        <v>8</v>
      </c>
      <c r="G897" s="20">
        <v>2</v>
      </c>
      <c r="H897" s="20">
        <v>2025</v>
      </c>
      <c r="I897" s="20" t="s">
        <v>5235</v>
      </c>
      <c r="J897" s="20" t="s">
        <v>5233</v>
      </c>
      <c r="K897" s="20">
        <v>9014590012</v>
      </c>
      <c r="L897" s="20" t="s">
        <v>5236</v>
      </c>
      <c r="M897" s="20">
        <v>9959983801</v>
      </c>
      <c r="N897" s="20" t="s">
        <v>1602</v>
      </c>
      <c r="O897" s="20" t="s">
        <v>5237</v>
      </c>
      <c r="P897" s="20" t="s">
        <v>5238</v>
      </c>
      <c r="Q897" s="20" t="s">
        <v>46</v>
      </c>
      <c r="R897" s="32" t="s">
        <v>5239</v>
      </c>
    </row>
    <row r="898" spans="1:18" ht="22.5" hidden="1" customHeight="1" x14ac:dyDescent="0.2">
      <c r="A898" s="29">
        <v>45384.830172858798</v>
      </c>
      <c r="B898" s="20" t="s">
        <v>5240</v>
      </c>
      <c r="C898" s="30">
        <v>160121737121</v>
      </c>
      <c r="D898" s="20" t="s">
        <v>5241</v>
      </c>
      <c r="E898" s="20" t="s">
        <v>50</v>
      </c>
      <c r="F898" s="20" t="s">
        <v>8</v>
      </c>
      <c r="G898" s="20">
        <v>2</v>
      </c>
      <c r="H898" s="20">
        <v>2025</v>
      </c>
      <c r="I898" s="20" t="s">
        <v>5242</v>
      </c>
      <c r="J898" s="20" t="s">
        <v>5240</v>
      </c>
      <c r="K898" s="20">
        <v>7702743792</v>
      </c>
      <c r="L898" s="20" t="s">
        <v>66</v>
      </c>
      <c r="M898" s="20">
        <v>9959983801</v>
      </c>
      <c r="N898" s="20" t="s">
        <v>251</v>
      </c>
      <c r="O898" s="20">
        <v>92</v>
      </c>
      <c r="P898" s="20" t="s">
        <v>5243</v>
      </c>
      <c r="Q898" s="20" t="s">
        <v>46</v>
      </c>
      <c r="R898" s="32" t="s">
        <v>4064</v>
      </c>
    </row>
    <row r="899" spans="1:18" ht="22.5" hidden="1" customHeight="1" x14ac:dyDescent="0.2">
      <c r="A899" s="29">
        <v>45387.551355740739</v>
      </c>
      <c r="B899" s="20" t="s">
        <v>5244</v>
      </c>
      <c r="C899" s="30">
        <v>160121737122</v>
      </c>
      <c r="D899" s="20" t="s">
        <v>5245</v>
      </c>
      <c r="E899" s="20" t="s">
        <v>50</v>
      </c>
      <c r="F899" s="20" t="s">
        <v>8</v>
      </c>
      <c r="G899" s="20">
        <v>2</v>
      </c>
      <c r="H899" s="20">
        <v>2025</v>
      </c>
      <c r="I899" s="20" t="s">
        <v>5246</v>
      </c>
      <c r="J899" s="20" t="s">
        <v>5244</v>
      </c>
      <c r="K899" s="20">
        <v>6301694410</v>
      </c>
      <c r="L899" s="20" t="s">
        <v>5247</v>
      </c>
      <c r="M899" s="20">
        <v>9959983801</v>
      </c>
      <c r="N899" s="20" t="s">
        <v>5248</v>
      </c>
      <c r="O899" s="20">
        <v>66</v>
      </c>
      <c r="P899" s="20" t="s">
        <v>5249</v>
      </c>
      <c r="Q899" s="20" t="s">
        <v>46</v>
      </c>
      <c r="R899" s="20" t="s">
        <v>99</v>
      </c>
    </row>
    <row r="900" spans="1:18" ht="22.5" hidden="1" customHeight="1" x14ac:dyDescent="0.2">
      <c r="A900" s="29">
        <v>45384.777206921295</v>
      </c>
      <c r="B900" s="20" t="s">
        <v>5250</v>
      </c>
      <c r="C900" s="30">
        <v>160121737123</v>
      </c>
      <c r="D900" s="20" t="s">
        <v>5251</v>
      </c>
      <c r="E900" s="20" t="s">
        <v>50</v>
      </c>
      <c r="F900" s="20" t="s">
        <v>8</v>
      </c>
      <c r="G900" s="20">
        <v>2</v>
      </c>
      <c r="H900" s="20">
        <v>2025</v>
      </c>
      <c r="I900" s="20" t="s">
        <v>5252</v>
      </c>
      <c r="J900" s="20" t="s">
        <v>5253</v>
      </c>
      <c r="K900" s="20">
        <v>7337061668</v>
      </c>
      <c r="L900" s="20" t="s">
        <v>5254</v>
      </c>
      <c r="M900" s="20">
        <v>9959983801</v>
      </c>
      <c r="N900" s="20" t="s">
        <v>1602</v>
      </c>
      <c r="O900" s="20">
        <v>65</v>
      </c>
      <c r="P900" s="31" t="s">
        <v>5255</v>
      </c>
      <c r="Q900" s="20" t="s">
        <v>46</v>
      </c>
      <c r="R900" s="32" t="s">
        <v>5256</v>
      </c>
    </row>
    <row r="901" spans="1:18" ht="22.5" hidden="1" customHeight="1" x14ac:dyDescent="0.2">
      <c r="A901" s="29">
        <v>45411.677859710646</v>
      </c>
      <c r="B901" s="20" t="s">
        <v>5257</v>
      </c>
      <c r="C901" s="30">
        <v>160121737125</v>
      </c>
      <c r="D901" s="20" t="s">
        <v>5258</v>
      </c>
      <c r="E901" s="20" t="s">
        <v>50</v>
      </c>
      <c r="F901" s="20" t="s">
        <v>8</v>
      </c>
      <c r="G901" s="20">
        <v>2</v>
      </c>
      <c r="H901" s="20">
        <v>2025</v>
      </c>
      <c r="I901" s="20" t="s">
        <v>5259</v>
      </c>
      <c r="J901" s="20" t="s">
        <v>5257</v>
      </c>
      <c r="K901" s="20">
        <v>8688548413</v>
      </c>
      <c r="L901" s="20" t="s">
        <v>5236</v>
      </c>
      <c r="M901" s="20">
        <v>9959983801</v>
      </c>
      <c r="N901" s="20" t="s">
        <v>67</v>
      </c>
      <c r="O901" s="20">
        <v>75</v>
      </c>
      <c r="P901" s="31" t="s">
        <v>5260</v>
      </c>
      <c r="Q901" s="20" t="s">
        <v>46</v>
      </c>
      <c r="R901" s="20" t="s">
        <v>5261</v>
      </c>
    </row>
    <row r="902" spans="1:18" ht="22.5" hidden="1" customHeight="1" x14ac:dyDescent="0.2">
      <c r="A902" s="29">
        <v>45384.970855219908</v>
      </c>
      <c r="B902" s="20" t="s">
        <v>5262</v>
      </c>
      <c r="C902" s="30">
        <v>160121737126</v>
      </c>
      <c r="D902" s="20" t="s">
        <v>5263</v>
      </c>
      <c r="E902" s="20" t="s">
        <v>50</v>
      </c>
      <c r="F902" s="20" t="s">
        <v>8</v>
      </c>
      <c r="G902" s="20">
        <v>2</v>
      </c>
      <c r="H902" s="20">
        <v>2025</v>
      </c>
      <c r="I902" s="20" t="s">
        <v>5264</v>
      </c>
      <c r="J902" s="20" t="s">
        <v>5265</v>
      </c>
      <c r="K902" s="20">
        <v>9955409992</v>
      </c>
      <c r="L902" s="20" t="s">
        <v>5266</v>
      </c>
      <c r="M902" s="20">
        <v>9959983801</v>
      </c>
      <c r="N902" s="20" t="s">
        <v>67</v>
      </c>
      <c r="O902" s="20">
        <v>75.52</v>
      </c>
      <c r="P902" s="31" t="s">
        <v>5267</v>
      </c>
      <c r="Q902" s="20" t="s">
        <v>46</v>
      </c>
      <c r="R902" s="32" t="s">
        <v>5268</v>
      </c>
    </row>
    <row r="903" spans="1:18" ht="22.5" hidden="1" customHeight="1" x14ac:dyDescent="0.2">
      <c r="A903" s="29">
        <v>45384.668100358795</v>
      </c>
      <c r="B903" s="20" t="s">
        <v>5269</v>
      </c>
      <c r="C903" s="30">
        <v>160121737127</v>
      </c>
      <c r="D903" s="20" t="s">
        <v>5270</v>
      </c>
      <c r="E903" s="20" t="s">
        <v>50</v>
      </c>
      <c r="F903" s="20" t="s">
        <v>8</v>
      </c>
      <c r="G903" s="20">
        <v>2</v>
      </c>
      <c r="H903" s="20">
        <v>2025</v>
      </c>
      <c r="I903" s="20" t="s">
        <v>5271</v>
      </c>
      <c r="J903" s="20" t="s">
        <v>5269</v>
      </c>
      <c r="K903" s="20">
        <v>9346607055</v>
      </c>
      <c r="L903" s="20" t="s">
        <v>5272</v>
      </c>
      <c r="M903" s="20">
        <v>9959983801</v>
      </c>
      <c r="N903" s="20" t="s">
        <v>67</v>
      </c>
      <c r="O903" s="20" t="s">
        <v>947</v>
      </c>
      <c r="P903" s="31" t="s">
        <v>5273</v>
      </c>
      <c r="Q903" s="20" t="s">
        <v>70</v>
      </c>
      <c r="R903" s="32" t="s">
        <v>5274</v>
      </c>
    </row>
    <row r="904" spans="1:18" ht="22.5" hidden="1" customHeight="1" x14ac:dyDescent="0.2">
      <c r="A904" s="29">
        <v>45385.022828726855</v>
      </c>
      <c r="B904" s="20" t="s">
        <v>5275</v>
      </c>
      <c r="C904" s="30">
        <v>160121737128</v>
      </c>
      <c r="D904" s="20" t="s">
        <v>5276</v>
      </c>
      <c r="E904" s="20" t="s">
        <v>50</v>
      </c>
      <c r="F904" s="20" t="s">
        <v>8</v>
      </c>
      <c r="G904" s="20">
        <v>2</v>
      </c>
      <c r="H904" s="20">
        <v>2025</v>
      </c>
      <c r="I904" s="20" t="s">
        <v>5277</v>
      </c>
      <c r="J904" s="20" t="s">
        <v>5275</v>
      </c>
      <c r="K904" s="20">
        <v>7901062664</v>
      </c>
      <c r="L904" s="20" t="s">
        <v>5278</v>
      </c>
      <c r="M904" s="20">
        <v>9959983801</v>
      </c>
      <c r="N904" s="20" t="s">
        <v>67</v>
      </c>
      <c r="O904" s="20" t="s">
        <v>1090</v>
      </c>
      <c r="P904" s="31" t="s">
        <v>5279</v>
      </c>
      <c r="Q904" s="20" t="s">
        <v>70</v>
      </c>
      <c r="R904" s="32" t="s">
        <v>682</v>
      </c>
    </row>
    <row r="905" spans="1:18" ht="22.5" hidden="1" customHeight="1" x14ac:dyDescent="0.2">
      <c r="A905" s="29">
        <v>45384.807818506946</v>
      </c>
      <c r="B905" s="20" t="s">
        <v>5280</v>
      </c>
      <c r="C905" s="30">
        <v>160121737129</v>
      </c>
      <c r="D905" s="20" t="s">
        <v>5281</v>
      </c>
      <c r="E905" s="20" t="s">
        <v>50</v>
      </c>
      <c r="F905" s="20" t="s">
        <v>8</v>
      </c>
      <c r="G905" s="20">
        <v>2</v>
      </c>
      <c r="H905" s="20">
        <v>2025</v>
      </c>
      <c r="I905" s="20" t="s">
        <v>5282</v>
      </c>
      <c r="J905" s="20" t="s">
        <v>5283</v>
      </c>
      <c r="K905" s="20">
        <v>9182180272</v>
      </c>
      <c r="L905" s="20" t="s">
        <v>5284</v>
      </c>
      <c r="M905" s="20">
        <v>9959983801</v>
      </c>
      <c r="N905" s="20" t="s">
        <v>67</v>
      </c>
      <c r="O905" s="20" t="s">
        <v>5285</v>
      </c>
      <c r="P905" s="31" t="s">
        <v>5286</v>
      </c>
      <c r="Q905" s="20" t="s">
        <v>70</v>
      </c>
      <c r="R905" s="32" t="s">
        <v>5287</v>
      </c>
    </row>
    <row r="906" spans="1:18" ht="22.5" hidden="1" customHeight="1" x14ac:dyDescent="0.2">
      <c r="A906" s="29">
        <v>45384.693496134263</v>
      </c>
      <c r="B906" s="20" t="s">
        <v>5288</v>
      </c>
      <c r="C906" s="30">
        <v>160121737130</v>
      </c>
      <c r="D906" s="20" t="s">
        <v>5289</v>
      </c>
      <c r="E906" s="20" t="s">
        <v>50</v>
      </c>
      <c r="F906" s="20" t="s">
        <v>8</v>
      </c>
      <c r="G906" s="20">
        <v>2</v>
      </c>
      <c r="H906" s="20">
        <v>2025</v>
      </c>
      <c r="I906" s="20" t="s">
        <v>5290</v>
      </c>
      <c r="J906" s="20" t="s">
        <v>5288</v>
      </c>
      <c r="K906" s="20">
        <v>9573910852</v>
      </c>
      <c r="L906" s="20" t="s">
        <v>5291</v>
      </c>
      <c r="M906" s="20">
        <v>9959983801</v>
      </c>
      <c r="N906" s="20" t="s">
        <v>67</v>
      </c>
      <c r="O906" s="20" t="s">
        <v>110</v>
      </c>
      <c r="P906" s="31" t="s">
        <v>5292</v>
      </c>
      <c r="Q906" s="20" t="s">
        <v>70</v>
      </c>
      <c r="R906" s="32" t="s">
        <v>5293</v>
      </c>
    </row>
    <row r="907" spans="1:18" ht="22.5" hidden="1" customHeight="1" x14ac:dyDescent="0.2">
      <c r="A907" s="29">
        <v>45384.671950787037</v>
      </c>
      <c r="B907" s="20" t="s">
        <v>5294</v>
      </c>
      <c r="C907" s="30">
        <v>160121737131</v>
      </c>
      <c r="D907" s="20" t="s">
        <v>5295</v>
      </c>
      <c r="E907" s="20" t="s">
        <v>50</v>
      </c>
      <c r="F907" s="20" t="s">
        <v>8</v>
      </c>
      <c r="G907" s="20">
        <v>3</v>
      </c>
      <c r="H907" s="20">
        <v>2026</v>
      </c>
      <c r="I907" s="20" t="s">
        <v>5296</v>
      </c>
      <c r="J907" s="20" t="s">
        <v>5294</v>
      </c>
      <c r="K907" s="20">
        <v>9640532453</v>
      </c>
      <c r="L907" s="20" t="s">
        <v>5297</v>
      </c>
      <c r="M907" s="20">
        <v>8879827220</v>
      </c>
      <c r="N907" s="20" t="s">
        <v>5298</v>
      </c>
      <c r="O907" s="20" t="s">
        <v>5299</v>
      </c>
      <c r="P907" s="31" t="s">
        <v>5300</v>
      </c>
      <c r="Q907" s="20" t="s">
        <v>70</v>
      </c>
      <c r="R907" s="32" t="s">
        <v>5301</v>
      </c>
    </row>
    <row r="908" spans="1:18" ht="22.5" hidden="1" customHeight="1" x14ac:dyDescent="0.2">
      <c r="A908" s="29">
        <v>45384.688234247689</v>
      </c>
      <c r="B908" s="20" t="s">
        <v>5302</v>
      </c>
      <c r="C908" s="30">
        <v>160121737132</v>
      </c>
      <c r="D908" s="20" t="s">
        <v>5303</v>
      </c>
      <c r="E908" s="20" t="s">
        <v>50</v>
      </c>
      <c r="F908" s="20" t="s">
        <v>8</v>
      </c>
      <c r="G908" s="20">
        <v>2</v>
      </c>
      <c r="H908" s="20">
        <v>2025</v>
      </c>
      <c r="I908" s="20" t="s">
        <v>5304</v>
      </c>
      <c r="J908" s="20" t="s">
        <v>5302</v>
      </c>
      <c r="K908" s="20">
        <v>7093160076</v>
      </c>
      <c r="L908" s="20" t="s">
        <v>5230</v>
      </c>
      <c r="M908" s="20">
        <v>9959983801</v>
      </c>
      <c r="N908" s="20" t="s">
        <v>67</v>
      </c>
      <c r="O908" s="20">
        <v>75.52</v>
      </c>
      <c r="P908" s="31" t="s">
        <v>5305</v>
      </c>
      <c r="Q908" s="20" t="s">
        <v>70</v>
      </c>
      <c r="R908" s="32" t="s">
        <v>112</v>
      </c>
    </row>
    <row r="909" spans="1:18" ht="22.5" hidden="1" customHeight="1" x14ac:dyDescent="0.2">
      <c r="A909" s="29">
        <v>45384.776574293981</v>
      </c>
      <c r="B909" s="20" t="s">
        <v>5306</v>
      </c>
      <c r="C909" s="30">
        <v>160121737133</v>
      </c>
      <c r="D909" s="20" t="s">
        <v>5307</v>
      </c>
      <c r="E909" s="20" t="s">
        <v>50</v>
      </c>
      <c r="F909" s="20" t="s">
        <v>8</v>
      </c>
      <c r="G909" s="20">
        <v>2</v>
      </c>
      <c r="H909" s="20">
        <v>2025</v>
      </c>
      <c r="I909" s="20" t="s">
        <v>5308</v>
      </c>
      <c r="J909" s="20" t="s">
        <v>5309</v>
      </c>
      <c r="K909" s="20">
        <v>8790589930</v>
      </c>
      <c r="L909" s="20" t="s">
        <v>5278</v>
      </c>
      <c r="M909" s="20">
        <v>9959983801</v>
      </c>
      <c r="N909" s="20" t="s">
        <v>67</v>
      </c>
      <c r="O909" s="20" t="s">
        <v>110</v>
      </c>
      <c r="P909" s="31" t="s">
        <v>5310</v>
      </c>
      <c r="Q909" s="20" t="s">
        <v>46</v>
      </c>
      <c r="R909" s="32" t="s">
        <v>85</v>
      </c>
    </row>
    <row r="910" spans="1:18" ht="22.5" hidden="1" customHeight="1" x14ac:dyDescent="0.2">
      <c r="A910" s="29">
        <v>45384.720133900468</v>
      </c>
      <c r="B910" s="20" t="s">
        <v>5311</v>
      </c>
      <c r="C910" s="30">
        <v>160121737134</v>
      </c>
      <c r="D910" s="20" t="s">
        <v>5312</v>
      </c>
      <c r="E910" s="20" t="s">
        <v>50</v>
      </c>
      <c r="F910" s="20" t="s">
        <v>8</v>
      </c>
      <c r="G910" s="20">
        <v>2</v>
      </c>
      <c r="H910" s="20">
        <v>2025</v>
      </c>
      <c r="I910" s="20" t="s">
        <v>5313</v>
      </c>
      <c r="J910" s="20" t="s">
        <v>5311</v>
      </c>
      <c r="K910" s="20">
        <v>8498899081</v>
      </c>
      <c r="L910" s="20" t="s">
        <v>5284</v>
      </c>
      <c r="M910" s="20">
        <v>9959983801</v>
      </c>
      <c r="N910" s="20" t="s">
        <v>67</v>
      </c>
      <c r="O910" s="20" t="s">
        <v>2068</v>
      </c>
      <c r="P910" s="31" t="s">
        <v>5314</v>
      </c>
      <c r="Q910" s="20" t="s">
        <v>70</v>
      </c>
      <c r="R910" s="32" t="s">
        <v>5315</v>
      </c>
    </row>
    <row r="911" spans="1:18" ht="22.5" hidden="1" customHeight="1" x14ac:dyDescent="0.2">
      <c r="A911" s="29">
        <v>45386.555220995375</v>
      </c>
      <c r="B911" s="20" t="s">
        <v>5316</v>
      </c>
      <c r="C911" s="30">
        <v>160121737135</v>
      </c>
      <c r="D911" s="20" t="s">
        <v>5317</v>
      </c>
      <c r="E911" s="20" t="s">
        <v>50</v>
      </c>
      <c r="F911" s="20" t="s">
        <v>8</v>
      </c>
      <c r="G911" s="20">
        <v>2</v>
      </c>
      <c r="H911" s="20">
        <v>2025</v>
      </c>
      <c r="I911" s="20" t="s">
        <v>5318</v>
      </c>
      <c r="J911" s="20" t="s">
        <v>5316</v>
      </c>
      <c r="K911" s="20">
        <v>7731877500</v>
      </c>
      <c r="L911" s="20" t="s">
        <v>5272</v>
      </c>
      <c r="M911" s="20">
        <v>9959983801</v>
      </c>
      <c r="N911" s="20" t="s">
        <v>1360</v>
      </c>
      <c r="O911" s="20">
        <v>60</v>
      </c>
      <c r="P911" s="31" t="s">
        <v>5319</v>
      </c>
      <c r="Q911" s="20" t="s">
        <v>70</v>
      </c>
      <c r="R911" s="32" t="s">
        <v>112</v>
      </c>
    </row>
    <row r="912" spans="1:18" ht="22.5" hidden="1" customHeight="1" x14ac:dyDescent="0.2">
      <c r="A912" s="29">
        <v>45384.704000729165</v>
      </c>
      <c r="B912" s="20" t="s">
        <v>5320</v>
      </c>
      <c r="C912" s="30">
        <v>160121737141</v>
      </c>
      <c r="D912" s="20" t="s">
        <v>5321</v>
      </c>
      <c r="E912" s="20" t="s">
        <v>40</v>
      </c>
      <c r="F912" s="20" t="s">
        <v>8</v>
      </c>
      <c r="G912" s="20">
        <v>3</v>
      </c>
      <c r="H912" s="20">
        <v>2025</v>
      </c>
      <c r="I912" s="20" t="s">
        <v>5322</v>
      </c>
      <c r="J912" s="20" t="s">
        <v>5320</v>
      </c>
      <c r="K912" s="20">
        <v>9381884314</v>
      </c>
      <c r="L912" s="20" t="s">
        <v>5323</v>
      </c>
      <c r="M912" s="20">
        <v>9025887845</v>
      </c>
      <c r="N912" s="20" t="s">
        <v>67</v>
      </c>
      <c r="O912" s="20" t="s">
        <v>5324</v>
      </c>
      <c r="P912" s="31" t="s">
        <v>5325</v>
      </c>
      <c r="Q912" s="20" t="s">
        <v>70</v>
      </c>
      <c r="R912" s="32" t="s">
        <v>46</v>
      </c>
    </row>
    <row r="913" spans="1:18" ht="22.5" hidden="1" customHeight="1" x14ac:dyDescent="0.2">
      <c r="A913" s="29">
        <v>45384.728117870371</v>
      </c>
      <c r="B913" s="20" t="s">
        <v>5326</v>
      </c>
      <c r="C913" s="30">
        <v>160121737142</v>
      </c>
      <c r="D913" s="20" t="s">
        <v>5327</v>
      </c>
      <c r="E913" s="20" t="s">
        <v>40</v>
      </c>
      <c r="F913" s="20" t="s">
        <v>8</v>
      </c>
      <c r="G913" s="20">
        <v>3</v>
      </c>
      <c r="H913" s="20">
        <v>2025</v>
      </c>
      <c r="I913" s="20" t="s">
        <v>5328</v>
      </c>
      <c r="J913" s="20" t="s">
        <v>5326</v>
      </c>
      <c r="K913" s="20">
        <v>7675958929</v>
      </c>
      <c r="L913" s="20" t="s">
        <v>5329</v>
      </c>
      <c r="M913" s="20">
        <v>9025887845</v>
      </c>
      <c r="N913" s="20" t="s">
        <v>5330</v>
      </c>
      <c r="O913" s="20" t="s">
        <v>5331</v>
      </c>
      <c r="P913" s="20" t="s">
        <v>5332</v>
      </c>
      <c r="Q913" s="20" t="s">
        <v>70</v>
      </c>
      <c r="R913" s="32" t="s">
        <v>5333</v>
      </c>
    </row>
    <row r="914" spans="1:18" ht="22.5" hidden="1" customHeight="1" x14ac:dyDescent="0.2">
      <c r="A914" s="29">
        <v>45384.778389398147</v>
      </c>
      <c r="B914" s="20" t="s">
        <v>5334</v>
      </c>
      <c r="C914" s="30">
        <v>160121737143</v>
      </c>
      <c r="D914" s="20" t="s">
        <v>5335</v>
      </c>
      <c r="E914" s="20" t="s">
        <v>40</v>
      </c>
      <c r="F914" s="20" t="s">
        <v>8</v>
      </c>
      <c r="G914" s="20">
        <v>3</v>
      </c>
      <c r="H914" s="20">
        <v>2025</v>
      </c>
      <c r="I914" s="20" t="s">
        <v>5336</v>
      </c>
      <c r="J914" s="20" t="s">
        <v>5334</v>
      </c>
      <c r="K914" s="20">
        <v>9951365785</v>
      </c>
      <c r="L914" s="20" t="s">
        <v>5337</v>
      </c>
      <c r="M914" s="20">
        <v>9025887845</v>
      </c>
      <c r="N914" s="20" t="s">
        <v>43</v>
      </c>
      <c r="O914" s="20" t="s">
        <v>44</v>
      </c>
      <c r="P914" s="31" t="s">
        <v>5338</v>
      </c>
      <c r="Q914" s="20" t="s">
        <v>70</v>
      </c>
      <c r="R914" s="32" t="s">
        <v>5339</v>
      </c>
    </row>
    <row r="915" spans="1:18" ht="22.5" hidden="1" customHeight="1" x14ac:dyDescent="0.2">
      <c r="A915" s="29">
        <v>45384.698488587965</v>
      </c>
      <c r="B915" s="20" t="s">
        <v>5340</v>
      </c>
      <c r="C915" s="30">
        <v>160121737144</v>
      </c>
      <c r="D915" s="20" t="s">
        <v>5341</v>
      </c>
      <c r="E915" s="20" t="s">
        <v>40</v>
      </c>
      <c r="F915" s="20" t="s">
        <v>8</v>
      </c>
      <c r="G915" s="20">
        <v>3</v>
      </c>
      <c r="H915" s="20">
        <v>2025</v>
      </c>
      <c r="I915" s="20" t="s">
        <v>5342</v>
      </c>
      <c r="J915" s="20" t="s">
        <v>5340</v>
      </c>
      <c r="K915" s="20">
        <v>7816048705</v>
      </c>
      <c r="L915" s="20" t="s">
        <v>5343</v>
      </c>
      <c r="M915" s="20">
        <v>9025887845</v>
      </c>
      <c r="N915" s="20" t="s">
        <v>67</v>
      </c>
      <c r="O915" s="20" t="s">
        <v>1265</v>
      </c>
      <c r="P915" s="31" t="s">
        <v>5344</v>
      </c>
      <c r="Q915" s="20" t="s">
        <v>70</v>
      </c>
      <c r="R915" s="32" t="s">
        <v>47</v>
      </c>
    </row>
    <row r="916" spans="1:18" ht="22.5" hidden="1" customHeight="1" x14ac:dyDescent="0.2">
      <c r="A916" s="29">
        <v>45384.72773381944</v>
      </c>
      <c r="B916" s="20" t="s">
        <v>5345</v>
      </c>
      <c r="C916" s="30">
        <v>160121737145</v>
      </c>
      <c r="D916" s="20" t="s">
        <v>5346</v>
      </c>
      <c r="E916" s="20" t="s">
        <v>40</v>
      </c>
      <c r="F916" s="20" t="s">
        <v>8</v>
      </c>
      <c r="G916" s="20">
        <v>3</v>
      </c>
      <c r="H916" s="20">
        <v>2025</v>
      </c>
      <c r="I916" s="20" t="s">
        <v>5347</v>
      </c>
      <c r="J916" s="20" t="s">
        <v>5345</v>
      </c>
      <c r="K916" s="20">
        <v>8143830680</v>
      </c>
      <c r="L916" s="20" t="s">
        <v>5348</v>
      </c>
      <c r="M916" s="20">
        <v>9025887845</v>
      </c>
      <c r="N916" s="20" t="s">
        <v>5349</v>
      </c>
      <c r="O916" s="20" t="s">
        <v>5350</v>
      </c>
      <c r="P916" s="20" t="s">
        <v>5351</v>
      </c>
      <c r="Q916" s="20" t="s">
        <v>70</v>
      </c>
      <c r="R916" s="32" t="s">
        <v>5352</v>
      </c>
    </row>
    <row r="917" spans="1:18" ht="22.5" hidden="1" customHeight="1" x14ac:dyDescent="0.2">
      <c r="A917" s="29">
        <v>45384.724818495371</v>
      </c>
      <c r="B917" s="20" t="s">
        <v>5353</v>
      </c>
      <c r="C917" s="30">
        <v>160121737146</v>
      </c>
      <c r="D917" s="20" t="s">
        <v>5354</v>
      </c>
      <c r="E917" s="20" t="s">
        <v>40</v>
      </c>
      <c r="F917" s="20" t="s">
        <v>8</v>
      </c>
      <c r="G917" s="20">
        <v>3</v>
      </c>
      <c r="H917" s="20">
        <v>2025</v>
      </c>
      <c r="I917" s="20" t="s">
        <v>5355</v>
      </c>
      <c r="J917" s="20" t="s">
        <v>5353</v>
      </c>
      <c r="K917" s="20">
        <v>7396338293</v>
      </c>
      <c r="L917" s="20" t="s">
        <v>5337</v>
      </c>
      <c r="M917" s="20">
        <v>9025887845</v>
      </c>
      <c r="N917" s="20" t="s">
        <v>5330</v>
      </c>
      <c r="O917" s="20">
        <v>110</v>
      </c>
      <c r="P917" s="20" t="s">
        <v>5356</v>
      </c>
      <c r="Q917" s="20" t="s">
        <v>70</v>
      </c>
      <c r="R917" s="32" t="s">
        <v>5357</v>
      </c>
    </row>
    <row r="918" spans="1:18" ht="22.5" hidden="1" customHeight="1" x14ac:dyDescent="0.2">
      <c r="A918" s="29">
        <v>45384.696054965279</v>
      </c>
      <c r="B918" s="20" t="s">
        <v>5358</v>
      </c>
      <c r="C918" s="30">
        <v>160121737147</v>
      </c>
      <c r="D918" s="20" t="s">
        <v>5359</v>
      </c>
      <c r="E918" s="20" t="s">
        <v>40</v>
      </c>
      <c r="F918" s="20" t="s">
        <v>8</v>
      </c>
      <c r="G918" s="20">
        <v>3</v>
      </c>
      <c r="H918" s="20">
        <v>2025</v>
      </c>
      <c r="I918" s="20" t="s">
        <v>5360</v>
      </c>
      <c r="J918" s="20" t="s">
        <v>5358</v>
      </c>
      <c r="K918" s="20">
        <v>9912652603</v>
      </c>
      <c r="L918" s="20" t="s">
        <v>5337</v>
      </c>
      <c r="M918" s="20">
        <v>9025887845</v>
      </c>
      <c r="N918" s="20" t="s">
        <v>67</v>
      </c>
      <c r="O918" s="20" t="s">
        <v>169</v>
      </c>
      <c r="P918" s="31" t="s">
        <v>5361</v>
      </c>
      <c r="Q918" s="20" t="s">
        <v>70</v>
      </c>
      <c r="R918" s="32" t="s">
        <v>5362</v>
      </c>
    </row>
    <row r="919" spans="1:18" ht="22.5" hidden="1" customHeight="1" x14ac:dyDescent="0.2">
      <c r="A919" s="29">
        <v>45384.700239803242</v>
      </c>
      <c r="B919" s="20" t="s">
        <v>5363</v>
      </c>
      <c r="C919" s="30">
        <v>160121737148</v>
      </c>
      <c r="D919" s="20" t="s">
        <v>5364</v>
      </c>
      <c r="E919" s="20" t="s">
        <v>40</v>
      </c>
      <c r="F919" s="20" t="s">
        <v>8</v>
      </c>
      <c r="G919" s="20">
        <v>3</v>
      </c>
      <c r="H919" s="20">
        <v>2025</v>
      </c>
      <c r="I919" s="20" t="s">
        <v>5365</v>
      </c>
      <c r="J919" s="20" t="s">
        <v>5363</v>
      </c>
      <c r="K919" s="20">
        <v>9985555001</v>
      </c>
      <c r="L919" s="20" t="s">
        <v>5329</v>
      </c>
      <c r="M919" s="20">
        <v>9025887845</v>
      </c>
      <c r="N919" s="20" t="s">
        <v>1360</v>
      </c>
      <c r="O919" s="20">
        <v>60</v>
      </c>
      <c r="P919" s="31" t="s">
        <v>5366</v>
      </c>
      <c r="Q919" s="20" t="s">
        <v>70</v>
      </c>
      <c r="R919" s="32" t="s">
        <v>1719</v>
      </c>
    </row>
    <row r="920" spans="1:18" ht="22.5" hidden="1" customHeight="1" x14ac:dyDescent="0.2">
      <c r="A920" s="29">
        <v>45384.685748425924</v>
      </c>
      <c r="B920" s="20" t="s">
        <v>5367</v>
      </c>
      <c r="C920" s="30">
        <v>160121737149</v>
      </c>
      <c r="D920" s="20" t="s">
        <v>5368</v>
      </c>
      <c r="E920" s="20" t="s">
        <v>40</v>
      </c>
      <c r="F920" s="20" t="s">
        <v>8</v>
      </c>
      <c r="G920" s="20">
        <v>3</v>
      </c>
      <c r="H920" s="20">
        <v>2025</v>
      </c>
      <c r="I920" s="20" t="s">
        <v>5369</v>
      </c>
      <c r="J920" s="20" t="s">
        <v>5367</v>
      </c>
      <c r="K920" s="20">
        <v>7075835634</v>
      </c>
      <c r="L920" s="20" t="s">
        <v>5370</v>
      </c>
      <c r="M920" s="20">
        <v>9025887845</v>
      </c>
      <c r="N920" s="20" t="s">
        <v>67</v>
      </c>
      <c r="O920" s="20" t="s">
        <v>2249</v>
      </c>
      <c r="P920" s="31" t="s">
        <v>5371</v>
      </c>
      <c r="Q920" s="20" t="s">
        <v>70</v>
      </c>
      <c r="R920" s="32" t="s">
        <v>682</v>
      </c>
    </row>
    <row r="921" spans="1:18" ht="22.5" hidden="1" customHeight="1" x14ac:dyDescent="0.2">
      <c r="A921" s="29">
        <v>45384.747327141202</v>
      </c>
      <c r="B921" s="20" t="s">
        <v>5372</v>
      </c>
      <c r="C921" s="30">
        <v>160121737150</v>
      </c>
      <c r="D921" s="20" t="s">
        <v>5373</v>
      </c>
      <c r="E921" s="20" t="s">
        <v>40</v>
      </c>
      <c r="F921" s="20" t="s">
        <v>8</v>
      </c>
      <c r="G921" s="20">
        <v>3</v>
      </c>
      <c r="H921" s="20">
        <v>2025</v>
      </c>
      <c r="I921" s="20" t="s">
        <v>5374</v>
      </c>
      <c r="J921" s="20" t="s">
        <v>5372</v>
      </c>
      <c r="K921" s="20">
        <v>9866982036</v>
      </c>
      <c r="L921" s="20" t="s">
        <v>5375</v>
      </c>
      <c r="M921" s="20">
        <v>9025887845</v>
      </c>
      <c r="N921" s="20" t="s">
        <v>600</v>
      </c>
      <c r="O921" s="20" t="s">
        <v>5376</v>
      </c>
      <c r="P921" s="31" t="s">
        <v>5377</v>
      </c>
      <c r="Q921" s="20" t="s">
        <v>70</v>
      </c>
      <c r="R921" s="32" t="s">
        <v>5378</v>
      </c>
    </row>
    <row r="922" spans="1:18" ht="22.5" hidden="1" customHeight="1" x14ac:dyDescent="0.2">
      <c r="A922" s="29">
        <v>45384.764443599532</v>
      </c>
      <c r="B922" s="20" t="s">
        <v>5379</v>
      </c>
      <c r="C922" s="30">
        <v>160121737151</v>
      </c>
      <c r="D922" s="20" t="s">
        <v>5380</v>
      </c>
      <c r="E922" s="20" t="s">
        <v>40</v>
      </c>
      <c r="F922" s="20" t="s">
        <v>8</v>
      </c>
      <c r="G922" s="20">
        <v>3</v>
      </c>
      <c r="H922" s="20">
        <v>2025</v>
      </c>
      <c r="I922" s="20" t="s">
        <v>5381</v>
      </c>
      <c r="J922" s="20" t="s">
        <v>5379</v>
      </c>
      <c r="K922" s="20">
        <v>7995908514</v>
      </c>
      <c r="L922" s="20" t="s">
        <v>5382</v>
      </c>
      <c r="M922" s="20">
        <v>9025887845</v>
      </c>
      <c r="N922" s="20" t="s">
        <v>67</v>
      </c>
      <c r="O922" s="20">
        <v>75</v>
      </c>
      <c r="P922" s="31" t="s">
        <v>5383</v>
      </c>
      <c r="Q922" s="20" t="s">
        <v>70</v>
      </c>
      <c r="R922" s="32" t="s">
        <v>563</v>
      </c>
    </row>
    <row r="923" spans="1:18" ht="22.5" hidden="1" customHeight="1" x14ac:dyDescent="0.2">
      <c r="A923" s="29">
        <v>45384.736420023153</v>
      </c>
      <c r="B923" s="20" t="s">
        <v>5384</v>
      </c>
      <c r="C923" s="30">
        <v>160121737152</v>
      </c>
      <c r="D923" s="20" t="s">
        <v>5385</v>
      </c>
      <c r="E923" s="20" t="s">
        <v>40</v>
      </c>
      <c r="F923" s="20" t="s">
        <v>8</v>
      </c>
      <c r="G923" s="20">
        <v>3</v>
      </c>
      <c r="H923" s="20">
        <v>2025</v>
      </c>
      <c r="I923" s="20" t="s">
        <v>5386</v>
      </c>
      <c r="J923" s="20" t="s">
        <v>5384</v>
      </c>
      <c r="K923" s="20">
        <v>6302632130</v>
      </c>
      <c r="L923" s="20" t="s">
        <v>5387</v>
      </c>
      <c r="M923" s="20">
        <v>9025887845</v>
      </c>
      <c r="N923" s="20" t="s">
        <v>67</v>
      </c>
      <c r="O923" s="20">
        <v>72</v>
      </c>
      <c r="P923" s="31" t="s">
        <v>5388</v>
      </c>
      <c r="Q923" s="20" t="s">
        <v>70</v>
      </c>
      <c r="R923" s="32" t="s">
        <v>3205</v>
      </c>
    </row>
    <row r="924" spans="1:18" ht="22.5" hidden="1" customHeight="1" x14ac:dyDescent="0.2">
      <c r="A924" s="29">
        <v>45384.715307060185</v>
      </c>
      <c r="B924" s="20" t="s">
        <v>5389</v>
      </c>
      <c r="C924" s="30">
        <v>160121737153</v>
      </c>
      <c r="D924" s="20" t="s">
        <v>5390</v>
      </c>
      <c r="E924" s="20" t="s">
        <v>40</v>
      </c>
      <c r="F924" s="20" t="s">
        <v>8</v>
      </c>
      <c r="G924" s="20">
        <v>3</v>
      </c>
      <c r="H924" s="20">
        <v>2025</v>
      </c>
      <c r="I924" s="20" t="s">
        <v>5391</v>
      </c>
      <c r="J924" s="20" t="s">
        <v>5389</v>
      </c>
      <c r="K924" s="20">
        <v>8247731638</v>
      </c>
      <c r="L924" s="20" t="s">
        <v>5392</v>
      </c>
      <c r="M924" s="20">
        <v>9666992628</v>
      </c>
      <c r="N924" s="20" t="s">
        <v>67</v>
      </c>
      <c r="O924" s="20" t="s">
        <v>169</v>
      </c>
      <c r="P924" s="31" t="s">
        <v>5393</v>
      </c>
      <c r="Q924" s="20" t="s">
        <v>70</v>
      </c>
      <c r="R924" s="32" t="s">
        <v>301</v>
      </c>
    </row>
    <row r="925" spans="1:18" ht="22.5" hidden="1" customHeight="1" x14ac:dyDescent="0.2">
      <c r="A925" s="29">
        <v>45384.73172398148</v>
      </c>
      <c r="B925" s="20" t="s">
        <v>5394</v>
      </c>
      <c r="C925" s="30">
        <v>160121737154</v>
      </c>
      <c r="D925" s="20" t="s">
        <v>5395</v>
      </c>
      <c r="E925" s="20" t="s">
        <v>40</v>
      </c>
      <c r="F925" s="20" t="s">
        <v>8</v>
      </c>
      <c r="G925" s="20">
        <v>3</v>
      </c>
      <c r="H925" s="20">
        <v>2025</v>
      </c>
      <c r="I925" s="20" t="s">
        <v>5396</v>
      </c>
      <c r="J925" s="20" t="s">
        <v>5394</v>
      </c>
      <c r="K925" s="20">
        <v>9059529512</v>
      </c>
      <c r="L925" s="20" t="s">
        <v>5397</v>
      </c>
      <c r="M925" s="20">
        <v>9025887845</v>
      </c>
      <c r="N925" s="20" t="s">
        <v>600</v>
      </c>
      <c r="O925" s="20" t="s">
        <v>5398</v>
      </c>
      <c r="P925" s="31" t="s">
        <v>5399</v>
      </c>
      <c r="Q925" s="20" t="s">
        <v>70</v>
      </c>
      <c r="R925" s="32" t="s">
        <v>5400</v>
      </c>
    </row>
    <row r="926" spans="1:18" ht="22.5" hidden="1" customHeight="1" x14ac:dyDescent="0.2">
      <c r="A926" s="29">
        <v>45384.734439699074</v>
      </c>
      <c r="B926" s="20" t="s">
        <v>5401</v>
      </c>
      <c r="C926" s="30">
        <v>160121737155</v>
      </c>
      <c r="D926" s="20" t="s">
        <v>5402</v>
      </c>
      <c r="E926" s="20" t="s">
        <v>40</v>
      </c>
      <c r="F926" s="20" t="s">
        <v>8</v>
      </c>
      <c r="G926" s="20">
        <v>3</v>
      </c>
      <c r="H926" s="20">
        <v>2025</v>
      </c>
      <c r="I926" s="20" t="s">
        <v>5403</v>
      </c>
      <c r="J926" s="20" t="s">
        <v>5401</v>
      </c>
      <c r="K926" s="20">
        <v>7981819042</v>
      </c>
      <c r="L926" s="20" t="s">
        <v>5404</v>
      </c>
      <c r="M926" s="20">
        <v>9025887845</v>
      </c>
      <c r="N926" s="20" t="s">
        <v>67</v>
      </c>
      <c r="O926" s="20" t="s">
        <v>5405</v>
      </c>
      <c r="P926" s="31" t="s">
        <v>5406</v>
      </c>
      <c r="Q926" s="20" t="s">
        <v>70</v>
      </c>
      <c r="R926" s="32" t="s">
        <v>301</v>
      </c>
    </row>
    <row r="927" spans="1:18" ht="22.5" hidden="1" customHeight="1" x14ac:dyDescent="0.2">
      <c r="A927" s="29">
        <v>45384.923832812499</v>
      </c>
      <c r="B927" s="20" t="s">
        <v>5407</v>
      </c>
      <c r="C927" s="30">
        <v>160121737156</v>
      </c>
      <c r="D927" s="20" t="s">
        <v>5408</v>
      </c>
      <c r="E927" s="20" t="s">
        <v>40</v>
      </c>
      <c r="F927" s="20" t="s">
        <v>8</v>
      </c>
      <c r="G927" s="20">
        <v>3</v>
      </c>
      <c r="H927" s="20">
        <v>2025</v>
      </c>
      <c r="I927" s="20" t="s">
        <v>5409</v>
      </c>
      <c r="J927" s="20" t="s">
        <v>5407</v>
      </c>
      <c r="K927" s="20">
        <v>6301831147</v>
      </c>
      <c r="L927" s="20" t="s">
        <v>5410</v>
      </c>
      <c r="M927" s="20">
        <v>9025887845</v>
      </c>
      <c r="N927" s="20" t="s">
        <v>67</v>
      </c>
      <c r="O927" s="20">
        <v>75.400000000000006</v>
      </c>
      <c r="P927" s="31" t="s">
        <v>5411</v>
      </c>
      <c r="Q927" s="20" t="s">
        <v>70</v>
      </c>
      <c r="R927" s="32" t="s">
        <v>2009</v>
      </c>
    </row>
    <row r="928" spans="1:18" ht="22.5" hidden="1" customHeight="1" x14ac:dyDescent="0.2">
      <c r="A928" s="29">
        <v>45384.692332511579</v>
      </c>
      <c r="B928" s="20" t="s">
        <v>5412</v>
      </c>
      <c r="C928" s="30">
        <v>160121737157</v>
      </c>
      <c r="D928" s="20" t="s">
        <v>5413</v>
      </c>
      <c r="E928" s="20" t="s">
        <v>40</v>
      </c>
      <c r="F928" s="20" t="s">
        <v>8</v>
      </c>
      <c r="G928" s="20">
        <v>3</v>
      </c>
      <c r="H928" s="20">
        <v>2025</v>
      </c>
      <c r="I928" s="20" t="s">
        <v>5414</v>
      </c>
      <c r="J928" s="20" t="s">
        <v>5415</v>
      </c>
      <c r="K928" s="20">
        <v>9392331320</v>
      </c>
      <c r="L928" s="20" t="s">
        <v>5416</v>
      </c>
      <c r="M928" s="20">
        <v>9025887845</v>
      </c>
      <c r="N928" s="20" t="s">
        <v>67</v>
      </c>
      <c r="O928" s="20">
        <v>72</v>
      </c>
      <c r="P928" s="31" t="s">
        <v>5417</v>
      </c>
      <c r="Q928" s="20" t="s">
        <v>70</v>
      </c>
      <c r="R928" s="32" t="s">
        <v>5418</v>
      </c>
    </row>
    <row r="929" spans="1:18" ht="22.5" hidden="1" customHeight="1" x14ac:dyDescent="0.2">
      <c r="A929" s="29">
        <v>45384.776693622684</v>
      </c>
      <c r="B929" s="20" t="s">
        <v>5419</v>
      </c>
      <c r="C929" s="30">
        <v>160121737158</v>
      </c>
      <c r="D929" s="20" t="s">
        <v>5420</v>
      </c>
      <c r="E929" s="20" t="s">
        <v>40</v>
      </c>
      <c r="F929" s="20" t="s">
        <v>8</v>
      </c>
      <c r="G929" s="20">
        <v>3</v>
      </c>
      <c r="H929" s="20">
        <v>2025</v>
      </c>
      <c r="I929" s="20" t="s">
        <v>5421</v>
      </c>
      <c r="J929" s="20" t="s">
        <v>5419</v>
      </c>
      <c r="K929" s="20">
        <v>8712156736</v>
      </c>
      <c r="L929" s="20" t="s">
        <v>5422</v>
      </c>
      <c r="M929" s="20">
        <v>9025887845</v>
      </c>
      <c r="N929" s="20" t="s">
        <v>5423</v>
      </c>
      <c r="O929" s="20" t="s">
        <v>3170</v>
      </c>
      <c r="P929" s="31" t="s">
        <v>5424</v>
      </c>
      <c r="Q929" s="20" t="s">
        <v>70</v>
      </c>
      <c r="R929" s="32" t="s">
        <v>5425</v>
      </c>
    </row>
    <row r="930" spans="1:18" ht="22.5" hidden="1" customHeight="1" x14ac:dyDescent="0.2">
      <c r="A930" s="29">
        <v>45384.67415806713</v>
      </c>
      <c r="B930" s="20" t="s">
        <v>5426</v>
      </c>
      <c r="C930" s="30">
        <v>160121737159</v>
      </c>
      <c r="D930" s="20" t="s">
        <v>5427</v>
      </c>
      <c r="E930" s="20" t="s">
        <v>40</v>
      </c>
      <c r="F930" s="20" t="s">
        <v>8</v>
      </c>
      <c r="G930" s="20">
        <v>3</v>
      </c>
      <c r="H930" s="20">
        <v>2025</v>
      </c>
      <c r="I930" s="20" t="s">
        <v>5428</v>
      </c>
      <c r="J930" s="20" t="s">
        <v>5429</v>
      </c>
      <c r="K930" s="20">
        <v>9110312728</v>
      </c>
      <c r="L930" s="20" t="s">
        <v>5430</v>
      </c>
      <c r="M930" s="20">
        <v>9025887845</v>
      </c>
      <c r="N930" s="20" t="s">
        <v>67</v>
      </c>
      <c r="O930" s="20" t="s">
        <v>5431</v>
      </c>
      <c r="P930" s="31" t="s">
        <v>5432</v>
      </c>
      <c r="Q930" s="20" t="s">
        <v>70</v>
      </c>
      <c r="R930" s="32" t="s">
        <v>85</v>
      </c>
    </row>
    <row r="931" spans="1:18" ht="22.5" hidden="1" customHeight="1" x14ac:dyDescent="0.2">
      <c r="A931" s="29">
        <v>45383.491534062501</v>
      </c>
      <c r="B931" s="20" t="s">
        <v>5433</v>
      </c>
      <c r="C931" s="30">
        <v>160121737160</v>
      </c>
      <c r="D931" s="20" t="s">
        <v>5434</v>
      </c>
      <c r="E931" s="20" t="s">
        <v>40</v>
      </c>
      <c r="F931" s="20" t="s">
        <v>8</v>
      </c>
      <c r="G931" s="20">
        <v>3</v>
      </c>
      <c r="H931" s="20">
        <v>2025</v>
      </c>
      <c r="I931" s="20" t="s">
        <v>5435</v>
      </c>
      <c r="J931" s="20" t="s">
        <v>5433</v>
      </c>
      <c r="K931" s="20">
        <v>8121044099</v>
      </c>
      <c r="L931" s="20" t="s">
        <v>5436</v>
      </c>
      <c r="M931" s="20">
        <v>9025887845</v>
      </c>
      <c r="N931" s="20" t="s">
        <v>1360</v>
      </c>
      <c r="O931" s="20">
        <v>60</v>
      </c>
      <c r="P931" s="31" t="s">
        <v>5437</v>
      </c>
      <c r="Q931" s="20" t="s">
        <v>70</v>
      </c>
      <c r="R931" s="32" t="s">
        <v>5438</v>
      </c>
    </row>
    <row r="932" spans="1:18" ht="22.5" hidden="1" customHeight="1" x14ac:dyDescent="0.2">
      <c r="A932" s="29">
        <v>45385.734717245374</v>
      </c>
      <c r="B932" s="20" t="s">
        <v>5439</v>
      </c>
      <c r="C932" s="30">
        <v>160121737162</v>
      </c>
      <c r="D932" s="20" t="s">
        <v>5440</v>
      </c>
      <c r="E932" s="20" t="s">
        <v>40</v>
      </c>
      <c r="F932" s="20" t="s">
        <v>8</v>
      </c>
      <c r="G932" s="20">
        <v>3</v>
      </c>
      <c r="H932" s="20">
        <v>2025</v>
      </c>
      <c r="I932" s="20" t="s">
        <v>5439</v>
      </c>
      <c r="J932" s="20" t="s">
        <v>5439</v>
      </c>
      <c r="K932" s="20">
        <v>8384111567</v>
      </c>
      <c r="L932" s="20" t="s">
        <v>5441</v>
      </c>
      <c r="M932" s="20">
        <v>9025887845</v>
      </c>
      <c r="N932" s="20" t="s">
        <v>600</v>
      </c>
      <c r="O932" s="20" t="s">
        <v>1175</v>
      </c>
      <c r="P932" s="31" t="s">
        <v>5442</v>
      </c>
      <c r="Q932" s="20" t="s">
        <v>70</v>
      </c>
      <c r="R932" s="32" t="s">
        <v>5443</v>
      </c>
    </row>
    <row r="933" spans="1:18" ht="22.5" hidden="1" customHeight="1" x14ac:dyDescent="0.2">
      <c r="A933" s="29">
        <v>45386.512272627311</v>
      </c>
      <c r="B933" s="20" t="s">
        <v>5444</v>
      </c>
      <c r="C933" s="30">
        <v>160121737163</v>
      </c>
      <c r="D933" s="20" t="s">
        <v>5445</v>
      </c>
      <c r="E933" s="20" t="s">
        <v>50</v>
      </c>
      <c r="F933" s="20" t="s">
        <v>8</v>
      </c>
      <c r="G933" s="20">
        <v>3</v>
      </c>
      <c r="H933" s="20">
        <v>2025</v>
      </c>
      <c r="I933" s="20" t="s">
        <v>5446</v>
      </c>
      <c r="J933" s="20" t="s">
        <v>5444</v>
      </c>
      <c r="K933" s="20">
        <v>8977931881</v>
      </c>
      <c r="L933" s="20" t="s">
        <v>5397</v>
      </c>
      <c r="M933" s="20">
        <v>9025887845</v>
      </c>
      <c r="N933" s="20" t="s">
        <v>53</v>
      </c>
      <c r="O933" s="20" t="s">
        <v>5447</v>
      </c>
      <c r="P933" s="31" t="s">
        <v>5448</v>
      </c>
      <c r="Q933" s="20" t="s">
        <v>70</v>
      </c>
      <c r="R933" s="32" t="s">
        <v>5449</v>
      </c>
    </row>
    <row r="934" spans="1:18" ht="22.5" hidden="1" customHeight="1" x14ac:dyDescent="0.2">
      <c r="A934" s="29">
        <v>45384.669948784722</v>
      </c>
      <c r="B934" s="20" t="s">
        <v>5450</v>
      </c>
      <c r="C934" s="30">
        <v>160121737164</v>
      </c>
      <c r="D934" s="20" t="s">
        <v>5451</v>
      </c>
      <c r="E934" s="20" t="s">
        <v>50</v>
      </c>
      <c r="F934" s="20" t="s">
        <v>8</v>
      </c>
      <c r="G934" s="20">
        <v>3</v>
      </c>
      <c r="H934" s="20">
        <v>2025</v>
      </c>
      <c r="I934" s="20" t="s">
        <v>5452</v>
      </c>
      <c r="J934" s="20" t="s">
        <v>5450</v>
      </c>
      <c r="K934" s="20">
        <v>9963345599</v>
      </c>
      <c r="L934" s="20" t="s">
        <v>5453</v>
      </c>
      <c r="M934" s="20">
        <v>9025887845</v>
      </c>
      <c r="N934" s="20" t="s">
        <v>67</v>
      </c>
      <c r="O934" s="20">
        <v>75</v>
      </c>
      <c r="P934" s="31" t="s">
        <v>5454</v>
      </c>
      <c r="Q934" s="20" t="s">
        <v>70</v>
      </c>
      <c r="R934" s="32" t="s">
        <v>158</v>
      </c>
    </row>
    <row r="935" spans="1:18" ht="22.5" hidden="1" customHeight="1" x14ac:dyDescent="0.2">
      <c r="A935" s="29">
        <v>45384.886790636578</v>
      </c>
      <c r="B935" s="20" t="s">
        <v>5455</v>
      </c>
      <c r="C935" s="30">
        <v>160121737165</v>
      </c>
      <c r="D935" s="20" t="s">
        <v>5456</v>
      </c>
      <c r="E935" s="20" t="s">
        <v>50</v>
      </c>
      <c r="F935" s="20" t="s">
        <v>8</v>
      </c>
      <c r="G935" s="20">
        <v>3</v>
      </c>
      <c r="H935" s="20">
        <v>2025</v>
      </c>
      <c r="I935" s="20" t="s">
        <v>5457</v>
      </c>
      <c r="J935" s="20" t="s">
        <v>5455</v>
      </c>
      <c r="K935" s="20">
        <v>9392304794</v>
      </c>
      <c r="L935" s="20" t="s">
        <v>5458</v>
      </c>
      <c r="M935" s="20">
        <v>9025887845</v>
      </c>
      <c r="N935" s="20" t="s">
        <v>2095</v>
      </c>
      <c r="O935" s="20">
        <v>68</v>
      </c>
      <c r="P935" s="20" t="s">
        <v>5459</v>
      </c>
      <c r="Q935" s="20" t="s">
        <v>70</v>
      </c>
      <c r="R935" s="32" t="s">
        <v>112</v>
      </c>
    </row>
    <row r="936" spans="1:18" ht="22.5" hidden="1" customHeight="1" x14ac:dyDescent="0.2">
      <c r="A936" s="29">
        <v>45384.717589016203</v>
      </c>
      <c r="B936" s="20" t="s">
        <v>5460</v>
      </c>
      <c r="C936" s="30">
        <v>160121737166</v>
      </c>
      <c r="D936" s="20" t="s">
        <v>5461</v>
      </c>
      <c r="E936" s="20" t="s">
        <v>50</v>
      </c>
      <c r="F936" s="20" t="s">
        <v>8</v>
      </c>
      <c r="G936" s="20">
        <v>3</v>
      </c>
      <c r="H936" s="20">
        <v>2025</v>
      </c>
      <c r="I936" s="20" t="s">
        <v>5462</v>
      </c>
      <c r="J936" s="20" t="s">
        <v>5460</v>
      </c>
      <c r="K936" s="20">
        <v>9666652245</v>
      </c>
      <c r="L936" s="20" t="s">
        <v>5463</v>
      </c>
      <c r="M936" s="20">
        <v>8985549671</v>
      </c>
      <c r="N936" s="20" t="s">
        <v>1360</v>
      </c>
      <c r="O936" s="20">
        <v>60</v>
      </c>
      <c r="P936" s="31" t="s">
        <v>5464</v>
      </c>
      <c r="Q936" s="20" t="s">
        <v>46</v>
      </c>
      <c r="R936" s="32" t="s">
        <v>4244</v>
      </c>
    </row>
    <row r="937" spans="1:18" ht="22.5" hidden="1" customHeight="1" x14ac:dyDescent="0.2">
      <c r="A937" s="29">
        <v>45384.691706782411</v>
      </c>
      <c r="B937" s="20" t="s">
        <v>5465</v>
      </c>
      <c r="C937" s="30">
        <v>160121737167</v>
      </c>
      <c r="D937" s="20" t="s">
        <v>5466</v>
      </c>
      <c r="E937" s="20" t="s">
        <v>50</v>
      </c>
      <c r="F937" s="20" t="s">
        <v>8</v>
      </c>
      <c r="G937" s="20">
        <v>3</v>
      </c>
      <c r="H937" s="20">
        <v>2025</v>
      </c>
      <c r="I937" s="20" t="s">
        <v>5467</v>
      </c>
      <c r="J937" s="20" t="s">
        <v>5465</v>
      </c>
      <c r="K937" s="20">
        <v>8125770396</v>
      </c>
      <c r="L937" s="20" t="s">
        <v>5468</v>
      </c>
      <c r="M937" s="20">
        <v>8985549671</v>
      </c>
      <c r="N937" s="20" t="s">
        <v>1360</v>
      </c>
      <c r="O937" s="20">
        <v>60</v>
      </c>
      <c r="P937" s="31" t="s">
        <v>5469</v>
      </c>
      <c r="Q937" s="20" t="s">
        <v>70</v>
      </c>
      <c r="R937" s="32" t="s">
        <v>358</v>
      </c>
    </row>
    <row r="938" spans="1:18" ht="22.5" hidden="1" customHeight="1" x14ac:dyDescent="0.2">
      <c r="A938" s="29">
        <v>45384.731798217588</v>
      </c>
      <c r="B938" s="20" t="s">
        <v>5470</v>
      </c>
      <c r="C938" s="30">
        <v>160121737168</v>
      </c>
      <c r="D938" s="20" t="s">
        <v>5471</v>
      </c>
      <c r="E938" s="20" t="s">
        <v>50</v>
      </c>
      <c r="F938" s="20" t="s">
        <v>8</v>
      </c>
      <c r="G938" s="20">
        <v>3</v>
      </c>
      <c r="H938" s="20">
        <v>2025</v>
      </c>
      <c r="I938" s="20" t="s">
        <v>5472</v>
      </c>
      <c r="J938" s="20" t="s">
        <v>5470</v>
      </c>
      <c r="K938" s="20">
        <v>6302581554</v>
      </c>
      <c r="L938" s="20" t="s">
        <v>5473</v>
      </c>
      <c r="M938" s="20">
        <v>8985549671</v>
      </c>
      <c r="N938" s="20" t="s">
        <v>1360</v>
      </c>
      <c r="O938" s="20">
        <v>60</v>
      </c>
      <c r="P938" s="31" t="s">
        <v>5474</v>
      </c>
      <c r="Q938" s="20" t="s">
        <v>70</v>
      </c>
      <c r="R938" s="32" t="s">
        <v>5475</v>
      </c>
    </row>
    <row r="939" spans="1:18" ht="22.5" hidden="1" customHeight="1" x14ac:dyDescent="0.2">
      <c r="A939" s="29">
        <v>45384.706359641204</v>
      </c>
      <c r="B939" s="20" t="s">
        <v>5476</v>
      </c>
      <c r="C939" s="30">
        <v>160121737169</v>
      </c>
      <c r="D939" s="20" t="s">
        <v>5477</v>
      </c>
      <c r="E939" s="20" t="s">
        <v>50</v>
      </c>
      <c r="F939" s="20" t="s">
        <v>8</v>
      </c>
      <c r="G939" s="20">
        <v>3</v>
      </c>
      <c r="H939" s="20">
        <v>2025</v>
      </c>
      <c r="I939" s="20" t="s">
        <v>5478</v>
      </c>
      <c r="J939" s="20" t="s">
        <v>5476</v>
      </c>
      <c r="K939" s="20">
        <v>9640234644</v>
      </c>
      <c r="L939" s="20" t="s">
        <v>5479</v>
      </c>
      <c r="M939" s="20">
        <v>8985549678</v>
      </c>
      <c r="N939" s="20" t="s">
        <v>1360</v>
      </c>
      <c r="O939" s="20">
        <v>60</v>
      </c>
      <c r="P939" s="31" t="s">
        <v>5480</v>
      </c>
      <c r="Q939" s="20" t="s">
        <v>70</v>
      </c>
      <c r="R939" s="32" t="s">
        <v>301</v>
      </c>
    </row>
    <row r="940" spans="1:18" ht="22.5" hidden="1" customHeight="1" x14ac:dyDescent="0.2">
      <c r="A940" s="29">
        <v>45384.669408402777</v>
      </c>
      <c r="B940" s="20" t="s">
        <v>5481</v>
      </c>
      <c r="C940" s="30">
        <v>160121737170</v>
      </c>
      <c r="D940" s="20" t="s">
        <v>5482</v>
      </c>
      <c r="E940" s="20" t="s">
        <v>50</v>
      </c>
      <c r="F940" s="20" t="s">
        <v>8</v>
      </c>
      <c r="G940" s="20">
        <v>3</v>
      </c>
      <c r="H940" s="20">
        <v>2025</v>
      </c>
      <c r="I940" s="20" t="s">
        <v>5483</v>
      </c>
      <c r="J940" s="20" t="s">
        <v>5484</v>
      </c>
      <c r="K940" s="20">
        <v>9346023260</v>
      </c>
      <c r="L940" s="20" t="s">
        <v>5485</v>
      </c>
      <c r="M940" s="20">
        <v>8985549671</v>
      </c>
      <c r="N940" s="20" t="s">
        <v>5486</v>
      </c>
      <c r="O940" s="20">
        <v>80</v>
      </c>
      <c r="P940" s="31" t="s">
        <v>5487</v>
      </c>
      <c r="Q940" s="20" t="s">
        <v>70</v>
      </c>
      <c r="R940" s="32" t="s">
        <v>46</v>
      </c>
    </row>
    <row r="941" spans="1:18" ht="22.5" hidden="1" customHeight="1" x14ac:dyDescent="0.2">
      <c r="A941" s="29">
        <v>45384.704489212963</v>
      </c>
      <c r="B941" s="20" t="s">
        <v>5488</v>
      </c>
      <c r="C941" s="30">
        <v>160121737171</v>
      </c>
      <c r="D941" s="20" t="s">
        <v>5489</v>
      </c>
      <c r="E941" s="20" t="s">
        <v>50</v>
      </c>
      <c r="F941" s="20" t="s">
        <v>8</v>
      </c>
      <c r="G941" s="20">
        <v>3</v>
      </c>
      <c r="H941" s="20">
        <v>2025</v>
      </c>
      <c r="I941" s="20" t="s">
        <v>5488</v>
      </c>
      <c r="J941" s="20" t="s">
        <v>5488</v>
      </c>
      <c r="K941" s="20">
        <v>8074176452</v>
      </c>
      <c r="L941" s="20" t="s">
        <v>5490</v>
      </c>
      <c r="M941" s="20">
        <v>8985549671</v>
      </c>
      <c r="N941" s="20" t="s">
        <v>67</v>
      </c>
      <c r="O941" s="20">
        <v>75.52</v>
      </c>
      <c r="P941" s="31" t="s">
        <v>5491</v>
      </c>
      <c r="Q941" s="20" t="s">
        <v>70</v>
      </c>
      <c r="R941" s="32" t="s">
        <v>5492</v>
      </c>
    </row>
    <row r="942" spans="1:18" ht="22.5" hidden="1" customHeight="1" x14ac:dyDescent="0.2">
      <c r="A942" s="29">
        <v>45384.741062951391</v>
      </c>
      <c r="B942" s="20" t="s">
        <v>5493</v>
      </c>
      <c r="C942" s="30">
        <v>160121737172</v>
      </c>
      <c r="D942" s="20" t="s">
        <v>5494</v>
      </c>
      <c r="E942" s="20" t="s">
        <v>50</v>
      </c>
      <c r="F942" s="20" t="s">
        <v>8</v>
      </c>
      <c r="G942" s="20">
        <v>3</v>
      </c>
      <c r="H942" s="20">
        <v>2025</v>
      </c>
      <c r="I942" s="20" t="s">
        <v>5495</v>
      </c>
      <c r="J942" s="20" t="s">
        <v>5493</v>
      </c>
      <c r="K942" s="20">
        <v>9177284969</v>
      </c>
      <c r="L942" s="20" t="s">
        <v>5463</v>
      </c>
      <c r="M942" s="20">
        <v>8985549671</v>
      </c>
      <c r="N942" s="20" t="s">
        <v>67</v>
      </c>
      <c r="O942" s="20">
        <v>75</v>
      </c>
      <c r="P942" s="31" t="s">
        <v>5496</v>
      </c>
      <c r="Q942" s="20" t="s">
        <v>70</v>
      </c>
      <c r="R942" s="32" t="s">
        <v>5497</v>
      </c>
    </row>
    <row r="943" spans="1:18" ht="22.5" hidden="1" customHeight="1" x14ac:dyDescent="0.2">
      <c r="A943" s="29">
        <v>45383.656576759255</v>
      </c>
      <c r="B943" s="20" t="s">
        <v>5498</v>
      </c>
      <c r="C943" s="30">
        <v>160121737173</v>
      </c>
      <c r="D943" s="20" t="s">
        <v>5499</v>
      </c>
      <c r="E943" s="20" t="s">
        <v>50</v>
      </c>
      <c r="F943" s="20" t="s">
        <v>8</v>
      </c>
      <c r="G943" s="20">
        <v>3</v>
      </c>
      <c r="H943" s="20">
        <v>2025</v>
      </c>
      <c r="I943" s="20" t="s">
        <v>5500</v>
      </c>
      <c r="J943" s="20" t="s">
        <v>5498</v>
      </c>
      <c r="K943" s="20">
        <v>8367463968</v>
      </c>
      <c r="L943" s="20" t="s">
        <v>5501</v>
      </c>
      <c r="M943" s="20">
        <v>8985549671</v>
      </c>
      <c r="N943" s="20" t="s">
        <v>67</v>
      </c>
      <c r="O943" s="20" t="s">
        <v>1265</v>
      </c>
      <c r="P943" s="31" t="s">
        <v>5502</v>
      </c>
      <c r="Q943" s="20" t="s">
        <v>70</v>
      </c>
      <c r="R943" s="32" t="s">
        <v>85</v>
      </c>
    </row>
    <row r="944" spans="1:18" ht="22.5" hidden="1" customHeight="1" x14ac:dyDescent="0.2">
      <c r="A944" s="29">
        <v>45384.742315405092</v>
      </c>
      <c r="B944" s="20" t="s">
        <v>5503</v>
      </c>
      <c r="C944" s="30">
        <v>160121737174</v>
      </c>
      <c r="D944" s="20" t="s">
        <v>5504</v>
      </c>
      <c r="E944" s="20" t="s">
        <v>50</v>
      </c>
      <c r="F944" s="20" t="s">
        <v>8</v>
      </c>
      <c r="G944" s="20">
        <v>3</v>
      </c>
      <c r="H944" s="20">
        <v>2025</v>
      </c>
      <c r="I944" s="20" t="s">
        <v>5505</v>
      </c>
      <c r="J944" s="20" t="s">
        <v>5503</v>
      </c>
      <c r="K944" s="20">
        <v>8341064872</v>
      </c>
      <c r="L944" s="20" t="s">
        <v>5463</v>
      </c>
      <c r="M944" s="20">
        <v>8985549671</v>
      </c>
      <c r="N944" s="20" t="s">
        <v>67</v>
      </c>
      <c r="O944" s="20" t="s">
        <v>169</v>
      </c>
      <c r="P944" s="31" t="s">
        <v>5506</v>
      </c>
      <c r="Q944" s="20" t="s">
        <v>70</v>
      </c>
      <c r="R944" s="32" t="s">
        <v>56</v>
      </c>
    </row>
    <row r="945" spans="1:18" ht="22.5" hidden="1" customHeight="1" x14ac:dyDescent="0.2">
      <c r="A945" s="29">
        <v>45383.753673368061</v>
      </c>
      <c r="B945" s="20" t="s">
        <v>5507</v>
      </c>
      <c r="C945" s="30">
        <v>160121737175</v>
      </c>
      <c r="D945" s="20" t="s">
        <v>5508</v>
      </c>
      <c r="E945" s="20" t="s">
        <v>50</v>
      </c>
      <c r="F945" s="20" t="s">
        <v>8</v>
      </c>
      <c r="G945" s="20">
        <v>3</v>
      </c>
      <c r="H945" s="20">
        <v>2025</v>
      </c>
      <c r="I945" s="20" t="s">
        <v>5509</v>
      </c>
      <c r="J945" s="20" t="s">
        <v>5507</v>
      </c>
      <c r="K945" s="20">
        <v>9912127510</v>
      </c>
      <c r="L945" s="20" t="s">
        <v>5463</v>
      </c>
      <c r="M945" s="20">
        <v>8985549671</v>
      </c>
      <c r="N945" s="20" t="s">
        <v>67</v>
      </c>
      <c r="O945" s="20" t="s">
        <v>110</v>
      </c>
      <c r="P945" s="31" t="s">
        <v>5510</v>
      </c>
      <c r="Q945" s="20" t="s">
        <v>70</v>
      </c>
      <c r="R945" s="33" t="s">
        <v>5511</v>
      </c>
    </row>
    <row r="946" spans="1:18" ht="22.5" hidden="1" customHeight="1" x14ac:dyDescent="0.2">
      <c r="A946" s="29">
        <v>45384.706936967588</v>
      </c>
      <c r="B946" s="20" t="s">
        <v>5512</v>
      </c>
      <c r="C946" s="30">
        <v>160121737176</v>
      </c>
      <c r="D946" s="20" t="s">
        <v>5513</v>
      </c>
      <c r="E946" s="20" t="s">
        <v>50</v>
      </c>
      <c r="F946" s="20" t="s">
        <v>8</v>
      </c>
      <c r="G946" s="20">
        <v>3</v>
      </c>
      <c r="H946" s="20">
        <v>2025</v>
      </c>
      <c r="I946" s="20" t="s">
        <v>5514</v>
      </c>
      <c r="J946" s="20" t="s">
        <v>5512</v>
      </c>
      <c r="K946" s="20">
        <v>7569274857</v>
      </c>
      <c r="L946" s="20" t="s">
        <v>5463</v>
      </c>
      <c r="M946" s="20">
        <v>8985549679</v>
      </c>
      <c r="N946" s="20" t="s">
        <v>1360</v>
      </c>
      <c r="O946" s="20">
        <v>60</v>
      </c>
      <c r="P946" s="31" t="s">
        <v>5515</v>
      </c>
      <c r="Q946" s="20" t="s">
        <v>70</v>
      </c>
      <c r="R946" s="32" t="s">
        <v>85</v>
      </c>
    </row>
    <row r="947" spans="1:18" ht="22.5" hidden="1" customHeight="1" x14ac:dyDescent="0.2">
      <c r="A947" s="29">
        <v>45384.684955081015</v>
      </c>
      <c r="B947" s="20" t="s">
        <v>5516</v>
      </c>
      <c r="C947" s="30">
        <v>160121737177</v>
      </c>
      <c r="D947" s="20" t="s">
        <v>5517</v>
      </c>
      <c r="E947" s="20" t="s">
        <v>50</v>
      </c>
      <c r="F947" s="20" t="s">
        <v>8</v>
      </c>
      <c r="G947" s="20">
        <v>3</v>
      </c>
      <c r="H947" s="20">
        <v>2025</v>
      </c>
      <c r="I947" s="20" t="s">
        <v>5516</v>
      </c>
      <c r="J947" s="20" t="s">
        <v>5516</v>
      </c>
      <c r="K947" s="20">
        <v>9493903616</v>
      </c>
      <c r="L947" s="20" t="s">
        <v>5463</v>
      </c>
      <c r="M947" s="20">
        <v>8985549671</v>
      </c>
      <c r="N947" s="20" t="s">
        <v>67</v>
      </c>
      <c r="O947" s="20" t="s">
        <v>147</v>
      </c>
      <c r="P947" s="31" t="s">
        <v>5518</v>
      </c>
      <c r="Q947" s="20" t="s">
        <v>70</v>
      </c>
      <c r="R947" s="32" t="s">
        <v>85</v>
      </c>
    </row>
    <row r="948" spans="1:18" ht="22.5" hidden="1" customHeight="1" x14ac:dyDescent="0.2">
      <c r="A948" s="29">
        <v>45384.798952893514</v>
      </c>
      <c r="B948" s="20" t="s">
        <v>5519</v>
      </c>
      <c r="C948" s="30">
        <v>160121737178</v>
      </c>
      <c r="D948" s="20" t="s">
        <v>5520</v>
      </c>
      <c r="E948" s="20" t="s">
        <v>50</v>
      </c>
      <c r="F948" s="20" t="s">
        <v>8</v>
      </c>
      <c r="G948" s="20">
        <v>3</v>
      </c>
      <c r="H948" s="20">
        <v>2025</v>
      </c>
      <c r="I948" s="20" t="s">
        <v>5521</v>
      </c>
      <c r="J948" s="20" t="s">
        <v>5519</v>
      </c>
      <c r="K948" s="20">
        <v>8522998950</v>
      </c>
      <c r="L948" s="20" t="s">
        <v>4174</v>
      </c>
      <c r="M948" s="20">
        <v>8985549671</v>
      </c>
      <c r="N948" s="20" t="s">
        <v>1360</v>
      </c>
      <c r="O948" s="20">
        <v>60</v>
      </c>
      <c r="P948" s="31" t="s">
        <v>5522</v>
      </c>
      <c r="Q948" s="20" t="s">
        <v>70</v>
      </c>
      <c r="R948" s="32" t="s">
        <v>271</v>
      </c>
    </row>
    <row r="949" spans="1:18" ht="22.5" hidden="1" customHeight="1" x14ac:dyDescent="0.2">
      <c r="A949" s="29">
        <v>45384.695119652781</v>
      </c>
      <c r="B949" s="20" t="s">
        <v>5523</v>
      </c>
      <c r="C949" s="30">
        <v>160121737179</v>
      </c>
      <c r="D949" s="20" t="s">
        <v>5524</v>
      </c>
      <c r="E949" s="20" t="s">
        <v>50</v>
      </c>
      <c r="F949" s="20" t="s">
        <v>8</v>
      </c>
      <c r="G949" s="20">
        <v>3</v>
      </c>
      <c r="H949" s="20">
        <v>2025</v>
      </c>
      <c r="I949" s="20" t="s">
        <v>5525</v>
      </c>
      <c r="J949" s="20" t="s">
        <v>5523</v>
      </c>
      <c r="K949" s="20">
        <v>8143813425</v>
      </c>
      <c r="L949" s="20" t="s">
        <v>5463</v>
      </c>
      <c r="M949" s="20" t="s">
        <v>5526</v>
      </c>
      <c r="N949" s="20" t="s">
        <v>1360</v>
      </c>
      <c r="O949" s="20">
        <v>60</v>
      </c>
      <c r="P949" s="20" t="s">
        <v>5527</v>
      </c>
      <c r="Q949" s="20" t="s">
        <v>70</v>
      </c>
      <c r="R949" s="32" t="s">
        <v>3258</v>
      </c>
    </row>
    <row r="950" spans="1:18" ht="22.5" hidden="1" customHeight="1" x14ac:dyDescent="0.2">
      <c r="A950" s="29">
        <v>45384.901150763893</v>
      </c>
      <c r="B950" s="20" t="s">
        <v>5528</v>
      </c>
      <c r="C950" s="30">
        <v>160121737180</v>
      </c>
      <c r="D950" s="20" t="s">
        <v>5529</v>
      </c>
      <c r="E950" s="20" t="s">
        <v>50</v>
      </c>
      <c r="F950" s="20" t="s">
        <v>8</v>
      </c>
      <c r="G950" s="20">
        <v>3</v>
      </c>
      <c r="H950" s="20">
        <v>2025</v>
      </c>
      <c r="I950" s="20" t="s">
        <v>5530</v>
      </c>
      <c r="J950" s="20" t="s">
        <v>5528</v>
      </c>
      <c r="K950" s="20">
        <v>6303127095</v>
      </c>
      <c r="L950" s="20" t="s">
        <v>5531</v>
      </c>
      <c r="M950" s="20">
        <v>8985549671</v>
      </c>
      <c r="N950" s="20" t="s">
        <v>43</v>
      </c>
      <c r="O950" s="20">
        <v>113</v>
      </c>
      <c r="P950" s="31" t="s">
        <v>5532</v>
      </c>
      <c r="Q950" s="20" t="s">
        <v>70</v>
      </c>
      <c r="R950" s="32" t="s">
        <v>5533</v>
      </c>
    </row>
    <row r="951" spans="1:18" ht="22.5" hidden="1" customHeight="1" x14ac:dyDescent="0.2">
      <c r="A951" s="29">
        <v>45384.709859513889</v>
      </c>
      <c r="B951" s="20" t="s">
        <v>5534</v>
      </c>
      <c r="C951" s="30">
        <v>160121737181</v>
      </c>
      <c r="D951" s="20" t="s">
        <v>5535</v>
      </c>
      <c r="E951" s="20" t="s">
        <v>50</v>
      </c>
      <c r="F951" s="20" t="s">
        <v>8</v>
      </c>
      <c r="G951" s="20">
        <v>3</v>
      </c>
      <c r="H951" s="20">
        <v>2025</v>
      </c>
      <c r="I951" s="20" t="s">
        <v>5536</v>
      </c>
      <c r="J951" s="20" t="s">
        <v>5534</v>
      </c>
      <c r="K951" s="20">
        <v>9177668967</v>
      </c>
      <c r="L951" s="20" t="s">
        <v>430</v>
      </c>
      <c r="M951" s="20">
        <v>9666992628</v>
      </c>
      <c r="N951" s="20" t="s">
        <v>67</v>
      </c>
      <c r="O951" s="20" t="s">
        <v>1032</v>
      </c>
      <c r="P951" s="31" t="s">
        <v>5537</v>
      </c>
      <c r="Q951" s="20" t="s">
        <v>70</v>
      </c>
      <c r="R951" s="32" t="s">
        <v>112</v>
      </c>
    </row>
    <row r="952" spans="1:18" ht="22.5" hidden="1" customHeight="1" x14ac:dyDescent="0.2">
      <c r="A952" s="29">
        <v>45384.697662141203</v>
      </c>
      <c r="B952" s="20" t="s">
        <v>5538</v>
      </c>
      <c r="C952" s="30">
        <v>160121737182</v>
      </c>
      <c r="D952" s="20" t="s">
        <v>5539</v>
      </c>
      <c r="E952" s="20" t="s">
        <v>50</v>
      </c>
      <c r="F952" s="20" t="s">
        <v>8</v>
      </c>
      <c r="G952" s="20">
        <v>3</v>
      </c>
      <c r="H952" s="20">
        <v>2025</v>
      </c>
      <c r="I952" s="20" t="s">
        <v>5540</v>
      </c>
      <c r="J952" s="20" t="s">
        <v>5538</v>
      </c>
      <c r="K952" s="20">
        <v>7995345682</v>
      </c>
      <c r="L952" s="20" t="s">
        <v>5541</v>
      </c>
      <c r="M952" s="20">
        <v>8985549671</v>
      </c>
      <c r="N952" s="20" t="s">
        <v>67</v>
      </c>
      <c r="O952" s="20">
        <v>75.52</v>
      </c>
      <c r="P952" s="31" t="s">
        <v>5542</v>
      </c>
      <c r="Q952" s="20" t="s">
        <v>70</v>
      </c>
      <c r="R952" s="32" t="s">
        <v>5543</v>
      </c>
    </row>
    <row r="953" spans="1:18" ht="22.5" hidden="1" customHeight="1" x14ac:dyDescent="0.2">
      <c r="A953" s="29">
        <v>45384.679225</v>
      </c>
      <c r="B953" s="20" t="s">
        <v>5544</v>
      </c>
      <c r="C953" s="30">
        <v>160121737183</v>
      </c>
      <c r="D953" s="20" t="s">
        <v>5545</v>
      </c>
      <c r="E953" s="20" t="s">
        <v>50</v>
      </c>
      <c r="F953" s="20" t="s">
        <v>8</v>
      </c>
      <c r="G953" s="20">
        <v>3</v>
      </c>
      <c r="H953" s="20">
        <v>2025</v>
      </c>
      <c r="I953" s="20" t="s">
        <v>5546</v>
      </c>
      <c r="J953" s="20" t="s">
        <v>5544</v>
      </c>
      <c r="K953" s="20">
        <v>9949900310</v>
      </c>
      <c r="L953" s="20" t="s">
        <v>5468</v>
      </c>
      <c r="M953" s="20">
        <v>8985549671</v>
      </c>
      <c r="N953" s="20" t="s">
        <v>1360</v>
      </c>
      <c r="O953" s="20">
        <v>60</v>
      </c>
      <c r="P953" s="31" t="s">
        <v>5547</v>
      </c>
      <c r="Q953" s="20" t="s">
        <v>70</v>
      </c>
      <c r="R953" s="32" t="s">
        <v>5548</v>
      </c>
    </row>
    <row r="954" spans="1:18" ht="22.5" hidden="1" customHeight="1" x14ac:dyDescent="0.2">
      <c r="A954" s="29">
        <v>45384.801132256944</v>
      </c>
      <c r="B954" s="20" t="s">
        <v>5549</v>
      </c>
      <c r="C954" s="30">
        <v>160121737184</v>
      </c>
      <c r="D954" s="20" t="s">
        <v>5550</v>
      </c>
      <c r="E954" s="20" t="s">
        <v>50</v>
      </c>
      <c r="F954" s="20" t="s">
        <v>8</v>
      </c>
      <c r="G954" s="20">
        <v>3</v>
      </c>
      <c r="H954" s="20">
        <v>2025</v>
      </c>
      <c r="I954" s="20" t="s">
        <v>5551</v>
      </c>
      <c r="J954" s="20" t="s">
        <v>5549</v>
      </c>
      <c r="K954" s="20">
        <v>6302809351</v>
      </c>
      <c r="L954" s="20" t="s">
        <v>5552</v>
      </c>
      <c r="M954" s="20">
        <v>8985549671</v>
      </c>
      <c r="N954" s="20" t="s">
        <v>1360</v>
      </c>
      <c r="O954" s="20">
        <v>60</v>
      </c>
      <c r="P954" s="31" t="s">
        <v>5553</v>
      </c>
      <c r="Q954" s="20" t="s">
        <v>70</v>
      </c>
      <c r="R954" s="32" t="s">
        <v>5554</v>
      </c>
    </row>
    <row r="955" spans="1:18" ht="22.5" hidden="1" customHeight="1" x14ac:dyDescent="0.2">
      <c r="A955" s="29">
        <v>45384.679852002315</v>
      </c>
      <c r="B955" s="20" t="s">
        <v>5555</v>
      </c>
      <c r="C955" s="30">
        <v>160121737185</v>
      </c>
      <c r="D955" s="20" t="s">
        <v>5556</v>
      </c>
      <c r="E955" s="20" t="s">
        <v>50</v>
      </c>
      <c r="F955" s="20" t="s">
        <v>8</v>
      </c>
      <c r="G955" s="20">
        <v>3</v>
      </c>
      <c r="H955" s="20">
        <v>2025</v>
      </c>
      <c r="I955" s="20" t="s">
        <v>5557</v>
      </c>
      <c r="J955" s="20" t="s">
        <v>5555</v>
      </c>
      <c r="K955" s="20">
        <v>9121195638</v>
      </c>
      <c r="L955" s="20" t="s">
        <v>5558</v>
      </c>
      <c r="M955" s="20">
        <v>9666992628</v>
      </c>
      <c r="N955" s="20" t="s">
        <v>67</v>
      </c>
      <c r="O955" s="20" t="s">
        <v>1090</v>
      </c>
      <c r="P955" s="31" t="s">
        <v>5559</v>
      </c>
      <c r="Q955" s="20" t="s">
        <v>70</v>
      </c>
      <c r="R955" s="32" t="s">
        <v>5560</v>
      </c>
    </row>
    <row r="956" spans="1:18" ht="22.5" hidden="1" customHeight="1" x14ac:dyDescent="0.2">
      <c r="A956" s="29">
        <v>45384.748150370375</v>
      </c>
      <c r="B956" s="20" t="s">
        <v>5561</v>
      </c>
      <c r="C956" s="30">
        <v>160121737186</v>
      </c>
      <c r="D956" s="20" t="s">
        <v>5562</v>
      </c>
      <c r="E956" s="20" t="s">
        <v>50</v>
      </c>
      <c r="F956" s="20" t="s">
        <v>8</v>
      </c>
      <c r="G956" s="20">
        <v>3</v>
      </c>
      <c r="H956" s="20">
        <v>2025</v>
      </c>
      <c r="I956" s="20" t="s">
        <v>5563</v>
      </c>
      <c r="J956" s="20" t="s">
        <v>5561</v>
      </c>
      <c r="K956" s="20">
        <v>9704230650</v>
      </c>
      <c r="L956" s="20" t="s">
        <v>5564</v>
      </c>
      <c r="M956" s="20">
        <v>8985549671</v>
      </c>
      <c r="N956" s="20" t="s">
        <v>1602</v>
      </c>
      <c r="O956" s="20" t="s">
        <v>5565</v>
      </c>
      <c r="P956" s="31" t="s">
        <v>5566</v>
      </c>
      <c r="Q956" s="20" t="s">
        <v>70</v>
      </c>
      <c r="R956" s="32" t="s">
        <v>2251</v>
      </c>
    </row>
    <row r="957" spans="1:18" ht="22.5" hidden="1" customHeight="1" x14ac:dyDescent="0.2">
      <c r="A957" s="29">
        <v>45384.765340057871</v>
      </c>
      <c r="B957" s="20" t="s">
        <v>5567</v>
      </c>
      <c r="C957" s="30">
        <v>160121737187</v>
      </c>
      <c r="D957" s="20" t="s">
        <v>5568</v>
      </c>
      <c r="E957" s="20" t="s">
        <v>50</v>
      </c>
      <c r="F957" s="20" t="s">
        <v>8</v>
      </c>
      <c r="G957" s="20">
        <v>3</v>
      </c>
      <c r="H957" s="20">
        <v>2025</v>
      </c>
      <c r="I957" s="20" t="s">
        <v>5569</v>
      </c>
      <c r="J957" s="20" t="s">
        <v>5567</v>
      </c>
      <c r="K957" s="20">
        <v>7396544599</v>
      </c>
      <c r="L957" s="20" t="s">
        <v>5570</v>
      </c>
      <c r="M957" s="20">
        <v>8985549671</v>
      </c>
      <c r="N957" s="20" t="s">
        <v>1360</v>
      </c>
      <c r="O957" s="20" t="s">
        <v>3856</v>
      </c>
      <c r="P957" s="31" t="s">
        <v>5571</v>
      </c>
      <c r="Q957" s="20" t="s">
        <v>70</v>
      </c>
      <c r="R957" s="32" t="s">
        <v>112</v>
      </c>
    </row>
    <row r="958" spans="1:18" ht="22.5" hidden="1" customHeight="1" x14ac:dyDescent="0.2">
      <c r="A958" s="29">
        <v>45384.778054618058</v>
      </c>
      <c r="B958" s="20" t="s">
        <v>5572</v>
      </c>
      <c r="C958" s="30">
        <v>160121737188</v>
      </c>
      <c r="D958" s="20" t="s">
        <v>5573</v>
      </c>
      <c r="E958" s="20" t="s">
        <v>50</v>
      </c>
      <c r="F958" s="20" t="s">
        <v>8</v>
      </c>
      <c r="G958" s="20">
        <v>3</v>
      </c>
      <c r="H958" s="20">
        <v>2025</v>
      </c>
      <c r="I958" s="20" t="s">
        <v>5574</v>
      </c>
      <c r="J958" s="20" t="s">
        <v>5572</v>
      </c>
      <c r="K958" s="20">
        <v>6303138084</v>
      </c>
      <c r="L958" s="20" t="s">
        <v>95</v>
      </c>
      <c r="M958" s="20">
        <v>9666992628</v>
      </c>
      <c r="N958" s="20" t="s">
        <v>67</v>
      </c>
      <c r="O958" s="20" t="s">
        <v>1032</v>
      </c>
      <c r="P958" s="31" t="s">
        <v>5575</v>
      </c>
      <c r="Q958" s="20" t="s">
        <v>70</v>
      </c>
      <c r="R958" s="32" t="s">
        <v>5576</v>
      </c>
    </row>
    <row r="959" spans="1:18" ht="22.5" hidden="1" customHeight="1" x14ac:dyDescent="0.2">
      <c r="A959" s="29">
        <v>45384.697383460647</v>
      </c>
      <c r="B959" s="20" t="s">
        <v>5577</v>
      </c>
      <c r="C959" s="30">
        <v>160121737189</v>
      </c>
      <c r="D959" s="20" t="s">
        <v>5578</v>
      </c>
      <c r="E959" s="20" t="s">
        <v>50</v>
      </c>
      <c r="F959" s="20" t="s">
        <v>8</v>
      </c>
      <c r="G959" s="20">
        <v>3</v>
      </c>
      <c r="H959" s="20">
        <v>2025</v>
      </c>
      <c r="I959" s="20" t="s">
        <v>5579</v>
      </c>
      <c r="J959" s="20" t="s">
        <v>5577</v>
      </c>
      <c r="K959" s="20">
        <v>9391963792</v>
      </c>
      <c r="L959" s="20" t="s">
        <v>5580</v>
      </c>
      <c r="M959" s="20">
        <v>8985549671</v>
      </c>
      <c r="N959" s="20" t="s">
        <v>1360</v>
      </c>
      <c r="O959" s="20">
        <v>60</v>
      </c>
      <c r="P959" s="31" t="s">
        <v>5581</v>
      </c>
      <c r="Q959" s="20" t="s">
        <v>70</v>
      </c>
      <c r="R959" s="32" t="s">
        <v>112</v>
      </c>
    </row>
    <row r="960" spans="1:18" ht="22.5" hidden="1" customHeight="1" x14ac:dyDescent="0.2">
      <c r="A960" s="29">
        <v>45384.697344907407</v>
      </c>
      <c r="B960" s="20" t="s">
        <v>5582</v>
      </c>
      <c r="C960" s="30">
        <v>160121737190</v>
      </c>
      <c r="D960" s="20" t="s">
        <v>5583</v>
      </c>
      <c r="E960" s="20" t="s">
        <v>50</v>
      </c>
      <c r="F960" s="20" t="s">
        <v>8</v>
      </c>
      <c r="G960" s="20">
        <v>3</v>
      </c>
      <c r="H960" s="20">
        <v>2025</v>
      </c>
      <c r="I960" s="20" t="s">
        <v>5584</v>
      </c>
      <c r="J960" s="20" t="s">
        <v>5582</v>
      </c>
      <c r="K960" s="20">
        <v>7981254297</v>
      </c>
      <c r="L960" s="20" t="s">
        <v>5585</v>
      </c>
      <c r="M960" s="20">
        <v>9849673938</v>
      </c>
      <c r="N960" s="20" t="s">
        <v>67</v>
      </c>
      <c r="O960" s="20">
        <v>75</v>
      </c>
      <c r="P960" s="31" t="s">
        <v>5586</v>
      </c>
      <c r="Q960" s="20" t="s">
        <v>70</v>
      </c>
      <c r="R960" s="32" t="s">
        <v>5587</v>
      </c>
    </row>
    <row r="961" spans="1:18" ht="22.5" hidden="1" customHeight="1" x14ac:dyDescent="0.2">
      <c r="A961" s="29">
        <v>45384.738325983795</v>
      </c>
      <c r="B961" s="20" t="s">
        <v>5588</v>
      </c>
      <c r="C961" s="30">
        <v>160121737191</v>
      </c>
      <c r="D961" s="20" t="s">
        <v>5589</v>
      </c>
      <c r="E961" s="20" t="s">
        <v>50</v>
      </c>
      <c r="F961" s="20" t="s">
        <v>8</v>
      </c>
      <c r="G961" s="20">
        <v>3</v>
      </c>
      <c r="H961" s="20">
        <v>2025</v>
      </c>
      <c r="I961" s="20" t="s">
        <v>5590</v>
      </c>
      <c r="J961" s="20" t="s">
        <v>5588</v>
      </c>
      <c r="K961" s="20">
        <v>8519877823</v>
      </c>
      <c r="L961" s="20" t="s">
        <v>5591</v>
      </c>
      <c r="M961" s="20">
        <v>9849673938</v>
      </c>
      <c r="N961" s="20" t="s">
        <v>1360</v>
      </c>
      <c r="O961" s="20">
        <v>60</v>
      </c>
      <c r="P961" s="31" t="s">
        <v>5592</v>
      </c>
      <c r="Q961" s="20" t="s">
        <v>70</v>
      </c>
      <c r="R961" s="32" t="s">
        <v>1518</v>
      </c>
    </row>
    <row r="962" spans="1:18" ht="22.5" hidden="1" customHeight="1" x14ac:dyDescent="0.2">
      <c r="A962" s="29">
        <v>45384.700810682873</v>
      </c>
      <c r="B962" s="20" t="s">
        <v>5593</v>
      </c>
      <c r="C962" s="30">
        <v>160121737192</v>
      </c>
      <c r="D962" s="20" t="s">
        <v>5594</v>
      </c>
      <c r="E962" s="20" t="s">
        <v>50</v>
      </c>
      <c r="F962" s="20" t="s">
        <v>8</v>
      </c>
      <c r="G962" s="20">
        <v>3</v>
      </c>
      <c r="H962" s="20">
        <v>2025</v>
      </c>
      <c r="I962" s="20" t="s">
        <v>5595</v>
      </c>
      <c r="J962" s="20" t="s">
        <v>5593</v>
      </c>
      <c r="K962" s="20">
        <v>9390038746</v>
      </c>
      <c r="L962" s="20" t="s">
        <v>5596</v>
      </c>
      <c r="M962" s="20">
        <v>9849673938</v>
      </c>
      <c r="N962" s="20" t="s">
        <v>1360</v>
      </c>
      <c r="O962" s="20">
        <v>60</v>
      </c>
      <c r="P962" s="31" t="s">
        <v>5597</v>
      </c>
      <c r="Q962" s="20" t="s">
        <v>70</v>
      </c>
      <c r="R962" s="32" t="s">
        <v>209</v>
      </c>
    </row>
    <row r="963" spans="1:18" ht="22.5" hidden="1" customHeight="1" x14ac:dyDescent="0.2">
      <c r="A963" s="29">
        <v>45384.707917997686</v>
      </c>
      <c r="B963" s="20" t="s">
        <v>5598</v>
      </c>
      <c r="C963" s="30">
        <v>160121737193</v>
      </c>
      <c r="D963" s="20" t="s">
        <v>5599</v>
      </c>
      <c r="E963" s="20" t="s">
        <v>50</v>
      </c>
      <c r="F963" s="20" t="s">
        <v>8</v>
      </c>
      <c r="G963" s="20">
        <v>3</v>
      </c>
      <c r="H963" s="20">
        <v>2025</v>
      </c>
      <c r="I963" s="20" t="s">
        <v>5600</v>
      </c>
      <c r="J963" s="20" t="s">
        <v>5601</v>
      </c>
      <c r="K963" s="20">
        <v>9704170969</v>
      </c>
      <c r="L963" s="20" t="s">
        <v>5602</v>
      </c>
      <c r="M963" s="20">
        <v>9849673938</v>
      </c>
      <c r="N963" s="20" t="s">
        <v>67</v>
      </c>
      <c r="O963" s="20" t="s">
        <v>110</v>
      </c>
      <c r="P963" s="31" t="s">
        <v>5603</v>
      </c>
      <c r="Q963" s="20" t="s">
        <v>70</v>
      </c>
      <c r="R963" s="33" t="s">
        <v>5604</v>
      </c>
    </row>
    <row r="964" spans="1:18" ht="22.5" hidden="1" customHeight="1" x14ac:dyDescent="0.2">
      <c r="A964" s="29">
        <v>45386.516009722225</v>
      </c>
      <c r="B964" s="20" t="s">
        <v>5605</v>
      </c>
      <c r="C964" s="30">
        <v>160121737194</v>
      </c>
      <c r="D964" s="20" t="s">
        <v>5606</v>
      </c>
      <c r="E964" s="20" t="s">
        <v>50</v>
      </c>
      <c r="F964" s="20" t="s">
        <v>8</v>
      </c>
      <c r="G964" s="20">
        <v>3</v>
      </c>
      <c r="H964" s="20">
        <v>2025</v>
      </c>
      <c r="I964" s="20" t="s">
        <v>5605</v>
      </c>
      <c r="J964" s="20" t="s">
        <v>5605</v>
      </c>
      <c r="K964" s="20">
        <v>9515040886</v>
      </c>
      <c r="L964" s="20" t="s">
        <v>5607</v>
      </c>
      <c r="M964" s="20">
        <v>9849673938</v>
      </c>
      <c r="N964" s="20" t="s">
        <v>67</v>
      </c>
      <c r="O964" s="20">
        <v>60</v>
      </c>
      <c r="P964" s="31" t="s">
        <v>5608</v>
      </c>
      <c r="Q964" s="20" t="s">
        <v>70</v>
      </c>
      <c r="R964" s="32" t="s">
        <v>5400</v>
      </c>
    </row>
    <row r="965" spans="1:18" ht="22.5" hidden="1" customHeight="1" x14ac:dyDescent="0.2">
      <c r="A965" s="29">
        <v>45385.359549953704</v>
      </c>
      <c r="B965" s="20" t="s">
        <v>5609</v>
      </c>
      <c r="C965" s="30">
        <v>160121737195</v>
      </c>
      <c r="D965" s="20" t="s">
        <v>5610</v>
      </c>
      <c r="E965" s="20" t="s">
        <v>50</v>
      </c>
      <c r="F965" s="20" t="s">
        <v>8</v>
      </c>
      <c r="G965" s="20">
        <v>3</v>
      </c>
      <c r="H965" s="20">
        <v>2025</v>
      </c>
      <c r="I965" s="20" t="s">
        <v>5611</v>
      </c>
      <c r="J965" s="20" t="s">
        <v>5609</v>
      </c>
      <c r="K965" s="20">
        <v>8106467718</v>
      </c>
      <c r="L965" s="20" t="s">
        <v>5612</v>
      </c>
      <c r="M965" s="20">
        <v>9849673938</v>
      </c>
      <c r="N965" s="20" t="s">
        <v>1360</v>
      </c>
      <c r="O965" s="20" t="s">
        <v>1584</v>
      </c>
      <c r="P965" s="31" t="s">
        <v>5613</v>
      </c>
      <c r="Q965" s="20" t="s">
        <v>70</v>
      </c>
      <c r="R965" s="32" t="s">
        <v>5614</v>
      </c>
    </row>
    <row r="966" spans="1:18" ht="22.5" hidden="1" customHeight="1" x14ac:dyDescent="0.2">
      <c r="A966" s="29">
        <v>45384.698197708334</v>
      </c>
      <c r="B966" s="20" t="s">
        <v>5615</v>
      </c>
      <c r="C966" s="30">
        <v>160121737196</v>
      </c>
      <c r="D966" s="20" t="s">
        <v>5616</v>
      </c>
      <c r="E966" s="20" t="s">
        <v>50</v>
      </c>
      <c r="F966" s="20" t="s">
        <v>8</v>
      </c>
      <c r="G966" s="20">
        <v>3</v>
      </c>
      <c r="H966" s="20">
        <v>2025</v>
      </c>
      <c r="I966" s="20" t="s">
        <v>5617</v>
      </c>
      <c r="J966" s="20" t="s">
        <v>5615</v>
      </c>
      <c r="K966" s="20">
        <v>7396095648</v>
      </c>
      <c r="L966" s="20" t="s">
        <v>5612</v>
      </c>
      <c r="M966" s="20">
        <v>9849673938</v>
      </c>
      <c r="N966" s="20" t="s">
        <v>1360</v>
      </c>
      <c r="O966" s="20">
        <v>60</v>
      </c>
      <c r="P966" s="31" t="s">
        <v>5618</v>
      </c>
      <c r="Q966" s="20" t="s">
        <v>70</v>
      </c>
      <c r="R966" s="32" t="s">
        <v>85</v>
      </c>
    </row>
    <row r="967" spans="1:18" ht="22.5" hidden="1" customHeight="1" x14ac:dyDescent="0.2">
      <c r="A967" s="29">
        <v>45384.707220798606</v>
      </c>
      <c r="B967" s="20" t="s">
        <v>5619</v>
      </c>
      <c r="C967" s="30">
        <v>160121737197</v>
      </c>
      <c r="D967" s="20" t="s">
        <v>5620</v>
      </c>
      <c r="E967" s="20" t="s">
        <v>50</v>
      </c>
      <c r="F967" s="20" t="s">
        <v>8</v>
      </c>
      <c r="G967" s="20">
        <v>3</v>
      </c>
      <c r="H967" s="20">
        <v>2025</v>
      </c>
      <c r="I967" s="20" t="s">
        <v>5621</v>
      </c>
      <c r="J967" s="20" t="s">
        <v>5619</v>
      </c>
      <c r="K967" s="20">
        <v>9391457435</v>
      </c>
      <c r="L967" s="20" t="s">
        <v>5622</v>
      </c>
      <c r="M967" s="20">
        <v>9849673938</v>
      </c>
      <c r="N967" s="20" t="s">
        <v>5623</v>
      </c>
      <c r="O967" s="20" t="s">
        <v>5624</v>
      </c>
      <c r="P967" s="31" t="s">
        <v>5625</v>
      </c>
      <c r="Q967" s="20" t="s">
        <v>70</v>
      </c>
      <c r="R967" s="32" t="s">
        <v>5626</v>
      </c>
    </row>
    <row r="968" spans="1:18" ht="22.5" hidden="1" customHeight="1" x14ac:dyDescent="0.2">
      <c r="A968" s="29">
        <v>45386.342232476847</v>
      </c>
      <c r="B968" s="20" t="s">
        <v>5627</v>
      </c>
      <c r="C968" s="30">
        <v>160121737198</v>
      </c>
      <c r="D968" s="20" t="s">
        <v>5628</v>
      </c>
      <c r="E968" s="20" t="s">
        <v>50</v>
      </c>
      <c r="F968" s="20" t="s">
        <v>8</v>
      </c>
      <c r="G968" s="20">
        <v>3</v>
      </c>
      <c r="H968" s="20">
        <v>2025</v>
      </c>
      <c r="I968" s="20" t="s">
        <v>5629</v>
      </c>
      <c r="J968" s="20" t="s">
        <v>5627</v>
      </c>
      <c r="K968" s="20">
        <v>9347898385</v>
      </c>
      <c r="L968" s="20" t="s">
        <v>5612</v>
      </c>
      <c r="M968" s="20">
        <v>9849673938</v>
      </c>
      <c r="N968" s="20" t="s">
        <v>1360</v>
      </c>
      <c r="O968" s="20">
        <v>60</v>
      </c>
      <c r="P968" s="31" t="s">
        <v>5630</v>
      </c>
      <c r="Q968" s="20" t="s">
        <v>70</v>
      </c>
      <c r="R968" s="32" t="s">
        <v>5631</v>
      </c>
    </row>
    <row r="969" spans="1:18" ht="22.5" hidden="1" customHeight="1" x14ac:dyDescent="0.2">
      <c r="A969" s="29">
        <v>45384.679704027774</v>
      </c>
      <c r="B969" s="20" t="s">
        <v>5632</v>
      </c>
      <c r="C969" s="30">
        <v>160121737199</v>
      </c>
      <c r="D969" s="20" t="s">
        <v>5633</v>
      </c>
      <c r="E969" s="20" t="s">
        <v>50</v>
      </c>
      <c r="F969" s="20" t="s">
        <v>8</v>
      </c>
      <c r="G969" s="20">
        <v>3</v>
      </c>
      <c r="H969" s="20">
        <v>2025</v>
      </c>
      <c r="I969" s="20" t="s">
        <v>5634</v>
      </c>
      <c r="J969" s="20" t="s">
        <v>5632</v>
      </c>
      <c r="K969" s="20">
        <v>8328359042</v>
      </c>
      <c r="L969" s="20" t="s">
        <v>5635</v>
      </c>
      <c r="M969" s="20">
        <v>9849673938</v>
      </c>
      <c r="N969" s="20" t="s">
        <v>67</v>
      </c>
      <c r="O969" s="20" t="s">
        <v>169</v>
      </c>
      <c r="P969" s="31" t="s">
        <v>5636</v>
      </c>
      <c r="Q969" s="20" t="s">
        <v>70</v>
      </c>
      <c r="R969" s="32" t="s">
        <v>1472</v>
      </c>
    </row>
    <row r="970" spans="1:18" ht="22.5" hidden="1" customHeight="1" x14ac:dyDescent="0.2">
      <c r="A970" s="29">
        <v>45384.696719976855</v>
      </c>
      <c r="B970" s="20" t="s">
        <v>5637</v>
      </c>
      <c r="C970" s="30">
        <v>160121737200</v>
      </c>
      <c r="D970" s="20" t="s">
        <v>5638</v>
      </c>
      <c r="E970" s="20" t="s">
        <v>50</v>
      </c>
      <c r="F970" s="20" t="s">
        <v>8</v>
      </c>
      <c r="G970" s="20">
        <v>3</v>
      </c>
      <c r="H970" s="20">
        <v>2025</v>
      </c>
      <c r="I970" s="20" t="s">
        <v>5639</v>
      </c>
      <c r="J970" s="20" t="s">
        <v>5637</v>
      </c>
      <c r="K970" s="20">
        <v>9515736659</v>
      </c>
      <c r="L970" s="20" t="s">
        <v>5591</v>
      </c>
      <c r="M970" s="20">
        <v>9849673938</v>
      </c>
      <c r="N970" s="20" t="s">
        <v>1360</v>
      </c>
      <c r="O970" s="20" t="s">
        <v>1361</v>
      </c>
      <c r="P970" s="31" t="s">
        <v>5640</v>
      </c>
      <c r="Q970" s="20" t="s">
        <v>70</v>
      </c>
      <c r="R970" s="33" t="s">
        <v>5641</v>
      </c>
    </row>
    <row r="971" spans="1:18" ht="22.5" hidden="1" customHeight="1" x14ac:dyDescent="0.2">
      <c r="A971" s="29">
        <v>45384.670642569443</v>
      </c>
      <c r="B971" s="20" t="s">
        <v>5642</v>
      </c>
      <c r="C971" s="30">
        <v>160121737201</v>
      </c>
      <c r="D971" s="20" t="s">
        <v>5643</v>
      </c>
      <c r="E971" s="20" t="s">
        <v>50</v>
      </c>
      <c r="F971" s="20" t="s">
        <v>8</v>
      </c>
      <c r="G971" s="20">
        <v>3</v>
      </c>
      <c r="H971" s="20">
        <v>2025</v>
      </c>
      <c r="I971" s="20" t="s">
        <v>5644</v>
      </c>
      <c r="J971" s="20" t="s">
        <v>5642</v>
      </c>
      <c r="K971" s="20">
        <v>9705878722</v>
      </c>
      <c r="L971" s="20" t="s">
        <v>5596</v>
      </c>
      <c r="M971" s="20">
        <v>9849673938</v>
      </c>
      <c r="N971" s="20" t="s">
        <v>67</v>
      </c>
      <c r="O971" s="20">
        <v>75.52</v>
      </c>
      <c r="P971" s="31" t="s">
        <v>5645</v>
      </c>
      <c r="Q971" s="20" t="s">
        <v>70</v>
      </c>
      <c r="R971" s="32" t="s">
        <v>5646</v>
      </c>
    </row>
    <row r="972" spans="1:18" ht="22.5" hidden="1" customHeight="1" x14ac:dyDescent="0.2">
      <c r="A972" s="29">
        <v>45384.817967453702</v>
      </c>
      <c r="B972" s="20" t="s">
        <v>5647</v>
      </c>
      <c r="C972" s="30">
        <v>160121737202</v>
      </c>
      <c r="D972" s="20" t="s">
        <v>5648</v>
      </c>
      <c r="E972" s="20" t="s">
        <v>50</v>
      </c>
      <c r="F972" s="20" t="s">
        <v>8</v>
      </c>
      <c r="G972" s="20">
        <v>3</v>
      </c>
      <c r="H972" s="20">
        <v>2025</v>
      </c>
      <c r="I972" s="20" t="s">
        <v>5649</v>
      </c>
      <c r="J972" s="20" t="s">
        <v>5649</v>
      </c>
      <c r="K972" s="20">
        <v>9390549941</v>
      </c>
      <c r="L972" s="20" t="s">
        <v>5650</v>
      </c>
      <c r="M972" s="20">
        <v>9849673938</v>
      </c>
      <c r="N972" s="20" t="s">
        <v>67</v>
      </c>
      <c r="O972" s="20" t="s">
        <v>1148</v>
      </c>
      <c r="P972" s="31" t="s">
        <v>5651</v>
      </c>
      <c r="Q972" s="20" t="s">
        <v>70</v>
      </c>
      <c r="R972" s="32" t="s">
        <v>2340</v>
      </c>
    </row>
    <row r="973" spans="1:18" ht="22.5" hidden="1" customHeight="1" x14ac:dyDescent="0.2">
      <c r="A973" s="29">
        <v>45385.309590671299</v>
      </c>
      <c r="B973" s="20" t="s">
        <v>5652</v>
      </c>
      <c r="C973" s="30">
        <v>160121737203</v>
      </c>
      <c r="D973" s="20" t="s">
        <v>5653</v>
      </c>
      <c r="E973" s="20" t="s">
        <v>50</v>
      </c>
      <c r="F973" s="20" t="s">
        <v>8</v>
      </c>
      <c r="G973" s="20">
        <v>3</v>
      </c>
      <c r="H973" s="20">
        <v>2025</v>
      </c>
      <c r="I973" s="20" t="s">
        <v>5654</v>
      </c>
      <c r="J973" s="20" t="s">
        <v>5652</v>
      </c>
      <c r="K973" s="20">
        <v>9515221948</v>
      </c>
      <c r="L973" s="20" t="s">
        <v>5655</v>
      </c>
      <c r="M973" s="20">
        <v>9849673938</v>
      </c>
      <c r="N973" s="20" t="s">
        <v>1360</v>
      </c>
      <c r="O973" s="20">
        <v>60</v>
      </c>
      <c r="P973" s="31" t="s">
        <v>5656</v>
      </c>
      <c r="Q973" s="20" t="s">
        <v>70</v>
      </c>
      <c r="R973" s="32" t="s">
        <v>5657</v>
      </c>
    </row>
    <row r="974" spans="1:18" ht="22.5" hidden="1" customHeight="1" x14ac:dyDescent="0.2">
      <c r="A974" s="29">
        <v>45384.746416377311</v>
      </c>
      <c r="B974" s="20" t="s">
        <v>5658</v>
      </c>
      <c r="C974" s="30">
        <v>160121737204</v>
      </c>
      <c r="D974" s="20" t="s">
        <v>5659</v>
      </c>
      <c r="E974" s="20" t="s">
        <v>50</v>
      </c>
      <c r="F974" s="20" t="s">
        <v>8</v>
      </c>
      <c r="G974" s="20">
        <v>3</v>
      </c>
      <c r="H974" s="20">
        <v>2025</v>
      </c>
      <c r="I974" s="20" t="s">
        <v>5660</v>
      </c>
      <c r="J974" s="20" t="s">
        <v>5658</v>
      </c>
      <c r="K974" s="20">
        <v>9849366500</v>
      </c>
      <c r="L974" s="20" t="s">
        <v>5650</v>
      </c>
      <c r="M974" s="20">
        <v>9849673938</v>
      </c>
      <c r="N974" s="20" t="s">
        <v>1360</v>
      </c>
      <c r="O974" s="20">
        <v>60</v>
      </c>
      <c r="P974" s="20" t="s">
        <v>5661</v>
      </c>
      <c r="Q974" s="20" t="s">
        <v>70</v>
      </c>
      <c r="R974" s="32" t="s">
        <v>5662</v>
      </c>
    </row>
    <row r="975" spans="1:18" ht="22.5" hidden="1" customHeight="1" x14ac:dyDescent="0.2">
      <c r="A975" s="29">
        <v>45384.694172673611</v>
      </c>
      <c r="B975" s="20" t="s">
        <v>5663</v>
      </c>
      <c r="C975" s="30">
        <v>160121737211</v>
      </c>
      <c r="D975" s="20" t="s">
        <v>5664</v>
      </c>
      <c r="E975" s="20" t="s">
        <v>50</v>
      </c>
      <c r="F975" s="20" t="s">
        <v>8</v>
      </c>
      <c r="G975" s="20">
        <v>1</v>
      </c>
      <c r="H975" s="20">
        <v>2025</v>
      </c>
      <c r="I975" s="20" t="s">
        <v>5665</v>
      </c>
      <c r="J975" s="20" t="s">
        <v>5666</v>
      </c>
      <c r="K975" s="20">
        <v>6006803618</v>
      </c>
      <c r="L975" s="20" t="s">
        <v>4886</v>
      </c>
      <c r="M975" s="20">
        <v>9492863506</v>
      </c>
      <c r="N975" s="20" t="s">
        <v>43</v>
      </c>
      <c r="O975" s="20" t="s">
        <v>5667</v>
      </c>
      <c r="P975" s="31" t="s">
        <v>5668</v>
      </c>
      <c r="Q975" s="20" t="s">
        <v>70</v>
      </c>
      <c r="R975" s="32" t="s">
        <v>5669</v>
      </c>
    </row>
    <row r="976" spans="1:18" ht="22.5" hidden="1" customHeight="1" x14ac:dyDescent="0.2">
      <c r="A976" s="29">
        <v>45411.638470555554</v>
      </c>
      <c r="B976" s="20" t="s">
        <v>5670</v>
      </c>
      <c r="C976" s="30">
        <v>160121737212</v>
      </c>
      <c r="D976" s="20" t="s">
        <v>5671</v>
      </c>
      <c r="E976" s="20" t="s">
        <v>40</v>
      </c>
      <c r="F976" s="20" t="s">
        <v>8</v>
      </c>
      <c r="G976" s="20">
        <v>1</v>
      </c>
      <c r="H976" s="20">
        <v>2025</v>
      </c>
      <c r="I976" s="20" t="s">
        <v>5672</v>
      </c>
      <c r="J976" s="20" t="s">
        <v>5670</v>
      </c>
      <c r="K976" s="20">
        <v>8899705177</v>
      </c>
      <c r="L976" s="20" t="s">
        <v>4903</v>
      </c>
      <c r="M976" s="20" t="s">
        <v>4887</v>
      </c>
      <c r="N976" s="20" t="s">
        <v>43</v>
      </c>
      <c r="O976" s="20" t="s">
        <v>44</v>
      </c>
      <c r="P976" s="31" t="s">
        <v>5673</v>
      </c>
      <c r="Q976" s="20" t="s">
        <v>70</v>
      </c>
      <c r="R976" s="32" t="s">
        <v>682</v>
      </c>
    </row>
    <row r="977" spans="1:18" ht="22.5" hidden="1" customHeight="1" x14ac:dyDescent="0.2">
      <c r="A977" s="29">
        <v>45407.866728842593</v>
      </c>
      <c r="B977" s="20" t="s">
        <v>5674</v>
      </c>
      <c r="C977" s="30">
        <v>160121737301</v>
      </c>
      <c r="D977" s="20" t="s">
        <v>5675</v>
      </c>
      <c r="E977" s="20" t="s">
        <v>50</v>
      </c>
      <c r="F977" s="20" t="s">
        <v>8</v>
      </c>
      <c r="G977" s="20">
        <v>1</v>
      </c>
      <c r="H977" s="20">
        <v>2025</v>
      </c>
      <c r="I977" s="20" t="s">
        <v>5676</v>
      </c>
      <c r="J977" s="20" t="s">
        <v>5674</v>
      </c>
      <c r="K977" s="20">
        <v>8978706271</v>
      </c>
      <c r="L977" s="20" t="s">
        <v>4815</v>
      </c>
      <c r="M977" s="20">
        <v>9492863506</v>
      </c>
      <c r="N977" s="20" t="s">
        <v>714</v>
      </c>
      <c r="O977" s="20">
        <v>72</v>
      </c>
      <c r="P977" s="20" t="s">
        <v>5677</v>
      </c>
      <c r="Q977" s="20" t="s">
        <v>70</v>
      </c>
      <c r="R977" s="20" t="s">
        <v>5678</v>
      </c>
    </row>
    <row r="978" spans="1:18" ht="22.5" hidden="1" customHeight="1" x14ac:dyDescent="0.2">
      <c r="A978" s="29">
        <v>45407.872029999999</v>
      </c>
      <c r="B978" s="20" t="s">
        <v>5674</v>
      </c>
      <c r="C978" s="30">
        <v>160121737301</v>
      </c>
      <c r="D978" s="20" t="s">
        <v>5675</v>
      </c>
      <c r="E978" s="20" t="s">
        <v>50</v>
      </c>
      <c r="F978" s="20" t="s">
        <v>8</v>
      </c>
      <c r="G978" s="20">
        <v>1</v>
      </c>
      <c r="H978" s="20">
        <v>2025</v>
      </c>
      <c r="I978" s="20" t="s">
        <v>5674</v>
      </c>
      <c r="J978" s="20" t="s">
        <v>5674</v>
      </c>
      <c r="K978" s="20">
        <v>8978706271</v>
      </c>
      <c r="L978" s="20" t="s">
        <v>4886</v>
      </c>
      <c r="M978" s="20">
        <v>9492863506</v>
      </c>
      <c r="N978" s="20" t="s">
        <v>714</v>
      </c>
      <c r="O978" s="20">
        <v>72</v>
      </c>
      <c r="P978" s="20" t="s">
        <v>5679</v>
      </c>
      <c r="Q978" s="20" t="s">
        <v>46</v>
      </c>
      <c r="R978" s="20" t="s">
        <v>5680</v>
      </c>
    </row>
    <row r="979" spans="1:18" ht="22.5" hidden="1" customHeight="1" x14ac:dyDescent="0.2">
      <c r="A979" s="29">
        <v>45385.653133217595</v>
      </c>
      <c r="B979" s="20" t="s">
        <v>5681</v>
      </c>
      <c r="C979" s="30">
        <v>160121737302</v>
      </c>
      <c r="D979" s="20" t="s">
        <v>5682</v>
      </c>
      <c r="E979" s="20" t="s">
        <v>50</v>
      </c>
      <c r="F979" s="20" t="s">
        <v>8</v>
      </c>
      <c r="G979" s="20">
        <v>1</v>
      </c>
      <c r="H979" s="20">
        <v>2025</v>
      </c>
      <c r="I979" s="20" t="s">
        <v>5683</v>
      </c>
      <c r="J979" s="20" t="s">
        <v>5681</v>
      </c>
      <c r="K979" s="20">
        <v>9100819220</v>
      </c>
      <c r="L979" s="20" t="s">
        <v>4898</v>
      </c>
      <c r="M979" s="20">
        <v>9492863506</v>
      </c>
      <c r="N979" s="20" t="s">
        <v>43</v>
      </c>
      <c r="O979" s="20" t="s">
        <v>2355</v>
      </c>
      <c r="P979" s="31" t="s">
        <v>5684</v>
      </c>
      <c r="Q979" s="20" t="s">
        <v>46</v>
      </c>
      <c r="R979" s="32" t="s">
        <v>112</v>
      </c>
    </row>
    <row r="980" spans="1:18" ht="22.5" hidden="1" customHeight="1" x14ac:dyDescent="0.2">
      <c r="A980" s="29">
        <v>45408.839246944444</v>
      </c>
      <c r="B980" s="20" t="s">
        <v>5685</v>
      </c>
      <c r="C980" s="30">
        <v>160121737303</v>
      </c>
      <c r="D980" s="20" t="s">
        <v>5686</v>
      </c>
      <c r="E980" s="20" t="s">
        <v>50</v>
      </c>
      <c r="F980" s="20" t="s">
        <v>8</v>
      </c>
      <c r="G980" s="20">
        <v>1</v>
      </c>
      <c r="H980" s="20">
        <v>2025</v>
      </c>
      <c r="I980" s="20" t="s">
        <v>5687</v>
      </c>
      <c r="J980" s="20" t="s">
        <v>5685</v>
      </c>
      <c r="K980" s="20">
        <v>7396179255</v>
      </c>
      <c r="L980" s="20" t="s">
        <v>4903</v>
      </c>
      <c r="M980" s="20">
        <v>9492863506</v>
      </c>
      <c r="N980" s="20" t="s">
        <v>67</v>
      </c>
      <c r="O980" s="20" t="s">
        <v>1032</v>
      </c>
      <c r="P980" s="31" t="s">
        <v>5688</v>
      </c>
      <c r="Q980" s="20" t="s">
        <v>46</v>
      </c>
      <c r="R980" s="33" t="s">
        <v>5689</v>
      </c>
    </row>
    <row r="981" spans="1:18" ht="22.5" hidden="1" customHeight="1" x14ac:dyDescent="0.2">
      <c r="A981" s="29">
        <v>45385.732818032411</v>
      </c>
      <c r="B981" s="20" t="s">
        <v>5690</v>
      </c>
      <c r="C981" s="30">
        <v>160121737304</v>
      </c>
      <c r="D981" s="20" t="s">
        <v>5691</v>
      </c>
      <c r="E981" s="20" t="s">
        <v>40</v>
      </c>
      <c r="F981" s="20" t="s">
        <v>8</v>
      </c>
      <c r="G981" s="20">
        <v>1</v>
      </c>
      <c r="H981" s="20">
        <v>2025</v>
      </c>
      <c r="I981" s="20" t="s">
        <v>5692</v>
      </c>
      <c r="J981" s="20" t="s">
        <v>5690</v>
      </c>
      <c r="K981" s="20">
        <v>7780501650</v>
      </c>
      <c r="L981" s="20" t="s">
        <v>5693</v>
      </c>
      <c r="M981" s="20">
        <v>9492863506</v>
      </c>
      <c r="N981" s="20" t="s">
        <v>67</v>
      </c>
      <c r="O981" s="20" t="s">
        <v>169</v>
      </c>
      <c r="P981" s="31" t="s">
        <v>5694</v>
      </c>
      <c r="Q981" s="20" t="s">
        <v>70</v>
      </c>
      <c r="R981" s="32" t="s">
        <v>56</v>
      </c>
    </row>
    <row r="982" spans="1:18" ht="22.5" hidden="1" customHeight="1" x14ac:dyDescent="0.2">
      <c r="A982" s="29">
        <v>45385.681845972227</v>
      </c>
      <c r="B982" s="20" t="s">
        <v>5695</v>
      </c>
      <c r="C982" s="30">
        <v>160121737305</v>
      </c>
      <c r="D982" s="20" t="s">
        <v>5696</v>
      </c>
      <c r="E982" s="20" t="s">
        <v>50</v>
      </c>
      <c r="F982" s="20" t="s">
        <v>8</v>
      </c>
      <c r="G982" s="20">
        <v>1</v>
      </c>
      <c r="H982" s="20">
        <v>2025</v>
      </c>
      <c r="I982" s="20" t="s">
        <v>5697</v>
      </c>
      <c r="J982" s="20" t="s">
        <v>5695</v>
      </c>
      <c r="K982" s="20">
        <v>7680060632</v>
      </c>
      <c r="L982" s="20" t="s">
        <v>4886</v>
      </c>
      <c r="M982" s="20">
        <v>9492863506</v>
      </c>
      <c r="N982" s="20" t="s">
        <v>43</v>
      </c>
      <c r="O982" s="20">
        <v>114</v>
      </c>
      <c r="P982" s="31" t="s">
        <v>5698</v>
      </c>
      <c r="Q982" s="20" t="s">
        <v>46</v>
      </c>
      <c r="R982" s="32" t="s">
        <v>5699</v>
      </c>
    </row>
    <row r="983" spans="1:18" ht="22.5" hidden="1" customHeight="1" x14ac:dyDescent="0.2">
      <c r="A983" s="29">
        <v>45385.736104039352</v>
      </c>
      <c r="B983" s="20" t="s">
        <v>5700</v>
      </c>
      <c r="C983" s="30">
        <v>160121737306</v>
      </c>
      <c r="D983" s="20" t="s">
        <v>5701</v>
      </c>
      <c r="E983" s="20" t="s">
        <v>40</v>
      </c>
      <c r="F983" s="20" t="s">
        <v>8</v>
      </c>
      <c r="G983" s="20">
        <v>1</v>
      </c>
      <c r="H983" s="20">
        <v>2025</v>
      </c>
      <c r="I983" s="20" t="s">
        <v>5702</v>
      </c>
      <c r="J983" s="20" t="s">
        <v>5700</v>
      </c>
      <c r="K983" s="20">
        <v>9121387650</v>
      </c>
      <c r="L983" s="20" t="s">
        <v>4815</v>
      </c>
      <c r="M983" s="20">
        <v>8688050019</v>
      </c>
      <c r="N983" s="20" t="s">
        <v>67</v>
      </c>
      <c r="O983" s="20" t="s">
        <v>169</v>
      </c>
      <c r="P983" s="31" t="s">
        <v>5703</v>
      </c>
      <c r="Q983" s="20" t="s">
        <v>46</v>
      </c>
      <c r="R983" s="32" t="s">
        <v>5704</v>
      </c>
    </row>
    <row r="984" spans="1:18" ht="22.5" hidden="1" customHeight="1" x14ac:dyDescent="0.2">
      <c r="A984" s="29">
        <v>45384.900284513889</v>
      </c>
      <c r="B984" s="20" t="s">
        <v>5705</v>
      </c>
      <c r="C984" s="30">
        <v>160121737307</v>
      </c>
      <c r="D984" s="20" t="s">
        <v>5705</v>
      </c>
      <c r="E984" s="20" t="s">
        <v>40</v>
      </c>
      <c r="F984" s="20" t="s">
        <v>8</v>
      </c>
      <c r="G984" s="20">
        <v>2</v>
      </c>
      <c r="H984" s="20">
        <v>2025</v>
      </c>
      <c r="I984" s="20" t="s">
        <v>5706</v>
      </c>
      <c r="J984" s="20" t="s">
        <v>5705</v>
      </c>
      <c r="K984" s="20">
        <v>7981085957</v>
      </c>
      <c r="L984" s="20" t="s">
        <v>5254</v>
      </c>
      <c r="M984" s="20" t="s">
        <v>5707</v>
      </c>
      <c r="N984" s="20" t="s">
        <v>5708</v>
      </c>
      <c r="O984" s="20" t="s">
        <v>5709</v>
      </c>
      <c r="P984" s="31" t="s">
        <v>5710</v>
      </c>
      <c r="Q984" s="20" t="s">
        <v>46</v>
      </c>
      <c r="R984" s="32" t="s">
        <v>682</v>
      </c>
    </row>
    <row r="985" spans="1:18" ht="22.5" hidden="1" customHeight="1" x14ac:dyDescent="0.2">
      <c r="A985" s="29">
        <v>45387.659928113426</v>
      </c>
      <c r="B985" s="20" t="s">
        <v>5711</v>
      </c>
      <c r="C985" s="30">
        <v>160121737308</v>
      </c>
      <c r="D985" s="20" t="s">
        <v>5712</v>
      </c>
      <c r="E985" s="20" t="s">
        <v>40</v>
      </c>
      <c r="F985" s="20" t="s">
        <v>8</v>
      </c>
      <c r="G985" s="20">
        <v>2</v>
      </c>
      <c r="H985" s="20">
        <v>2025</v>
      </c>
      <c r="I985" s="20" t="s">
        <v>5713</v>
      </c>
      <c r="J985" s="20" t="s">
        <v>5711</v>
      </c>
      <c r="K985" s="20">
        <v>8179382963</v>
      </c>
      <c r="L985" s="20" t="s">
        <v>5714</v>
      </c>
      <c r="M985" s="20" t="s">
        <v>5707</v>
      </c>
      <c r="N985" s="20" t="s">
        <v>5715</v>
      </c>
      <c r="O985" s="20" t="s">
        <v>5716</v>
      </c>
      <c r="P985" s="20" t="s">
        <v>5717</v>
      </c>
      <c r="Q985" s="20" t="s">
        <v>46</v>
      </c>
      <c r="R985" s="20" t="s">
        <v>1041</v>
      </c>
    </row>
    <row r="986" spans="1:18" ht="22.5" hidden="1" customHeight="1" x14ac:dyDescent="0.2">
      <c r="A986" s="29">
        <v>45384.666416724533</v>
      </c>
      <c r="B986" s="20" t="s">
        <v>5718</v>
      </c>
      <c r="C986" s="30">
        <v>160121737309</v>
      </c>
      <c r="D986" s="20" t="s">
        <v>5719</v>
      </c>
      <c r="E986" s="20" t="s">
        <v>50</v>
      </c>
      <c r="F986" s="20" t="s">
        <v>8</v>
      </c>
      <c r="G986" s="20">
        <v>2</v>
      </c>
      <c r="H986" s="20">
        <v>2025</v>
      </c>
      <c r="I986" s="20" t="s">
        <v>5720</v>
      </c>
      <c r="J986" s="20" t="s">
        <v>5718</v>
      </c>
      <c r="K986" s="20">
        <v>9010039569</v>
      </c>
      <c r="L986" s="20" t="s">
        <v>5721</v>
      </c>
      <c r="M986" s="20">
        <v>9959983801</v>
      </c>
      <c r="N986" s="20" t="s">
        <v>1602</v>
      </c>
      <c r="O986" s="20" t="s">
        <v>5722</v>
      </c>
      <c r="P986" s="20" t="s">
        <v>5723</v>
      </c>
      <c r="Q986" s="20" t="s">
        <v>46</v>
      </c>
      <c r="R986" s="32" t="s">
        <v>5724</v>
      </c>
    </row>
    <row r="987" spans="1:18" ht="22.5" hidden="1" customHeight="1" x14ac:dyDescent="0.2">
      <c r="A987" s="29">
        <v>45407.275556643523</v>
      </c>
      <c r="B987" s="20" t="s">
        <v>5725</v>
      </c>
      <c r="C987" s="30">
        <v>160121737310</v>
      </c>
      <c r="D987" s="20" t="s">
        <v>5726</v>
      </c>
      <c r="E987" s="20" t="s">
        <v>50</v>
      </c>
      <c r="F987" s="20" t="s">
        <v>8</v>
      </c>
      <c r="G987" s="20">
        <v>2</v>
      </c>
      <c r="H987" s="20">
        <v>2026</v>
      </c>
      <c r="I987" s="20" t="s">
        <v>5727</v>
      </c>
      <c r="J987" s="20" t="s">
        <v>5725</v>
      </c>
      <c r="K987" s="20">
        <v>8317532539</v>
      </c>
      <c r="L987" s="20" t="s">
        <v>5728</v>
      </c>
      <c r="M987" s="20">
        <v>9959983801</v>
      </c>
      <c r="N987" s="20" t="s">
        <v>61</v>
      </c>
      <c r="O987" s="20">
        <v>150</v>
      </c>
      <c r="P987" s="20" t="s">
        <v>5729</v>
      </c>
      <c r="Q987" s="20" t="s">
        <v>46</v>
      </c>
      <c r="R987" s="33" t="s">
        <v>5730</v>
      </c>
    </row>
    <row r="988" spans="1:18" ht="22.5" hidden="1" customHeight="1" x14ac:dyDescent="0.2">
      <c r="A988" s="29">
        <v>45384.772646585647</v>
      </c>
      <c r="B988" s="20" t="s">
        <v>5731</v>
      </c>
      <c r="C988" s="30">
        <v>160121737311</v>
      </c>
      <c r="D988" s="20" t="s">
        <v>5732</v>
      </c>
      <c r="E988" s="20" t="s">
        <v>40</v>
      </c>
      <c r="F988" s="20" t="s">
        <v>8</v>
      </c>
      <c r="G988" s="20">
        <v>2</v>
      </c>
      <c r="H988" s="20">
        <v>2025</v>
      </c>
      <c r="I988" s="20" t="s">
        <v>5733</v>
      </c>
      <c r="J988" s="20" t="s">
        <v>5734</v>
      </c>
      <c r="K988" s="20">
        <v>9121921043</v>
      </c>
      <c r="L988" s="20" t="s">
        <v>5236</v>
      </c>
      <c r="M988" s="20">
        <v>9959983801</v>
      </c>
      <c r="N988" s="20" t="s">
        <v>5708</v>
      </c>
      <c r="O988" s="20" t="s">
        <v>5735</v>
      </c>
      <c r="P988" s="20" t="s">
        <v>5736</v>
      </c>
      <c r="Q988" s="20" t="s">
        <v>46</v>
      </c>
      <c r="R988" s="32" t="s">
        <v>1425</v>
      </c>
    </row>
    <row r="989" spans="1:18" ht="22.5" hidden="1" customHeight="1" x14ac:dyDescent="0.2">
      <c r="A989" s="29">
        <v>45386.559675543976</v>
      </c>
      <c r="B989" s="20" t="s">
        <v>5737</v>
      </c>
      <c r="C989" s="30">
        <v>160121737312</v>
      </c>
      <c r="D989" s="20" t="s">
        <v>5738</v>
      </c>
      <c r="E989" s="20" t="s">
        <v>40</v>
      </c>
      <c r="F989" s="20" t="s">
        <v>8</v>
      </c>
      <c r="G989" s="20">
        <v>2</v>
      </c>
      <c r="H989" s="20">
        <v>2025</v>
      </c>
      <c r="I989" s="20" t="s">
        <v>5739</v>
      </c>
      <c r="J989" s="20" t="s">
        <v>5737</v>
      </c>
      <c r="K989" s="20">
        <v>7337090324</v>
      </c>
      <c r="L989" s="20" t="s">
        <v>5740</v>
      </c>
      <c r="M989" s="20">
        <v>9959983801</v>
      </c>
      <c r="N989" s="20" t="s">
        <v>43</v>
      </c>
      <c r="O989" s="20" t="s">
        <v>3973</v>
      </c>
      <c r="P989" s="31" t="s">
        <v>5741</v>
      </c>
      <c r="Q989" s="20" t="s">
        <v>70</v>
      </c>
      <c r="R989" s="32" t="s">
        <v>682</v>
      </c>
    </row>
    <row r="990" spans="1:18" ht="22.5" hidden="1" customHeight="1" x14ac:dyDescent="0.2">
      <c r="A990" s="29">
        <v>45384.687943564815</v>
      </c>
      <c r="B990" s="20" t="s">
        <v>5742</v>
      </c>
      <c r="C990" s="30">
        <v>160121737313</v>
      </c>
      <c r="D990" s="20" t="s">
        <v>5743</v>
      </c>
      <c r="E990" s="20" t="s">
        <v>50</v>
      </c>
      <c r="F990" s="20" t="s">
        <v>8</v>
      </c>
      <c r="G990" s="20">
        <v>2</v>
      </c>
      <c r="H990" s="20">
        <v>2025</v>
      </c>
      <c r="I990" s="20" t="s">
        <v>5744</v>
      </c>
      <c r="J990" s="20" t="s">
        <v>5745</v>
      </c>
      <c r="K990" s="20">
        <v>9989584687</v>
      </c>
      <c r="L990" s="20" t="s">
        <v>5746</v>
      </c>
      <c r="M990" s="20">
        <v>9959983801</v>
      </c>
      <c r="N990" s="20" t="s">
        <v>67</v>
      </c>
      <c r="O990" s="20" t="s">
        <v>169</v>
      </c>
      <c r="P990" s="20" t="s">
        <v>5747</v>
      </c>
      <c r="Q990" s="20" t="s">
        <v>46</v>
      </c>
      <c r="R990" s="32" t="s">
        <v>5748</v>
      </c>
    </row>
    <row r="991" spans="1:18" ht="22.5" hidden="1" customHeight="1" x14ac:dyDescent="0.2">
      <c r="A991" s="29">
        <v>45384.681159016203</v>
      </c>
      <c r="B991" s="20" t="s">
        <v>5749</v>
      </c>
      <c r="C991" s="30">
        <v>160121737314</v>
      </c>
      <c r="D991" s="20" t="s">
        <v>5750</v>
      </c>
      <c r="E991" s="20" t="s">
        <v>40</v>
      </c>
      <c r="F991" s="20" t="s">
        <v>8</v>
      </c>
      <c r="G991" s="20">
        <v>3</v>
      </c>
      <c r="H991" s="20">
        <v>2025</v>
      </c>
      <c r="I991" s="20" t="s">
        <v>5751</v>
      </c>
      <c r="J991" s="20" t="s">
        <v>5752</v>
      </c>
      <c r="K991" s="20">
        <v>6303362433</v>
      </c>
      <c r="L991" s="20" t="s">
        <v>5753</v>
      </c>
      <c r="M991" s="20" t="s">
        <v>5754</v>
      </c>
      <c r="N991" s="20" t="s">
        <v>67</v>
      </c>
      <c r="O991" s="20" t="s">
        <v>1170</v>
      </c>
      <c r="P991" s="31" t="s">
        <v>5755</v>
      </c>
      <c r="Q991" s="20" t="s">
        <v>70</v>
      </c>
      <c r="R991" s="32" t="s">
        <v>5756</v>
      </c>
    </row>
    <row r="992" spans="1:18" ht="22.5" hidden="1" customHeight="1" x14ac:dyDescent="0.2">
      <c r="A992" s="29">
        <v>45386.53188383102</v>
      </c>
      <c r="B992" s="20" t="s">
        <v>5757</v>
      </c>
      <c r="C992" s="30">
        <v>160121737315</v>
      </c>
      <c r="D992" s="20" t="s">
        <v>5758</v>
      </c>
      <c r="E992" s="20" t="s">
        <v>50</v>
      </c>
      <c r="F992" s="20" t="s">
        <v>8</v>
      </c>
      <c r="G992" s="20">
        <v>3</v>
      </c>
      <c r="H992" s="20">
        <v>2025</v>
      </c>
      <c r="I992" s="20" t="s">
        <v>5759</v>
      </c>
      <c r="J992" s="20" t="s">
        <v>5757</v>
      </c>
      <c r="K992" s="20">
        <v>8519808810</v>
      </c>
      <c r="L992" s="20" t="s">
        <v>5760</v>
      </c>
      <c r="M992" s="20">
        <v>9849673938</v>
      </c>
      <c r="N992" s="20" t="s">
        <v>3140</v>
      </c>
      <c r="O992" s="20">
        <v>90</v>
      </c>
      <c r="P992" s="31" t="s">
        <v>5761</v>
      </c>
      <c r="Q992" s="20" t="s">
        <v>70</v>
      </c>
      <c r="R992" s="32" t="s">
        <v>2587</v>
      </c>
    </row>
    <row r="993" spans="1:18" ht="22.5" hidden="1" customHeight="1" x14ac:dyDescent="0.2">
      <c r="A993" s="29">
        <v>45384.79162866898</v>
      </c>
      <c r="B993" s="20" t="s">
        <v>5762</v>
      </c>
      <c r="C993" s="30">
        <v>160121737316</v>
      </c>
      <c r="D993" s="20" t="s">
        <v>5763</v>
      </c>
      <c r="E993" s="20" t="s">
        <v>50</v>
      </c>
      <c r="F993" s="20" t="s">
        <v>8</v>
      </c>
      <c r="G993" s="20">
        <v>3</v>
      </c>
      <c r="H993" s="20">
        <v>2025</v>
      </c>
      <c r="I993" s="20" t="s">
        <v>5764</v>
      </c>
      <c r="J993" s="20" t="s">
        <v>5765</v>
      </c>
      <c r="K993" s="20">
        <v>9502600137</v>
      </c>
      <c r="L993" s="20" t="s">
        <v>5766</v>
      </c>
      <c r="M993" s="20">
        <v>9849673938</v>
      </c>
      <c r="N993" s="20" t="s">
        <v>1360</v>
      </c>
      <c r="O993" s="20">
        <v>60</v>
      </c>
      <c r="P993" s="31" t="s">
        <v>5767</v>
      </c>
      <c r="Q993" s="20" t="s">
        <v>70</v>
      </c>
      <c r="R993" s="32" t="s">
        <v>5768</v>
      </c>
    </row>
    <row r="994" spans="1:18" ht="22.5" hidden="1" customHeight="1" x14ac:dyDescent="0.2">
      <c r="A994" s="29">
        <v>45384.688366377319</v>
      </c>
      <c r="B994" s="20" t="s">
        <v>5769</v>
      </c>
      <c r="C994" s="30">
        <v>160121737317</v>
      </c>
      <c r="D994" s="20" t="s">
        <v>5770</v>
      </c>
      <c r="E994" s="20" t="s">
        <v>50</v>
      </c>
      <c r="F994" s="20" t="s">
        <v>8</v>
      </c>
      <c r="G994" s="20">
        <v>3</v>
      </c>
      <c r="H994" s="20">
        <v>2025</v>
      </c>
      <c r="I994" s="20" t="s">
        <v>5769</v>
      </c>
      <c r="J994" s="20" t="s">
        <v>5771</v>
      </c>
      <c r="K994" s="20">
        <v>6302459159</v>
      </c>
      <c r="L994" s="20" t="s">
        <v>5772</v>
      </c>
      <c r="M994" s="20">
        <v>9849673938</v>
      </c>
      <c r="N994" s="20" t="s">
        <v>1360</v>
      </c>
      <c r="O994" s="20" t="s">
        <v>5773</v>
      </c>
      <c r="P994" s="31" t="s">
        <v>5774</v>
      </c>
      <c r="Q994" s="20" t="s">
        <v>70</v>
      </c>
      <c r="R994" s="33" t="s">
        <v>5775</v>
      </c>
    </row>
    <row r="995" spans="1:18" ht="22.5" hidden="1" customHeight="1" x14ac:dyDescent="0.2">
      <c r="A995" s="29">
        <v>45384.716274479171</v>
      </c>
      <c r="B995" s="20" t="s">
        <v>5776</v>
      </c>
      <c r="C995" s="30">
        <v>160121737318</v>
      </c>
      <c r="D995" s="20" t="s">
        <v>5777</v>
      </c>
      <c r="E995" s="20" t="s">
        <v>50</v>
      </c>
      <c r="F995" s="20" t="s">
        <v>8</v>
      </c>
      <c r="G995" s="20">
        <v>3</v>
      </c>
      <c r="H995" s="20">
        <v>2025</v>
      </c>
      <c r="I995" s="20" t="s">
        <v>5778</v>
      </c>
      <c r="J995" s="20" t="s">
        <v>5776</v>
      </c>
      <c r="K995" s="20">
        <v>9676602530</v>
      </c>
      <c r="L995" s="20" t="s">
        <v>5596</v>
      </c>
      <c r="M995" s="20">
        <v>9849673938</v>
      </c>
      <c r="N995" s="20" t="s">
        <v>67</v>
      </c>
      <c r="O995" s="20">
        <v>75.52</v>
      </c>
      <c r="P995" s="31" t="s">
        <v>5779</v>
      </c>
      <c r="Q995" s="20" t="s">
        <v>70</v>
      </c>
      <c r="R995" s="32" t="s">
        <v>5780</v>
      </c>
    </row>
    <row r="996" spans="1:18" ht="22.5" hidden="1" customHeight="1" x14ac:dyDescent="0.2">
      <c r="A996" s="29">
        <v>45384.700456724539</v>
      </c>
      <c r="B996" s="20" t="s">
        <v>5781</v>
      </c>
      <c r="C996" s="30">
        <v>160121737319</v>
      </c>
      <c r="D996" s="20" t="s">
        <v>5782</v>
      </c>
      <c r="E996" s="20" t="s">
        <v>40</v>
      </c>
      <c r="F996" s="20" t="s">
        <v>8</v>
      </c>
      <c r="G996" s="20">
        <v>3</v>
      </c>
      <c r="H996" s="20">
        <v>2025</v>
      </c>
      <c r="I996" s="20" t="s">
        <v>5783</v>
      </c>
      <c r="J996" s="20" t="s">
        <v>5781</v>
      </c>
      <c r="K996" s="20">
        <v>6303446112</v>
      </c>
      <c r="L996" s="20" t="s">
        <v>5784</v>
      </c>
      <c r="M996" s="20" t="s">
        <v>5754</v>
      </c>
      <c r="N996" s="20" t="s">
        <v>316</v>
      </c>
      <c r="O996" s="20" t="s">
        <v>5785</v>
      </c>
      <c r="P996" s="31" t="s">
        <v>5786</v>
      </c>
      <c r="Q996" s="20" t="s">
        <v>70</v>
      </c>
      <c r="R996" s="32" t="s">
        <v>358</v>
      </c>
    </row>
    <row r="997" spans="1:18" ht="22.5" hidden="1" customHeight="1" x14ac:dyDescent="0.2">
      <c r="A997" s="29">
        <v>45386.538416701384</v>
      </c>
      <c r="B997" s="20" t="s">
        <v>5787</v>
      </c>
      <c r="C997" s="30">
        <v>160121737320</v>
      </c>
      <c r="D997" s="20" t="s">
        <v>5788</v>
      </c>
      <c r="E997" s="20" t="s">
        <v>50</v>
      </c>
      <c r="F997" s="20" t="s">
        <v>8</v>
      </c>
      <c r="G997" s="20">
        <v>3</v>
      </c>
      <c r="H997" s="20">
        <v>2025</v>
      </c>
      <c r="I997" s="20" t="s">
        <v>5789</v>
      </c>
      <c r="J997" s="20" t="s">
        <v>5790</v>
      </c>
      <c r="K997" s="20">
        <v>9618500442</v>
      </c>
      <c r="L997" s="20" t="s">
        <v>5791</v>
      </c>
      <c r="M997" s="20">
        <v>9849673938</v>
      </c>
      <c r="N997" s="20" t="s">
        <v>1360</v>
      </c>
      <c r="O997" s="20">
        <v>60</v>
      </c>
      <c r="P997" s="31" t="s">
        <v>5792</v>
      </c>
      <c r="Q997" s="20" t="s">
        <v>70</v>
      </c>
      <c r="R997" s="32" t="s">
        <v>112</v>
      </c>
    </row>
    <row r="998" spans="1:18" ht="22.5" hidden="1" customHeight="1" x14ac:dyDescent="0.2">
      <c r="A998" s="29">
        <v>45372.583092604167</v>
      </c>
      <c r="B998" s="20" t="s">
        <v>5793</v>
      </c>
      <c r="C998" s="30">
        <v>160121740002</v>
      </c>
      <c r="D998" s="20" t="s">
        <v>5794</v>
      </c>
      <c r="E998" s="20" t="s">
        <v>40</v>
      </c>
      <c r="F998" s="20" t="s">
        <v>12</v>
      </c>
      <c r="G998" s="20">
        <v>1</v>
      </c>
      <c r="H998" s="20">
        <v>2025</v>
      </c>
      <c r="I998" s="20" t="s">
        <v>5795</v>
      </c>
      <c r="J998" s="20" t="s">
        <v>5793</v>
      </c>
      <c r="K998" s="20">
        <v>8688484533</v>
      </c>
      <c r="L998" s="20" t="s">
        <v>5796</v>
      </c>
      <c r="M998" s="20">
        <v>9492529745</v>
      </c>
      <c r="N998" s="20" t="s">
        <v>67</v>
      </c>
      <c r="O998" s="20" t="s">
        <v>169</v>
      </c>
      <c r="P998" s="31" t="s">
        <v>5797</v>
      </c>
      <c r="Q998" s="20" t="s">
        <v>46</v>
      </c>
      <c r="R998" s="32" t="s">
        <v>85</v>
      </c>
    </row>
    <row r="999" spans="1:18" ht="22.5" hidden="1" customHeight="1" x14ac:dyDescent="0.2">
      <c r="A999" s="29">
        <v>45384.749639525464</v>
      </c>
      <c r="B999" s="20" t="s">
        <v>5798</v>
      </c>
      <c r="C999" s="30">
        <v>160121748001</v>
      </c>
      <c r="D999" s="20" t="s">
        <v>5799</v>
      </c>
      <c r="E999" s="20" t="s">
        <v>40</v>
      </c>
      <c r="F999" s="20" t="s">
        <v>11</v>
      </c>
      <c r="G999" s="20">
        <v>1</v>
      </c>
      <c r="H999" s="20">
        <v>2025</v>
      </c>
      <c r="I999" s="20" t="s">
        <v>5800</v>
      </c>
      <c r="J999" s="20" t="s">
        <v>5798</v>
      </c>
      <c r="K999" s="20">
        <v>7842545019</v>
      </c>
      <c r="L999" s="20" t="s">
        <v>5801</v>
      </c>
      <c r="M999" s="20">
        <v>9505743404</v>
      </c>
      <c r="N999" s="20" t="s">
        <v>61</v>
      </c>
      <c r="O999" s="20">
        <v>60</v>
      </c>
      <c r="P999" s="31" t="s">
        <v>5802</v>
      </c>
      <c r="Q999" s="20" t="s">
        <v>46</v>
      </c>
      <c r="R999" s="32" t="s">
        <v>242</v>
      </c>
    </row>
    <row r="1000" spans="1:18" ht="22.5" hidden="1" customHeight="1" x14ac:dyDescent="0.2">
      <c r="A1000" s="29">
        <v>45398.587980532408</v>
      </c>
      <c r="B1000" s="20" t="s">
        <v>5803</v>
      </c>
      <c r="C1000" s="30">
        <v>160121748002</v>
      </c>
      <c r="D1000" s="20" t="s">
        <v>5804</v>
      </c>
      <c r="E1000" s="20" t="s">
        <v>40</v>
      </c>
      <c r="F1000" s="20" t="s">
        <v>11</v>
      </c>
      <c r="G1000" s="20">
        <v>1</v>
      </c>
      <c r="H1000" s="20">
        <v>2025</v>
      </c>
      <c r="I1000" s="20" t="s">
        <v>5805</v>
      </c>
      <c r="J1000" s="20" t="s">
        <v>5803</v>
      </c>
      <c r="K1000" s="20">
        <v>7702069707</v>
      </c>
      <c r="L1000" s="20" t="s">
        <v>5806</v>
      </c>
      <c r="M1000" s="20">
        <v>9505743404</v>
      </c>
      <c r="N1000" s="20" t="s">
        <v>206</v>
      </c>
      <c r="O1000" s="20">
        <v>75</v>
      </c>
      <c r="P1000" s="20" t="s">
        <v>5807</v>
      </c>
      <c r="Q1000" s="20" t="s">
        <v>46</v>
      </c>
      <c r="R1000" s="32" t="s">
        <v>5808</v>
      </c>
    </row>
    <row r="1001" spans="1:18" ht="22.5" hidden="1" customHeight="1" x14ac:dyDescent="0.2">
      <c r="A1001" s="29">
        <v>45377.79193172454</v>
      </c>
      <c r="B1001" s="20" t="s">
        <v>5809</v>
      </c>
      <c r="C1001" s="30">
        <v>160121748003</v>
      </c>
      <c r="D1001" s="20" t="s">
        <v>5810</v>
      </c>
      <c r="E1001" s="20" t="s">
        <v>40</v>
      </c>
      <c r="F1001" s="20" t="s">
        <v>11</v>
      </c>
      <c r="G1001" s="20">
        <v>1</v>
      </c>
      <c r="H1001" s="20">
        <v>2025</v>
      </c>
      <c r="I1001" s="20" t="s">
        <v>5811</v>
      </c>
      <c r="J1001" s="20" t="s">
        <v>5809</v>
      </c>
      <c r="K1001" s="20">
        <v>8712332412</v>
      </c>
      <c r="L1001" s="20" t="s">
        <v>5812</v>
      </c>
      <c r="M1001" s="20">
        <v>9885117207</v>
      </c>
      <c r="N1001" s="20" t="s">
        <v>67</v>
      </c>
      <c r="O1001" s="20" t="s">
        <v>4124</v>
      </c>
      <c r="P1001" s="20" t="s">
        <v>5813</v>
      </c>
      <c r="Q1001" s="20" t="s">
        <v>46</v>
      </c>
      <c r="R1001" s="32" t="s">
        <v>242</v>
      </c>
    </row>
    <row r="1002" spans="1:18" ht="22.5" hidden="1" customHeight="1" x14ac:dyDescent="0.2">
      <c r="A1002" s="29">
        <v>45408.902701747684</v>
      </c>
      <c r="B1002" s="20" t="s">
        <v>5814</v>
      </c>
      <c r="C1002" s="30">
        <v>160121748004</v>
      </c>
      <c r="D1002" s="20" t="s">
        <v>5815</v>
      </c>
      <c r="E1002" s="20" t="s">
        <v>40</v>
      </c>
      <c r="F1002" s="20" t="s">
        <v>11</v>
      </c>
      <c r="G1002" s="20">
        <v>3</v>
      </c>
      <c r="H1002" s="20">
        <v>2025</v>
      </c>
      <c r="I1002" s="20" t="s">
        <v>5816</v>
      </c>
      <c r="J1002" s="20" t="s">
        <v>5814</v>
      </c>
      <c r="K1002" s="20">
        <v>9700157348</v>
      </c>
      <c r="L1002" s="20" t="s">
        <v>5817</v>
      </c>
      <c r="M1002" s="20" t="s">
        <v>5818</v>
      </c>
      <c r="N1002" s="20" t="s">
        <v>67</v>
      </c>
      <c r="O1002" s="20" t="s">
        <v>5819</v>
      </c>
      <c r="P1002" s="20" t="s">
        <v>5820</v>
      </c>
      <c r="Q1002" s="20" t="s">
        <v>70</v>
      </c>
      <c r="R1002" s="32" t="s">
        <v>153</v>
      </c>
    </row>
    <row r="1003" spans="1:18" ht="22.5" hidden="1" customHeight="1" x14ac:dyDescent="0.2">
      <c r="A1003" s="29">
        <v>45413.451151643516</v>
      </c>
      <c r="B1003" s="20" t="s">
        <v>5821</v>
      </c>
      <c r="C1003" s="30">
        <v>160121748005</v>
      </c>
      <c r="D1003" s="20" t="s">
        <v>5822</v>
      </c>
      <c r="E1003" s="20" t="s">
        <v>40</v>
      </c>
      <c r="F1003" s="20" t="s">
        <v>11</v>
      </c>
      <c r="G1003" s="20">
        <v>1</v>
      </c>
      <c r="H1003" s="20">
        <v>2025</v>
      </c>
      <c r="I1003" s="20" t="s">
        <v>5823</v>
      </c>
      <c r="J1003" s="20" t="s">
        <v>5821</v>
      </c>
      <c r="K1003" s="20">
        <v>9100684030</v>
      </c>
      <c r="L1003" s="20" t="s">
        <v>5824</v>
      </c>
      <c r="M1003" s="20">
        <v>9505743404</v>
      </c>
      <c r="N1003" s="20" t="s">
        <v>3140</v>
      </c>
      <c r="O1003" s="20">
        <v>60</v>
      </c>
      <c r="P1003" s="20" t="s">
        <v>5825</v>
      </c>
      <c r="Q1003" s="20" t="s">
        <v>70</v>
      </c>
      <c r="R1003" s="32" t="s">
        <v>5826</v>
      </c>
    </row>
    <row r="1004" spans="1:18" ht="22.5" hidden="1" customHeight="1" x14ac:dyDescent="0.2">
      <c r="A1004" s="29">
        <v>45382.691121574069</v>
      </c>
      <c r="B1004" s="20" t="s">
        <v>5827</v>
      </c>
      <c r="C1004" s="30">
        <v>160121748006</v>
      </c>
      <c r="D1004" s="20" t="s">
        <v>5828</v>
      </c>
      <c r="E1004" s="20" t="s">
        <v>40</v>
      </c>
      <c r="F1004" s="20" t="s">
        <v>11</v>
      </c>
      <c r="G1004" s="20">
        <v>1</v>
      </c>
      <c r="H1004" s="20">
        <v>2025</v>
      </c>
      <c r="I1004" s="20" t="s">
        <v>5829</v>
      </c>
      <c r="J1004" s="20" t="s">
        <v>5827</v>
      </c>
      <c r="K1004" s="20">
        <v>7981534947</v>
      </c>
      <c r="L1004" s="20" t="s">
        <v>5830</v>
      </c>
      <c r="M1004" s="20">
        <v>9885117207</v>
      </c>
      <c r="N1004" s="20" t="s">
        <v>1360</v>
      </c>
      <c r="O1004" s="20">
        <v>50</v>
      </c>
      <c r="P1004" s="20" t="s">
        <v>5831</v>
      </c>
      <c r="Q1004" s="20" t="s">
        <v>70</v>
      </c>
      <c r="R1004" s="32" t="s">
        <v>5832</v>
      </c>
    </row>
    <row r="1005" spans="1:18" ht="22.5" hidden="1" customHeight="1" x14ac:dyDescent="0.2">
      <c r="A1005" s="29">
        <v>45408.890552777782</v>
      </c>
      <c r="B1005" s="20" t="s">
        <v>5833</v>
      </c>
      <c r="C1005" s="30">
        <v>160121748006</v>
      </c>
      <c r="D1005" s="20" t="s">
        <v>5834</v>
      </c>
      <c r="E1005" s="20" t="s">
        <v>40</v>
      </c>
      <c r="F1005" s="20" t="s">
        <v>11</v>
      </c>
      <c r="G1005" s="20">
        <v>1</v>
      </c>
      <c r="H1005" s="20">
        <v>2025</v>
      </c>
      <c r="I1005" s="20" t="s">
        <v>5829</v>
      </c>
      <c r="J1005" s="20" t="s">
        <v>5833</v>
      </c>
      <c r="K1005" s="20">
        <v>7981534947</v>
      </c>
      <c r="L1005" s="20" t="s">
        <v>5835</v>
      </c>
      <c r="M1005" s="20">
        <v>9885117207</v>
      </c>
      <c r="N1005" s="20" t="s">
        <v>67</v>
      </c>
      <c r="O1005" s="20">
        <v>75.52</v>
      </c>
      <c r="P1005" s="31" t="s">
        <v>5836</v>
      </c>
      <c r="Q1005" s="20" t="s">
        <v>70</v>
      </c>
      <c r="R1005" s="20" t="s">
        <v>5837</v>
      </c>
    </row>
    <row r="1006" spans="1:18" ht="22.5" hidden="1" customHeight="1" x14ac:dyDescent="0.2">
      <c r="A1006" s="29">
        <v>45408.513035949072</v>
      </c>
      <c r="B1006" s="20" t="s">
        <v>5838</v>
      </c>
      <c r="C1006" s="30">
        <v>160121748007</v>
      </c>
      <c r="D1006" s="20" t="s">
        <v>5839</v>
      </c>
      <c r="E1006" s="20" t="s">
        <v>40</v>
      </c>
      <c r="F1006" s="20" t="s">
        <v>11</v>
      </c>
      <c r="G1006" s="20">
        <v>1</v>
      </c>
      <c r="H1006" s="20">
        <v>2025</v>
      </c>
      <c r="I1006" s="20" t="s">
        <v>5840</v>
      </c>
      <c r="J1006" s="20" t="s">
        <v>5838</v>
      </c>
      <c r="K1006" s="20">
        <v>8074744515</v>
      </c>
      <c r="L1006" s="20" t="s">
        <v>5841</v>
      </c>
      <c r="M1006" s="20">
        <v>9885117207</v>
      </c>
      <c r="N1006" s="20" t="s">
        <v>67</v>
      </c>
      <c r="O1006" s="20" t="s">
        <v>169</v>
      </c>
      <c r="P1006" s="20" t="s">
        <v>5842</v>
      </c>
      <c r="Q1006" s="20" t="s">
        <v>70</v>
      </c>
      <c r="R1006" s="32" t="s">
        <v>5843</v>
      </c>
    </row>
    <row r="1007" spans="1:18" ht="22.5" hidden="1" customHeight="1" x14ac:dyDescent="0.2">
      <c r="A1007" s="29">
        <v>45378.551484016207</v>
      </c>
      <c r="B1007" s="20" t="s">
        <v>5844</v>
      </c>
      <c r="C1007" s="30">
        <v>160121748008</v>
      </c>
      <c r="D1007" s="20" t="s">
        <v>5845</v>
      </c>
      <c r="E1007" s="20" t="s">
        <v>40</v>
      </c>
      <c r="F1007" s="20" t="s">
        <v>11</v>
      </c>
      <c r="G1007" s="20">
        <v>1</v>
      </c>
      <c r="H1007" s="20">
        <v>2025</v>
      </c>
      <c r="I1007" s="20" t="s">
        <v>5846</v>
      </c>
      <c r="J1007" s="20" t="s">
        <v>5844</v>
      </c>
      <c r="K1007" s="20">
        <v>8074447260</v>
      </c>
      <c r="L1007" s="20" t="s">
        <v>5847</v>
      </c>
      <c r="M1007" s="20">
        <v>9885117207</v>
      </c>
      <c r="N1007" s="20" t="s">
        <v>67</v>
      </c>
      <c r="O1007" s="20" t="s">
        <v>625</v>
      </c>
      <c r="P1007" s="31" t="s">
        <v>5848</v>
      </c>
      <c r="Q1007" s="20" t="s">
        <v>46</v>
      </c>
      <c r="R1007" s="32" t="s">
        <v>1472</v>
      </c>
    </row>
    <row r="1008" spans="1:18" ht="22.5" hidden="1" customHeight="1" x14ac:dyDescent="0.2">
      <c r="A1008" s="29">
        <v>45398.601869652775</v>
      </c>
      <c r="B1008" s="20" t="s">
        <v>5849</v>
      </c>
      <c r="C1008" s="30">
        <v>160121748009</v>
      </c>
      <c r="D1008" s="20" t="s">
        <v>5850</v>
      </c>
      <c r="E1008" s="20" t="s">
        <v>40</v>
      </c>
      <c r="F1008" s="20" t="s">
        <v>11</v>
      </c>
      <c r="G1008" s="20">
        <v>1</v>
      </c>
      <c r="H1008" s="20">
        <v>2025</v>
      </c>
      <c r="I1008" s="20" t="s">
        <v>5851</v>
      </c>
      <c r="J1008" s="20" t="s">
        <v>5849</v>
      </c>
      <c r="K1008" s="20">
        <v>9676198275</v>
      </c>
      <c r="L1008" s="20" t="s">
        <v>3723</v>
      </c>
      <c r="M1008" s="20">
        <v>9505743404</v>
      </c>
      <c r="N1008" s="20" t="s">
        <v>206</v>
      </c>
      <c r="O1008" s="20">
        <v>60</v>
      </c>
      <c r="P1008" s="20" t="s">
        <v>5852</v>
      </c>
      <c r="Q1008" s="20" t="s">
        <v>70</v>
      </c>
      <c r="R1008" s="32" t="s">
        <v>112</v>
      </c>
    </row>
    <row r="1009" spans="1:18" ht="22.5" hidden="1" customHeight="1" x14ac:dyDescent="0.2">
      <c r="A1009" s="29">
        <v>45378.900329374999</v>
      </c>
      <c r="B1009" s="20" t="s">
        <v>5853</v>
      </c>
      <c r="C1009" s="30">
        <v>160121748010</v>
      </c>
      <c r="D1009" s="20" t="s">
        <v>5854</v>
      </c>
      <c r="E1009" s="20" t="s">
        <v>40</v>
      </c>
      <c r="F1009" s="20" t="s">
        <v>11</v>
      </c>
      <c r="G1009" s="20">
        <v>1</v>
      </c>
      <c r="H1009" s="20">
        <v>2025</v>
      </c>
      <c r="I1009" s="20" t="s">
        <v>5855</v>
      </c>
      <c r="J1009" s="20" t="s">
        <v>5853</v>
      </c>
      <c r="K1009" s="20">
        <v>9492671680</v>
      </c>
      <c r="L1009" s="20" t="s">
        <v>5812</v>
      </c>
      <c r="M1009" s="20">
        <v>9885117207</v>
      </c>
      <c r="N1009" s="20" t="s">
        <v>3469</v>
      </c>
      <c r="O1009" s="20" t="s">
        <v>5856</v>
      </c>
      <c r="P1009" s="31" t="s">
        <v>5857</v>
      </c>
      <c r="Q1009" s="20" t="s">
        <v>46</v>
      </c>
      <c r="R1009" s="32" t="s">
        <v>5091</v>
      </c>
    </row>
    <row r="1010" spans="1:18" ht="22.5" hidden="1" customHeight="1" x14ac:dyDescent="0.2">
      <c r="A1010" s="29">
        <v>45408.507745486109</v>
      </c>
      <c r="B1010" s="20" t="s">
        <v>5858</v>
      </c>
      <c r="C1010" s="30">
        <v>160121748011</v>
      </c>
      <c r="D1010" s="20" t="s">
        <v>5859</v>
      </c>
      <c r="E1010" s="20" t="s">
        <v>40</v>
      </c>
      <c r="F1010" s="20" t="s">
        <v>11</v>
      </c>
      <c r="G1010" s="20">
        <v>1</v>
      </c>
      <c r="H1010" s="20">
        <v>2025</v>
      </c>
      <c r="I1010" s="20" t="s">
        <v>5858</v>
      </c>
      <c r="J1010" s="20" t="s">
        <v>5858</v>
      </c>
      <c r="K1010" s="20">
        <v>9059088169</v>
      </c>
      <c r="L1010" s="20" t="s">
        <v>5847</v>
      </c>
      <c r="M1010" s="20">
        <v>9885117207</v>
      </c>
      <c r="N1010" s="20" t="s">
        <v>67</v>
      </c>
      <c r="O1010" s="20">
        <v>75</v>
      </c>
      <c r="P1010" s="31" t="s">
        <v>5860</v>
      </c>
      <c r="Q1010" s="20" t="s">
        <v>46</v>
      </c>
      <c r="R1010" s="32" t="s">
        <v>5861</v>
      </c>
    </row>
    <row r="1011" spans="1:18" ht="22.5" hidden="1" customHeight="1" x14ac:dyDescent="0.2">
      <c r="A1011" s="29">
        <v>45413.454531030089</v>
      </c>
      <c r="B1011" s="20" t="s">
        <v>5862</v>
      </c>
      <c r="C1011" s="30">
        <v>160121748012</v>
      </c>
      <c r="D1011" s="20" t="s">
        <v>5863</v>
      </c>
      <c r="E1011" s="20" t="s">
        <v>40</v>
      </c>
      <c r="F1011" s="20" t="s">
        <v>11</v>
      </c>
      <c r="G1011" s="20">
        <v>1</v>
      </c>
      <c r="H1011" s="20">
        <v>2025</v>
      </c>
      <c r="I1011" s="20" t="s">
        <v>5864</v>
      </c>
      <c r="J1011" s="20" t="s">
        <v>5862</v>
      </c>
      <c r="K1011" s="20">
        <v>6301296117</v>
      </c>
      <c r="L1011" s="20" t="s">
        <v>5865</v>
      </c>
      <c r="M1011" s="20">
        <v>9505743404</v>
      </c>
      <c r="N1011" s="20" t="s">
        <v>67</v>
      </c>
      <c r="O1011" s="20">
        <v>76</v>
      </c>
      <c r="P1011" s="31" t="s">
        <v>5866</v>
      </c>
      <c r="Q1011" s="20" t="s">
        <v>70</v>
      </c>
      <c r="R1011" s="20" t="s">
        <v>358</v>
      </c>
    </row>
    <row r="1012" spans="1:18" ht="22.5" hidden="1" customHeight="1" x14ac:dyDescent="0.2">
      <c r="A1012" s="29">
        <v>45374.863375034722</v>
      </c>
      <c r="B1012" s="20" t="s">
        <v>5867</v>
      </c>
      <c r="C1012" s="30">
        <v>160121748013</v>
      </c>
      <c r="D1012" s="20" t="s">
        <v>5868</v>
      </c>
      <c r="E1012" s="20" t="s">
        <v>40</v>
      </c>
      <c r="F1012" s="20" t="s">
        <v>11</v>
      </c>
      <c r="G1012" s="20">
        <v>1</v>
      </c>
      <c r="H1012" s="20">
        <v>2025</v>
      </c>
      <c r="I1012" s="20" t="s">
        <v>5869</v>
      </c>
      <c r="J1012" s="20" t="s">
        <v>5867</v>
      </c>
      <c r="K1012" s="20">
        <v>6304094946</v>
      </c>
      <c r="L1012" s="20" t="s">
        <v>5870</v>
      </c>
      <c r="M1012" s="20">
        <v>9885117207</v>
      </c>
      <c r="N1012" s="20" t="s">
        <v>67</v>
      </c>
      <c r="O1012" s="20">
        <v>75.52</v>
      </c>
      <c r="P1012" s="31" t="s">
        <v>5871</v>
      </c>
      <c r="Q1012" s="20" t="s">
        <v>70</v>
      </c>
      <c r="R1012" s="32" t="s">
        <v>242</v>
      </c>
    </row>
    <row r="1013" spans="1:18" ht="22.5" hidden="1" customHeight="1" x14ac:dyDescent="0.2">
      <c r="A1013" s="29">
        <v>45377.899074386572</v>
      </c>
      <c r="B1013" s="20" t="s">
        <v>5872</v>
      </c>
      <c r="C1013" s="30">
        <v>160121748014</v>
      </c>
      <c r="D1013" s="20" t="s">
        <v>5873</v>
      </c>
      <c r="E1013" s="20" t="s">
        <v>40</v>
      </c>
      <c r="F1013" s="20" t="s">
        <v>11</v>
      </c>
      <c r="G1013" s="20">
        <v>1</v>
      </c>
      <c r="H1013" s="20">
        <v>2025</v>
      </c>
      <c r="I1013" s="20" t="s">
        <v>5874</v>
      </c>
      <c r="J1013" s="20" t="s">
        <v>5872</v>
      </c>
      <c r="K1013" s="20">
        <v>9347861587</v>
      </c>
      <c r="L1013" s="20" t="s">
        <v>5830</v>
      </c>
      <c r="M1013" s="20">
        <v>9885117207</v>
      </c>
      <c r="N1013" s="20" t="s">
        <v>67</v>
      </c>
      <c r="O1013" s="20">
        <v>75</v>
      </c>
      <c r="P1013" s="31" t="s">
        <v>5875</v>
      </c>
      <c r="Q1013" s="20" t="s">
        <v>70</v>
      </c>
      <c r="R1013" s="32" t="s">
        <v>5876</v>
      </c>
    </row>
    <row r="1014" spans="1:18" ht="22.5" hidden="1" customHeight="1" x14ac:dyDescent="0.2">
      <c r="A1014" s="29">
        <v>45378.444100844907</v>
      </c>
      <c r="B1014" s="20" t="s">
        <v>5877</v>
      </c>
      <c r="C1014" s="30">
        <v>160121748015</v>
      </c>
      <c r="D1014" s="20" t="s">
        <v>5878</v>
      </c>
      <c r="E1014" s="20" t="s">
        <v>40</v>
      </c>
      <c r="F1014" s="20" t="s">
        <v>11</v>
      </c>
      <c r="G1014" s="20">
        <v>1</v>
      </c>
      <c r="H1014" s="20">
        <v>2025</v>
      </c>
      <c r="I1014" s="20" t="s">
        <v>5879</v>
      </c>
      <c r="J1014" s="20" t="s">
        <v>5877</v>
      </c>
      <c r="K1014" s="20">
        <v>9000100669</v>
      </c>
      <c r="L1014" s="20" t="s">
        <v>5880</v>
      </c>
      <c r="M1014" s="20">
        <v>9885117207</v>
      </c>
      <c r="N1014" s="20" t="s">
        <v>67</v>
      </c>
      <c r="O1014" s="20" t="s">
        <v>798</v>
      </c>
      <c r="P1014" s="31" t="s">
        <v>5881</v>
      </c>
      <c r="Q1014" s="20" t="s">
        <v>46</v>
      </c>
      <c r="R1014" s="32" t="s">
        <v>85</v>
      </c>
    </row>
    <row r="1015" spans="1:18" ht="22.5" hidden="1" customHeight="1" x14ac:dyDescent="0.2">
      <c r="A1015" s="29">
        <v>45398.6040646412</v>
      </c>
      <c r="B1015" s="20" t="s">
        <v>5882</v>
      </c>
      <c r="C1015" s="30">
        <v>160121748016</v>
      </c>
      <c r="D1015" s="20" t="s">
        <v>5883</v>
      </c>
      <c r="E1015" s="20" t="s">
        <v>40</v>
      </c>
      <c r="F1015" s="20" t="s">
        <v>11</v>
      </c>
      <c r="G1015" s="20">
        <v>1</v>
      </c>
      <c r="H1015" s="20">
        <v>2025</v>
      </c>
      <c r="I1015" s="20" t="s">
        <v>5884</v>
      </c>
      <c r="J1015" s="20" t="s">
        <v>5882</v>
      </c>
      <c r="K1015" s="20">
        <v>9573329475</v>
      </c>
      <c r="L1015" s="20" t="s">
        <v>5865</v>
      </c>
      <c r="M1015" s="20">
        <v>9505743404</v>
      </c>
      <c r="N1015" s="20" t="s">
        <v>206</v>
      </c>
      <c r="O1015" s="20">
        <v>60</v>
      </c>
      <c r="P1015" s="20" t="s">
        <v>5885</v>
      </c>
      <c r="Q1015" s="20" t="s">
        <v>70</v>
      </c>
      <c r="R1015" s="32" t="s">
        <v>5091</v>
      </c>
    </row>
    <row r="1016" spans="1:18" ht="22.5" hidden="1" customHeight="1" x14ac:dyDescent="0.2">
      <c r="A1016" s="29">
        <v>45413.710566828704</v>
      </c>
      <c r="B1016" s="20" t="s">
        <v>5886</v>
      </c>
      <c r="C1016" s="20">
        <v>160121748017</v>
      </c>
      <c r="D1016" s="20" t="s">
        <v>5887</v>
      </c>
      <c r="E1016" s="20" t="s">
        <v>40</v>
      </c>
      <c r="F1016" s="20" t="s">
        <v>11</v>
      </c>
      <c r="G1016" s="20">
        <v>1</v>
      </c>
      <c r="H1016" s="20">
        <v>2025</v>
      </c>
      <c r="I1016" s="20" t="s">
        <v>5888</v>
      </c>
      <c r="J1016" s="20" t="s">
        <v>5886</v>
      </c>
      <c r="K1016" s="20">
        <v>9963789626</v>
      </c>
      <c r="L1016" s="20" t="s">
        <v>5880</v>
      </c>
      <c r="M1016" s="20">
        <v>9885117207</v>
      </c>
      <c r="N1016" s="20" t="s">
        <v>67</v>
      </c>
      <c r="O1016" s="20">
        <v>75.52</v>
      </c>
      <c r="P1016" s="31" t="s">
        <v>5889</v>
      </c>
      <c r="Q1016" s="20" t="s">
        <v>70</v>
      </c>
      <c r="R1016" s="20" t="s">
        <v>112</v>
      </c>
    </row>
    <row r="1017" spans="1:18" ht="22.5" hidden="1" customHeight="1" x14ac:dyDescent="0.2">
      <c r="A1017" s="29">
        <v>45410.60759605324</v>
      </c>
      <c r="B1017" s="20" t="s">
        <v>5890</v>
      </c>
      <c r="C1017" s="30">
        <v>160121748018</v>
      </c>
      <c r="D1017" s="20" t="s">
        <v>5891</v>
      </c>
      <c r="E1017" s="20" t="s">
        <v>40</v>
      </c>
      <c r="F1017" s="20" t="s">
        <v>11</v>
      </c>
      <c r="G1017" s="20">
        <v>1</v>
      </c>
      <c r="H1017" s="20">
        <v>2025</v>
      </c>
      <c r="I1017" s="20" t="s">
        <v>5892</v>
      </c>
      <c r="J1017" s="20" t="s">
        <v>5893</v>
      </c>
      <c r="K1017" s="20">
        <v>7032459837</v>
      </c>
      <c r="L1017" s="20" t="s">
        <v>5894</v>
      </c>
      <c r="M1017" s="20">
        <v>9666992628</v>
      </c>
      <c r="N1017" s="20" t="s">
        <v>67</v>
      </c>
      <c r="O1017" s="20">
        <v>75</v>
      </c>
      <c r="P1017" s="31" t="s">
        <v>5895</v>
      </c>
      <c r="Q1017" s="20" t="s">
        <v>70</v>
      </c>
      <c r="R1017" s="20" t="s">
        <v>402</v>
      </c>
    </row>
    <row r="1018" spans="1:18" ht="22.5" hidden="1" customHeight="1" x14ac:dyDescent="0.2">
      <c r="A1018" s="29">
        <v>45408.506925914349</v>
      </c>
      <c r="B1018" s="20" t="s">
        <v>5896</v>
      </c>
      <c r="C1018" s="30">
        <v>160121748019</v>
      </c>
      <c r="D1018" s="20" t="s">
        <v>5897</v>
      </c>
      <c r="E1018" s="20" t="s">
        <v>40</v>
      </c>
      <c r="F1018" s="20" t="s">
        <v>11</v>
      </c>
      <c r="G1018" s="20">
        <v>1</v>
      </c>
      <c r="H1018" s="20">
        <v>2025</v>
      </c>
      <c r="I1018" s="20" t="s">
        <v>5898</v>
      </c>
      <c r="J1018" s="20" t="s">
        <v>5896</v>
      </c>
      <c r="K1018" s="20">
        <v>7569100492</v>
      </c>
      <c r="L1018" s="20" t="s">
        <v>3723</v>
      </c>
      <c r="M1018" s="20">
        <v>9505743404</v>
      </c>
      <c r="N1018" s="20" t="s">
        <v>206</v>
      </c>
      <c r="O1018" s="20" t="s">
        <v>5899</v>
      </c>
      <c r="P1018" s="20" t="s">
        <v>5900</v>
      </c>
      <c r="Q1018" s="20" t="s">
        <v>70</v>
      </c>
      <c r="R1018" s="32" t="s">
        <v>271</v>
      </c>
    </row>
    <row r="1019" spans="1:18" ht="22.5" hidden="1" customHeight="1" x14ac:dyDescent="0.2">
      <c r="A1019" s="29">
        <v>45379.052829664353</v>
      </c>
      <c r="B1019" s="20" t="s">
        <v>5901</v>
      </c>
      <c r="C1019" s="30">
        <v>160121748020</v>
      </c>
      <c r="D1019" s="20" t="s">
        <v>5902</v>
      </c>
      <c r="E1019" s="20" t="s">
        <v>40</v>
      </c>
      <c r="F1019" s="20" t="s">
        <v>11</v>
      </c>
      <c r="G1019" s="20">
        <v>1</v>
      </c>
      <c r="H1019" s="20">
        <v>2025</v>
      </c>
      <c r="I1019" s="20" t="s">
        <v>5903</v>
      </c>
      <c r="J1019" s="20" t="s">
        <v>5901</v>
      </c>
      <c r="K1019" s="20">
        <v>6302560280</v>
      </c>
      <c r="L1019" s="20" t="s">
        <v>5904</v>
      </c>
      <c r="M1019" s="20">
        <v>9885117207</v>
      </c>
      <c r="N1019" s="20" t="s">
        <v>67</v>
      </c>
      <c r="O1019" s="20">
        <v>75</v>
      </c>
      <c r="P1019" s="20" t="s">
        <v>5905</v>
      </c>
      <c r="Q1019" s="20" t="s">
        <v>46</v>
      </c>
      <c r="R1019" s="32" t="s">
        <v>5906</v>
      </c>
    </row>
    <row r="1020" spans="1:18" ht="22.5" hidden="1" customHeight="1" x14ac:dyDescent="0.2">
      <c r="A1020" s="29">
        <v>45380.476245428239</v>
      </c>
      <c r="B1020" s="20" t="s">
        <v>5907</v>
      </c>
      <c r="C1020" s="30">
        <v>160121748021</v>
      </c>
      <c r="D1020" s="20" t="s">
        <v>5908</v>
      </c>
      <c r="E1020" s="20" t="s">
        <v>40</v>
      </c>
      <c r="F1020" s="20" t="s">
        <v>11</v>
      </c>
      <c r="G1020" s="20">
        <v>1</v>
      </c>
      <c r="H1020" s="20">
        <v>2025</v>
      </c>
      <c r="I1020" s="20" t="s">
        <v>5909</v>
      </c>
      <c r="J1020" s="20" t="s">
        <v>5907</v>
      </c>
      <c r="K1020" s="20">
        <v>9393757555</v>
      </c>
      <c r="L1020" s="20" t="s">
        <v>5910</v>
      </c>
      <c r="M1020" s="20">
        <v>9885117207</v>
      </c>
      <c r="N1020" s="20" t="s">
        <v>96</v>
      </c>
      <c r="O1020" s="20" t="s">
        <v>1523</v>
      </c>
      <c r="P1020" s="20" t="s">
        <v>5911</v>
      </c>
      <c r="Q1020" s="20" t="s">
        <v>70</v>
      </c>
      <c r="R1020" s="32" t="s">
        <v>85</v>
      </c>
    </row>
    <row r="1021" spans="1:18" ht="22.5" hidden="1" customHeight="1" x14ac:dyDescent="0.2">
      <c r="A1021" s="29">
        <v>45380.413552129627</v>
      </c>
      <c r="B1021" s="20" t="s">
        <v>5912</v>
      </c>
      <c r="C1021" s="30">
        <v>160121748022</v>
      </c>
      <c r="D1021" s="20" t="s">
        <v>5913</v>
      </c>
      <c r="E1021" s="20" t="s">
        <v>40</v>
      </c>
      <c r="F1021" s="20" t="s">
        <v>11</v>
      </c>
      <c r="G1021" s="20">
        <v>1</v>
      </c>
      <c r="H1021" s="20">
        <v>2025</v>
      </c>
      <c r="I1021" s="20" t="s">
        <v>5914</v>
      </c>
      <c r="J1021" s="20" t="s">
        <v>5912</v>
      </c>
      <c r="K1021" s="20">
        <v>8790949481</v>
      </c>
      <c r="L1021" s="20" t="s">
        <v>5830</v>
      </c>
      <c r="M1021" s="20">
        <v>9885117207</v>
      </c>
      <c r="N1021" s="20" t="s">
        <v>67</v>
      </c>
      <c r="O1021" s="20" t="s">
        <v>169</v>
      </c>
      <c r="P1021" s="31" t="s">
        <v>5915</v>
      </c>
      <c r="Q1021" s="20" t="s">
        <v>46</v>
      </c>
      <c r="R1021" s="32" t="s">
        <v>5916</v>
      </c>
    </row>
    <row r="1022" spans="1:18" ht="22.5" hidden="1" customHeight="1" x14ac:dyDescent="0.2">
      <c r="A1022" s="29">
        <v>45382.549181192131</v>
      </c>
      <c r="B1022" s="20" t="s">
        <v>5917</v>
      </c>
      <c r="C1022" s="30">
        <v>160121748023</v>
      </c>
      <c r="D1022" s="20" t="s">
        <v>5918</v>
      </c>
      <c r="E1022" s="20" t="s">
        <v>40</v>
      </c>
      <c r="F1022" s="20" t="s">
        <v>11</v>
      </c>
      <c r="G1022" s="20">
        <v>1</v>
      </c>
      <c r="H1022" s="20">
        <v>2025</v>
      </c>
      <c r="I1022" s="20" t="s">
        <v>5919</v>
      </c>
      <c r="J1022" s="20" t="s">
        <v>5917</v>
      </c>
      <c r="K1022" s="20">
        <v>6281427958</v>
      </c>
      <c r="L1022" s="20" t="s">
        <v>5812</v>
      </c>
      <c r="M1022" s="20">
        <v>9885117207</v>
      </c>
      <c r="N1022" s="20" t="s">
        <v>67</v>
      </c>
      <c r="O1022" s="20">
        <v>75.52</v>
      </c>
      <c r="P1022" s="31" t="s">
        <v>5920</v>
      </c>
      <c r="Q1022" s="20" t="s">
        <v>70</v>
      </c>
      <c r="R1022" s="32" t="s">
        <v>5921</v>
      </c>
    </row>
    <row r="1023" spans="1:18" ht="22.5" hidden="1" customHeight="1" x14ac:dyDescent="0.2">
      <c r="A1023" s="29">
        <v>45378.781664745373</v>
      </c>
      <c r="B1023" s="20" t="s">
        <v>5922</v>
      </c>
      <c r="C1023" s="30">
        <v>160121748024</v>
      </c>
      <c r="D1023" s="20" t="s">
        <v>5923</v>
      </c>
      <c r="E1023" s="20" t="s">
        <v>50</v>
      </c>
      <c r="F1023" s="20" t="s">
        <v>11</v>
      </c>
      <c r="G1023" s="20">
        <v>1</v>
      </c>
      <c r="H1023" s="20">
        <v>2025</v>
      </c>
      <c r="I1023" s="20" t="s">
        <v>5924</v>
      </c>
      <c r="J1023" s="20" t="s">
        <v>5922</v>
      </c>
      <c r="K1023" s="20">
        <v>7337559222</v>
      </c>
      <c r="L1023" s="20" t="s">
        <v>5925</v>
      </c>
      <c r="M1023" s="20">
        <v>9885117207</v>
      </c>
      <c r="N1023" s="20" t="s">
        <v>67</v>
      </c>
      <c r="O1023" s="20">
        <v>75</v>
      </c>
      <c r="P1023" s="31" t="s">
        <v>5926</v>
      </c>
      <c r="Q1023" s="20" t="s">
        <v>70</v>
      </c>
      <c r="R1023" s="32" t="s">
        <v>5927</v>
      </c>
    </row>
    <row r="1024" spans="1:18" ht="22.5" hidden="1" customHeight="1" x14ac:dyDescent="0.2">
      <c r="A1024" s="29">
        <v>45413.485979884259</v>
      </c>
      <c r="B1024" s="20" t="s">
        <v>5928</v>
      </c>
      <c r="C1024" s="30">
        <v>160121748025</v>
      </c>
      <c r="D1024" s="20" t="s">
        <v>5929</v>
      </c>
      <c r="E1024" s="20" t="s">
        <v>50</v>
      </c>
      <c r="F1024" s="20" t="s">
        <v>11</v>
      </c>
      <c r="G1024" s="20">
        <v>1</v>
      </c>
      <c r="H1024" s="20">
        <v>2025</v>
      </c>
      <c r="I1024" s="20" t="s">
        <v>5930</v>
      </c>
      <c r="J1024" s="20" t="s">
        <v>5928</v>
      </c>
      <c r="K1024" s="20">
        <v>8712154292</v>
      </c>
      <c r="L1024" s="20" t="s">
        <v>5931</v>
      </c>
      <c r="M1024" s="20">
        <v>9885117207</v>
      </c>
      <c r="N1024" s="20" t="s">
        <v>67</v>
      </c>
      <c r="O1024" s="20">
        <v>72.5</v>
      </c>
      <c r="P1024" s="31" t="s">
        <v>5932</v>
      </c>
      <c r="Q1024" s="20" t="s">
        <v>70</v>
      </c>
      <c r="R1024" s="20" t="s">
        <v>142</v>
      </c>
    </row>
    <row r="1025" spans="1:18" ht="22.5" hidden="1" customHeight="1" x14ac:dyDescent="0.2">
      <c r="A1025" s="29">
        <v>45411.77037322917</v>
      </c>
      <c r="B1025" s="20" t="s">
        <v>5933</v>
      </c>
      <c r="C1025" s="30">
        <v>160121748026</v>
      </c>
      <c r="D1025" s="20" t="s">
        <v>5934</v>
      </c>
      <c r="E1025" s="20" t="s">
        <v>50</v>
      </c>
      <c r="F1025" s="20" t="s">
        <v>11</v>
      </c>
      <c r="G1025" s="20">
        <v>1</v>
      </c>
      <c r="H1025" s="20">
        <v>2025</v>
      </c>
      <c r="I1025" s="20" t="s">
        <v>5935</v>
      </c>
      <c r="J1025" s="20" t="s">
        <v>5936</v>
      </c>
      <c r="K1025" s="20">
        <v>8712276670</v>
      </c>
      <c r="L1025" s="20" t="s">
        <v>5904</v>
      </c>
      <c r="M1025" s="20">
        <v>9885117207</v>
      </c>
      <c r="N1025" s="20" t="s">
        <v>4260</v>
      </c>
      <c r="O1025" s="20" t="s">
        <v>5937</v>
      </c>
      <c r="P1025" s="31" t="s">
        <v>5938</v>
      </c>
      <c r="Q1025" s="20" t="s">
        <v>46</v>
      </c>
      <c r="R1025" s="20" t="s">
        <v>3880</v>
      </c>
    </row>
    <row r="1026" spans="1:18" ht="22.5" hidden="1" customHeight="1" x14ac:dyDescent="0.2">
      <c r="A1026" s="29">
        <v>45378.443783113427</v>
      </c>
      <c r="B1026" s="20" t="s">
        <v>5939</v>
      </c>
      <c r="C1026" s="30">
        <v>160121748027</v>
      </c>
      <c r="D1026" s="20" t="s">
        <v>5940</v>
      </c>
      <c r="E1026" s="20" t="s">
        <v>50</v>
      </c>
      <c r="F1026" s="20" t="s">
        <v>11</v>
      </c>
      <c r="G1026" s="20">
        <v>1</v>
      </c>
      <c r="H1026" s="20">
        <v>2025</v>
      </c>
      <c r="I1026" s="20" t="s">
        <v>5941</v>
      </c>
      <c r="J1026" s="20" t="s">
        <v>5939</v>
      </c>
      <c r="K1026" s="20">
        <v>8143826810</v>
      </c>
      <c r="L1026" s="20" t="s">
        <v>5942</v>
      </c>
      <c r="M1026" s="20">
        <v>8008023453</v>
      </c>
      <c r="N1026" s="20" t="s">
        <v>61</v>
      </c>
      <c r="O1026" s="20" t="s">
        <v>5943</v>
      </c>
      <c r="P1026" s="20" t="s">
        <v>5944</v>
      </c>
      <c r="Q1026" s="20" t="s">
        <v>46</v>
      </c>
      <c r="R1026" s="32" t="s">
        <v>1472</v>
      </c>
    </row>
    <row r="1027" spans="1:18" ht="22.5" hidden="1" customHeight="1" x14ac:dyDescent="0.2">
      <c r="A1027" s="29">
        <v>45381.781732430551</v>
      </c>
      <c r="B1027" s="20" t="s">
        <v>5945</v>
      </c>
      <c r="C1027" s="30">
        <v>160121748028</v>
      </c>
      <c r="D1027" s="20" t="s">
        <v>5946</v>
      </c>
      <c r="E1027" s="20" t="s">
        <v>50</v>
      </c>
      <c r="F1027" s="20" t="s">
        <v>11</v>
      </c>
      <c r="G1027" s="20">
        <v>1</v>
      </c>
      <c r="H1027" s="20">
        <v>2025</v>
      </c>
      <c r="I1027" s="20" t="s">
        <v>5947</v>
      </c>
      <c r="J1027" s="20" t="s">
        <v>5945</v>
      </c>
      <c r="K1027" s="20">
        <v>6305163310</v>
      </c>
      <c r="L1027" s="20" t="s">
        <v>5948</v>
      </c>
      <c r="M1027" s="20">
        <v>9885117207</v>
      </c>
      <c r="N1027" s="20" t="s">
        <v>67</v>
      </c>
      <c r="O1027" s="20">
        <v>76</v>
      </c>
      <c r="P1027" s="31" t="s">
        <v>5949</v>
      </c>
      <c r="Q1027" s="20" t="s">
        <v>70</v>
      </c>
      <c r="R1027" s="32" t="s">
        <v>5950</v>
      </c>
    </row>
    <row r="1028" spans="1:18" ht="22.5" hidden="1" customHeight="1" x14ac:dyDescent="0.2">
      <c r="A1028" s="29">
        <v>45378.812355393515</v>
      </c>
      <c r="B1028" s="20" t="s">
        <v>5951</v>
      </c>
      <c r="C1028" s="30">
        <v>160121748029</v>
      </c>
      <c r="D1028" s="20" t="s">
        <v>5952</v>
      </c>
      <c r="E1028" s="20" t="s">
        <v>50</v>
      </c>
      <c r="F1028" s="20" t="s">
        <v>11</v>
      </c>
      <c r="G1028" s="20">
        <v>1</v>
      </c>
      <c r="H1028" s="20">
        <v>2025</v>
      </c>
      <c r="I1028" s="20" t="s">
        <v>5953</v>
      </c>
      <c r="J1028" s="20" t="s">
        <v>5951</v>
      </c>
      <c r="K1028" s="20">
        <v>9440243211</v>
      </c>
      <c r="L1028" s="20" t="s">
        <v>5954</v>
      </c>
      <c r="M1028" s="20">
        <v>9885117207</v>
      </c>
      <c r="N1028" s="20" t="s">
        <v>67</v>
      </c>
      <c r="O1028" s="20">
        <v>75</v>
      </c>
      <c r="P1028" s="20" t="s">
        <v>5955</v>
      </c>
      <c r="Q1028" s="20" t="s">
        <v>46</v>
      </c>
      <c r="R1028" s="32" t="s">
        <v>5956</v>
      </c>
    </row>
    <row r="1029" spans="1:18" ht="22.5" hidden="1" customHeight="1" x14ac:dyDescent="0.2">
      <c r="A1029" s="29">
        <v>45384.894751493055</v>
      </c>
      <c r="B1029" s="20" t="s">
        <v>5957</v>
      </c>
      <c r="C1029" s="30">
        <v>160121748030</v>
      </c>
      <c r="D1029" s="20" t="s">
        <v>5958</v>
      </c>
      <c r="E1029" s="20" t="s">
        <v>50</v>
      </c>
      <c r="F1029" s="20" t="s">
        <v>11</v>
      </c>
      <c r="G1029" s="20">
        <v>1</v>
      </c>
      <c r="H1029" s="20">
        <v>2025</v>
      </c>
      <c r="I1029" s="20" t="s">
        <v>5959</v>
      </c>
      <c r="J1029" s="20" t="s">
        <v>5957</v>
      </c>
      <c r="K1029" s="20">
        <v>8978006659</v>
      </c>
      <c r="L1029" s="20" t="s">
        <v>5931</v>
      </c>
      <c r="M1029" s="20">
        <v>9885117207</v>
      </c>
      <c r="N1029" s="20" t="s">
        <v>67</v>
      </c>
      <c r="O1029" s="20">
        <v>75.52</v>
      </c>
      <c r="P1029" s="31" t="s">
        <v>5960</v>
      </c>
      <c r="Q1029" s="20" t="s">
        <v>70</v>
      </c>
      <c r="R1029" s="32" t="s">
        <v>1719</v>
      </c>
    </row>
    <row r="1030" spans="1:18" ht="22.5" hidden="1" customHeight="1" x14ac:dyDescent="0.2">
      <c r="A1030" s="29">
        <v>45377.822739328709</v>
      </c>
      <c r="B1030" s="20" t="s">
        <v>5961</v>
      </c>
      <c r="C1030" s="30">
        <v>160121748031</v>
      </c>
      <c r="D1030" s="20" t="s">
        <v>5962</v>
      </c>
      <c r="E1030" s="20" t="s">
        <v>50</v>
      </c>
      <c r="F1030" s="20" t="s">
        <v>11</v>
      </c>
      <c r="G1030" s="20">
        <v>1</v>
      </c>
      <c r="H1030" s="20">
        <v>2025</v>
      </c>
      <c r="I1030" s="20" t="s">
        <v>5963</v>
      </c>
      <c r="J1030" s="20" t="s">
        <v>5961</v>
      </c>
      <c r="K1030" s="20">
        <v>9014158047</v>
      </c>
      <c r="L1030" s="20" t="s">
        <v>5948</v>
      </c>
      <c r="M1030" s="20">
        <v>9885117207</v>
      </c>
      <c r="N1030" s="20" t="s">
        <v>67</v>
      </c>
      <c r="O1030" s="20">
        <v>76</v>
      </c>
      <c r="P1030" s="31" t="s">
        <v>5964</v>
      </c>
      <c r="Q1030" s="20" t="s">
        <v>70</v>
      </c>
      <c r="R1030" s="32" t="s">
        <v>2487</v>
      </c>
    </row>
    <row r="1031" spans="1:18" ht="22.5" hidden="1" customHeight="1" x14ac:dyDescent="0.2">
      <c r="A1031" s="29">
        <v>45381.447645034721</v>
      </c>
      <c r="B1031" s="20" t="s">
        <v>5965</v>
      </c>
      <c r="C1031" s="30">
        <v>160121748032</v>
      </c>
      <c r="D1031" s="20" t="s">
        <v>5966</v>
      </c>
      <c r="E1031" s="20" t="s">
        <v>50</v>
      </c>
      <c r="F1031" s="20" t="s">
        <v>11</v>
      </c>
      <c r="G1031" s="20">
        <v>1</v>
      </c>
      <c r="H1031" s="20">
        <v>2025</v>
      </c>
      <c r="I1031" s="20" t="s">
        <v>5967</v>
      </c>
      <c r="J1031" s="20" t="s">
        <v>5965</v>
      </c>
      <c r="K1031" s="20">
        <v>7416937354</v>
      </c>
      <c r="L1031" s="20" t="s">
        <v>5968</v>
      </c>
      <c r="M1031" s="20">
        <v>8008023453</v>
      </c>
      <c r="N1031" s="20" t="s">
        <v>67</v>
      </c>
      <c r="O1031" s="20">
        <v>76</v>
      </c>
      <c r="P1031" s="31" t="s">
        <v>5969</v>
      </c>
      <c r="Q1031" s="20" t="s">
        <v>46</v>
      </c>
      <c r="R1031" s="32" t="s">
        <v>5970</v>
      </c>
    </row>
    <row r="1032" spans="1:18" ht="22.5" hidden="1" customHeight="1" x14ac:dyDescent="0.2">
      <c r="A1032" s="29">
        <v>45380.994042662038</v>
      </c>
      <c r="B1032" s="20" t="s">
        <v>5971</v>
      </c>
      <c r="C1032" s="30">
        <v>160121748033</v>
      </c>
      <c r="D1032" s="20" t="s">
        <v>5972</v>
      </c>
      <c r="E1032" s="20" t="s">
        <v>50</v>
      </c>
      <c r="F1032" s="20" t="s">
        <v>11</v>
      </c>
      <c r="G1032" s="20">
        <v>1</v>
      </c>
      <c r="H1032" s="20">
        <v>2025</v>
      </c>
      <c r="I1032" s="20" t="s">
        <v>5973</v>
      </c>
      <c r="J1032" s="20" t="s">
        <v>5971</v>
      </c>
      <c r="K1032" s="20">
        <v>9299757575</v>
      </c>
      <c r="L1032" s="20" t="s">
        <v>5974</v>
      </c>
      <c r="M1032" s="20">
        <v>8008023453</v>
      </c>
      <c r="N1032" s="20" t="s">
        <v>67</v>
      </c>
      <c r="O1032" s="20" t="s">
        <v>5975</v>
      </c>
      <c r="P1032" s="31" t="s">
        <v>5976</v>
      </c>
      <c r="Q1032" s="20" t="s">
        <v>70</v>
      </c>
      <c r="R1032" s="32" t="s">
        <v>5977</v>
      </c>
    </row>
    <row r="1033" spans="1:18" ht="22.5" hidden="1" customHeight="1" x14ac:dyDescent="0.2">
      <c r="A1033" s="29">
        <v>45380.905822361106</v>
      </c>
      <c r="B1033" s="20" t="s">
        <v>5978</v>
      </c>
      <c r="C1033" s="30">
        <v>160121748034</v>
      </c>
      <c r="D1033" s="20" t="s">
        <v>5979</v>
      </c>
      <c r="E1033" s="20" t="s">
        <v>50</v>
      </c>
      <c r="F1033" s="20" t="s">
        <v>11</v>
      </c>
      <c r="G1033" s="20">
        <v>1</v>
      </c>
      <c r="H1033" s="20">
        <v>2025</v>
      </c>
      <c r="I1033" s="20" t="s">
        <v>5980</v>
      </c>
      <c r="J1033" s="20" t="s">
        <v>5978</v>
      </c>
      <c r="K1033" s="20">
        <v>9989614743</v>
      </c>
      <c r="L1033" s="20" t="s">
        <v>5812</v>
      </c>
      <c r="M1033" s="20">
        <v>9885117207</v>
      </c>
      <c r="N1033" s="20" t="s">
        <v>67</v>
      </c>
      <c r="O1033" s="20" t="s">
        <v>798</v>
      </c>
      <c r="P1033" s="31" t="s">
        <v>5981</v>
      </c>
      <c r="Q1033" s="20" t="s">
        <v>46</v>
      </c>
      <c r="R1033" s="32" t="s">
        <v>164</v>
      </c>
    </row>
    <row r="1034" spans="1:18" ht="22.5" hidden="1" customHeight="1" x14ac:dyDescent="0.2">
      <c r="A1034" s="29">
        <v>45379.011569432871</v>
      </c>
      <c r="B1034" s="20" t="s">
        <v>5982</v>
      </c>
      <c r="C1034" s="30">
        <v>160121748035</v>
      </c>
      <c r="D1034" s="20" t="s">
        <v>5983</v>
      </c>
      <c r="E1034" s="20" t="s">
        <v>50</v>
      </c>
      <c r="F1034" s="20" t="s">
        <v>11</v>
      </c>
      <c r="G1034" s="20">
        <v>1</v>
      </c>
      <c r="H1034" s="20">
        <v>2025</v>
      </c>
      <c r="I1034" s="20" t="s">
        <v>5984</v>
      </c>
      <c r="J1034" s="20" t="s">
        <v>5982</v>
      </c>
      <c r="K1034" s="20">
        <v>9989287354</v>
      </c>
      <c r="L1034" s="20" t="s">
        <v>5948</v>
      </c>
      <c r="M1034" s="20">
        <v>9885117207</v>
      </c>
      <c r="N1034" s="20" t="s">
        <v>67</v>
      </c>
      <c r="O1034" s="20">
        <v>75.52</v>
      </c>
      <c r="P1034" s="31" t="s">
        <v>5985</v>
      </c>
      <c r="Q1034" s="20" t="s">
        <v>46</v>
      </c>
      <c r="R1034" s="32" t="s">
        <v>56</v>
      </c>
    </row>
    <row r="1035" spans="1:18" ht="22.5" hidden="1" customHeight="1" x14ac:dyDescent="0.2">
      <c r="A1035" s="29">
        <v>45413.412114872684</v>
      </c>
      <c r="B1035" s="20" t="s">
        <v>5986</v>
      </c>
      <c r="C1035" s="30">
        <v>160121748036</v>
      </c>
      <c r="D1035" s="20" t="s">
        <v>5987</v>
      </c>
      <c r="E1035" s="20" t="s">
        <v>50</v>
      </c>
      <c r="F1035" s="20" t="s">
        <v>11</v>
      </c>
      <c r="G1035" s="20">
        <v>1</v>
      </c>
      <c r="H1035" s="20">
        <v>2025</v>
      </c>
      <c r="I1035" s="20" t="s">
        <v>5988</v>
      </c>
      <c r="J1035" s="20" t="s">
        <v>5986</v>
      </c>
      <c r="K1035" s="20">
        <v>6302315772</v>
      </c>
      <c r="L1035" s="20" t="s">
        <v>5989</v>
      </c>
      <c r="M1035" s="20">
        <v>9885117207</v>
      </c>
      <c r="N1035" s="20" t="s">
        <v>67</v>
      </c>
      <c r="O1035" s="20" t="s">
        <v>110</v>
      </c>
      <c r="P1035" s="31" t="s">
        <v>5990</v>
      </c>
      <c r="Q1035" s="20" t="s">
        <v>46</v>
      </c>
      <c r="R1035" s="20" t="s">
        <v>5991</v>
      </c>
    </row>
    <row r="1036" spans="1:18" ht="22.5" hidden="1" customHeight="1" x14ac:dyDescent="0.2">
      <c r="A1036" s="29">
        <v>45413.408143078705</v>
      </c>
      <c r="B1036" s="20" t="s">
        <v>5992</v>
      </c>
      <c r="C1036" s="30">
        <v>160121748037</v>
      </c>
      <c r="D1036" s="20" t="s">
        <v>5993</v>
      </c>
      <c r="E1036" s="20" t="s">
        <v>50</v>
      </c>
      <c r="F1036" s="20" t="s">
        <v>11</v>
      </c>
      <c r="G1036" s="20">
        <v>1</v>
      </c>
      <c r="H1036" s="20">
        <v>2025</v>
      </c>
      <c r="I1036" s="20" t="s">
        <v>5994</v>
      </c>
      <c r="J1036" s="20" t="s">
        <v>5992</v>
      </c>
      <c r="K1036" s="20">
        <v>7506292929</v>
      </c>
      <c r="L1036" s="20" t="s">
        <v>5995</v>
      </c>
      <c r="M1036" s="20">
        <v>8008023453</v>
      </c>
      <c r="N1036" s="20" t="s">
        <v>67</v>
      </c>
      <c r="O1036" s="20" t="s">
        <v>5996</v>
      </c>
      <c r="P1036" s="31" t="s">
        <v>5997</v>
      </c>
      <c r="Q1036" s="20" t="s">
        <v>70</v>
      </c>
      <c r="R1036" s="20" t="s">
        <v>5998</v>
      </c>
    </row>
    <row r="1037" spans="1:18" ht="22.5" hidden="1" customHeight="1" x14ac:dyDescent="0.2">
      <c r="A1037" s="29">
        <v>45378.622116238424</v>
      </c>
      <c r="B1037" s="20" t="s">
        <v>5999</v>
      </c>
      <c r="C1037" s="30">
        <v>160121748038</v>
      </c>
      <c r="D1037" s="20" t="s">
        <v>6000</v>
      </c>
      <c r="E1037" s="20" t="s">
        <v>50</v>
      </c>
      <c r="F1037" s="20" t="s">
        <v>11</v>
      </c>
      <c r="G1037" s="20">
        <v>1</v>
      </c>
      <c r="H1037" s="20">
        <v>2025</v>
      </c>
      <c r="I1037" s="20" t="s">
        <v>6001</v>
      </c>
      <c r="J1037" s="20" t="s">
        <v>5999</v>
      </c>
      <c r="K1037" s="20">
        <v>8985738506</v>
      </c>
      <c r="L1037" s="20" t="s">
        <v>6002</v>
      </c>
      <c r="M1037" s="20">
        <v>8008023453</v>
      </c>
      <c r="N1037" s="20" t="s">
        <v>67</v>
      </c>
      <c r="O1037" s="20">
        <v>76</v>
      </c>
      <c r="P1037" s="31" t="s">
        <v>6003</v>
      </c>
      <c r="Q1037" s="20" t="s">
        <v>70</v>
      </c>
      <c r="R1037" s="32" t="s">
        <v>6004</v>
      </c>
    </row>
    <row r="1038" spans="1:18" ht="22.5" hidden="1" customHeight="1" x14ac:dyDescent="0.2">
      <c r="A1038" s="29">
        <v>45379.057995995376</v>
      </c>
      <c r="B1038" s="20" t="s">
        <v>6005</v>
      </c>
      <c r="C1038" s="30">
        <v>160121748039</v>
      </c>
      <c r="D1038" s="20" t="s">
        <v>6006</v>
      </c>
      <c r="E1038" s="20" t="s">
        <v>50</v>
      </c>
      <c r="F1038" s="20" t="s">
        <v>11</v>
      </c>
      <c r="G1038" s="20">
        <v>1</v>
      </c>
      <c r="H1038" s="20">
        <v>2025</v>
      </c>
      <c r="I1038" s="20" t="s">
        <v>6007</v>
      </c>
      <c r="J1038" s="20" t="s">
        <v>6005</v>
      </c>
      <c r="K1038" s="20">
        <v>9989521939</v>
      </c>
      <c r="L1038" s="20" t="s">
        <v>6002</v>
      </c>
      <c r="M1038" s="20">
        <v>8008023453</v>
      </c>
      <c r="N1038" s="20" t="s">
        <v>6008</v>
      </c>
      <c r="O1038" s="20" t="s">
        <v>6009</v>
      </c>
      <c r="P1038" s="20" t="s">
        <v>6010</v>
      </c>
      <c r="Q1038" s="20" t="s">
        <v>46</v>
      </c>
      <c r="R1038" s="32" t="s">
        <v>6011</v>
      </c>
    </row>
    <row r="1039" spans="1:18" ht="22.5" hidden="1" customHeight="1" x14ac:dyDescent="0.2">
      <c r="A1039" s="29">
        <v>45374.79186662037</v>
      </c>
      <c r="B1039" s="20" t="s">
        <v>6012</v>
      </c>
      <c r="C1039" s="30">
        <v>160121748040</v>
      </c>
      <c r="D1039" s="20" t="s">
        <v>6013</v>
      </c>
      <c r="E1039" s="20" t="s">
        <v>50</v>
      </c>
      <c r="F1039" s="20" t="s">
        <v>11</v>
      </c>
      <c r="G1039" s="20">
        <v>1</v>
      </c>
      <c r="H1039" s="20">
        <v>2025</v>
      </c>
      <c r="I1039" s="20" t="s">
        <v>6014</v>
      </c>
      <c r="J1039" s="20" t="s">
        <v>6012</v>
      </c>
      <c r="K1039" s="20">
        <v>7386961885</v>
      </c>
      <c r="L1039" s="20" t="s">
        <v>6015</v>
      </c>
      <c r="M1039" s="20">
        <v>8008023453</v>
      </c>
      <c r="N1039" s="20" t="s">
        <v>67</v>
      </c>
      <c r="O1039" s="20">
        <v>76</v>
      </c>
      <c r="P1039" s="31" t="s">
        <v>6016</v>
      </c>
      <c r="Q1039" s="20" t="s">
        <v>46</v>
      </c>
      <c r="R1039" s="32" t="s">
        <v>6017</v>
      </c>
    </row>
    <row r="1040" spans="1:18" ht="22.5" hidden="1" customHeight="1" x14ac:dyDescent="0.2">
      <c r="A1040" s="29">
        <v>45378.624998865736</v>
      </c>
      <c r="B1040" s="20" t="s">
        <v>6018</v>
      </c>
      <c r="C1040" s="30">
        <v>160121748041</v>
      </c>
      <c r="D1040" s="20" t="s">
        <v>6019</v>
      </c>
      <c r="E1040" s="20" t="s">
        <v>50</v>
      </c>
      <c r="F1040" s="20" t="s">
        <v>11</v>
      </c>
      <c r="G1040" s="20">
        <v>1</v>
      </c>
      <c r="H1040" s="20">
        <v>2025</v>
      </c>
      <c r="I1040" s="20" t="s">
        <v>6020</v>
      </c>
      <c r="J1040" s="20" t="s">
        <v>6018</v>
      </c>
      <c r="K1040" s="20">
        <v>9951452600</v>
      </c>
      <c r="L1040" s="20" t="s">
        <v>6015</v>
      </c>
      <c r="M1040" s="20">
        <v>8008023453</v>
      </c>
      <c r="N1040" s="20" t="s">
        <v>67</v>
      </c>
      <c r="O1040" s="20">
        <v>75</v>
      </c>
      <c r="P1040" s="31" t="s">
        <v>6021</v>
      </c>
      <c r="Q1040" s="20" t="s">
        <v>70</v>
      </c>
      <c r="R1040" s="32" t="s">
        <v>202</v>
      </c>
    </row>
    <row r="1041" spans="1:18" ht="22.5" hidden="1" customHeight="1" x14ac:dyDescent="0.2">
      <c r="A1041" s="29">
        <v>45383.623155879628</v>
      </c>
      <c r="B1041" s="20" t="s">
        <v>6022</v>
      </c>
      <c r="C1041" s="30">
        <v>160121748042</v>
      </c>
      <c r="D1041" s="20" t="s">
        <v>6023</v>
      </c>
      <c r="E1041" s="20" t="s">
        <v>50</v>
      </c>
      <c r="F1041" s="20" t="s">
        <v>11</v>
      </c>
      <c r="G1041" s="20">
        <v>1</v>
      </c>
      <c r="H1041" s="20">
        <v>2025</v>
      </c>
      <c r="I1041" s="20" t="s">
        <v>6024</v>
      </c>
      <c r="J1041" s="20" t="s">
        <v>6025</v>
      </c>
      <c r="K1041" s="20">
        <v>6309384877</v>
      </c>
      <c r="L1041" s="20" t="s">
        <v>6026</v>
      </c>
      <c r="M1041" s="20" t="s">
        <v>6027</v>
      </c>
      <c r="N1041" s="20" t="s">
        <v>67</v>
      </c>
      <c r="O1041" s="20">
        <v>75</v>
      </c>
      <c r="P1041" s="31" t="s">
        <v>6028</v>
      </c>
      <c r="Q1041" s="20" t="s">
        <v>70</v>
      </c>
      <c r="R1041" s="32" t="s">
        <v>85</v>
      </c>
    </row>
    <row r="1042" spans="1:18" ht="22.5" hidden="1" customHeight="1" x14ac:dyDescent="0.2">
      <c r="A1042" s="29">
        <v>45408.513975034723</v>
      </c>
      <c r="B1042" s="20" t="s">
        <v>6029</v>
      </c>
      <c r="C1042" s="30">
        <v>160121748043</v>
      </c>
      <c r="D1042" s="20" t="s">
        <v>6030</v>
      </c>
      <c r="E1042" s="20" t="s">
        <v>50</v>
      </c>
      <c r="F1042" s="20" t="s">
        <v>11</v>
      </c>
      <c r="G1042" s="20">
        <v>1</v>
      </c>
      <c r="H1042" s="20">
        <v>2025</v>
      </c>
      <c r="I1042" s="20" t="s">
        <v>6031</v>
      </c>
      <c r="J1042" s="20" t="s">
        <v>6029</v>
      </c>
      <c r="K1042" s="20">
        <v>9885090716</v>
      </c>
      <c r="L1042" s="20" t="s">
        <v>6032</v>
      </c>
      <c r="M1042" s="20">
        <v>100000000000</v>
      </c>
      <c r="N1042" s="20" t="s">
        <v>4260</v>
      </c>
      <c r="O1042" s="20" t="s">
        <v>6033</v>
      </c>
      <c r="P1042" s="31" t="s">
        <v>6034</v>
      </c>
      <c r="Q1042" s="20" t="s">
        <v>46</v>
      </c>
      <c r="R1042" s="20" t="s">
        <v>4474</v>
      </c>
    </row>
    <row r="1043" spans="1:18" ht="22.5" hidden="1" customHeight="1" x14ac:dyDescent="0.2">
      <c r="A1043" s="29">
        <v>45382.584589722217</v>
      </c>
      <c r="B1043" s="20" t="s">
        <v>6035</v>
      </c>
      <c r="C1043" s="30">
        <v>160121748044</v>
      </c>
      <c r="D1043" s="20" t="s">
        <v>6036</v>
      </c>
      <c r="E1043" s="20" t="s">
        <v>50</v>
      </c>
      <c r="F1043" s="20" t="s">
        <v>11</v>
      </c>
      <c r="G1043" s="20">
        <v>1</v>
      </c>
      <c r="H1043" s="20">
        <v>2025</v>
      </c>
      <c r="I1043" s="20" t="s">
        <v>6037</v>
      </c>
      <c r="J1043" s="20" t="s">
        <v>6035</v>
      </c>
      <c r="K1043" s="20">
        <v>9989615953</v>
      </c>
      <c r="L1043" s="20" t="s">
        <v>6015</v>
      </c>
      <c r="M1043" s="20">
        <v>8008023453</v>
      </c>
      <c r="N1043" s="20" t="s">
        <v>2115</v>
      </c>
      <c r="O1043" s="20">
        <v>94</v>
      </c>
      <c r="P1043" s="20" t="s">
        <v>6038</v>
      </c>
      <c r="Q1043" s="20" t="s">
        <v>46</v>
      </c>
      <c r="R1043" s="32" t="s">
        <v>812</v>
      </c>
    </row>
    <row r="1044" spans="1:18" ht="22.5" hidden="1" customHeight="1" x14ac:dyDescent="0.2">
      <c r="A1044" s="29">
        <v>45383.824819884263</v>
      </c>
      <c r="B1044" s="20" t="s">
        <v>6039</v>
      </c>
      <c r="C1044" s="30">
        <v>160121748045</v>
      </c>
      <c r="D1044" s="20" t="s">
        <v>6040</v>
      </c>
      <c r="E1044" s="20" t="s">
        <v>50</v>
      </c>
      <c r="F1044" s="20" t="s">
        <v>11</v>
      </c>
      <c r="G1044" s="20">
        <v>1</v>
      </c>
      <c r="H1044" s="20">
        <v>2025</v>
      </c>
      <c r="I1044" s="20" t="s">
        <v>6041</v>
      </c>
      <c r="J1044" s="20" t="s">
        <v>6042</v>
      </c>
      <c r="K1044" s="20">
        <v>9491163566</v>
      </c>
      <c r="L1044" s="20" t="s">
        <v>6015</v>
      </c>
      <c r="M1044" s="20">
        <v>8008023453</v>
      </c>
      <c r="N1044" s="20" t="s">
        <v>67</v>
      </c>
      <c r="O1044" s="20" t="s">
        <v>492</v>
      </c>
      <c r="P1044" s="31" t="s">
        <v>6043</v>
      </c>
      <c r="Q1044" s="20" t="s">
        <v>46</v>
      </c>
      <c r="R1044" s="32" t="s">
        <v>149</v>
      </c>
    </row>
    <row r="1045" spans="1:18" ht="22.5" hidden="1" customHeight="1" x14ac:dyDescent="0.2">
      <c r="A1045" s="29">
        <v>45408.972824212964</v>
      </c>
      <c r="B1045" s="20" t="s">
        <v>6044</v>
      </c>
      <c r="C1045" s="30">
        <v>160121748046</v>
      </c>
      <c r="D1045" s="20" t="s">
        <v>6045</v>
      </c>
      <c r="E1045" s="20" t="s">
        <v>50</v>
      </c>
      <c r="F1045" s="20" t="s">
        <v>11</v>
      </c>
      <c r="G1045" s="20">
        <v>1</v>
      </c>
      <c r="H1045" s="20">
        <v>2025</v>
      </c>
      <c r="I1045" s="20" t="s">
        <v>6046</v>
      </c>
      <c r="J1045" s="20" t="s">
        <v>6044</v>
      </c>
      <c r="K1045" s="20">
        <v>6304273327</v>
      </c>
      <c r="L1045" s="20" t="s">
        <v>6047</v>
      </c>
      <c r="M1045" s="20">
        <v>8008023453</v>
      </c>
      <c r="N1045" s="20" t="s">
        <v>67</v>
      </c>
      <c r="O1045" s="20" t="s">
        <v>110</v>
      </c>
      <c r="P1045" s="31" t="s">
        <v>6048</v>
      </c>
      <c r="Q1045" s="20" t="s">
        <v>70</v>
      </c>
      <c r="R1045" s="20" t="s">
        <v>242</v>
      </c>
    </row>
    <row r="1046" spans="1:18" ht="22.5" hidden="1" customHeight="1" x14ac:dyDescent="0.2">
      <c r="A1046" s="29">
        <v>45382.560246840279</v>
      </c>
      <c r="B1046" s="20" t="s">
        <v>6049</v>
      </c>
      <c r="C1046" s="30">
        <v>160121748047</v>
      </c>
      <c r="D1046" s="20" t="s">
        <v>6050</v>
      </c>
      <c r="E1046" s="20" t="s">
        <v>50</v>
      </c>
      <c r="F1046" s="20" t="s">
        <v>11</v>
      </c>
      <c r="G1046" s="20">
        <v>1</v>
      </c>
      <c r="H1046" s="20">
        <v>2025</v>
      </c>
      <c r="I1046" s="20" t="s">
        <v>6051</v>
      </c>
      <c r="J1046" s="20" t="s">
        <v>6049</v>
      </c>
      <c r="K1046" s="20">
        <v>8008852493</v>
      </c>
      <c r="L1046" s="20" t="s">
        <v>6002</v>
      </c>
      <c r="M1046" s="20">
        <v>8008023453</v>
      </c>
      <c r="N1046" s="20" t="s">
        <v>67</v>
      </c>
      <c r="O1046" s="20">
        <v>75</v>
      </c>
      <c r="P1046" s="31" t="s">
        <v>6052</v>
      </c>
      <c r="Q1046" s="20" t="s">
        <v>46</v>
      </c>
      <c r="R1046" s="32" t="s">
        <v>112</v>
      </c>
    </row>
    <row r="1047" spans="1:18" ht="22.5" hidden="1" customHeight="1" x14ac:dyDescent="0.2">
      <c r="A1047" s="29">
        <v>45378.627645590277</v>
      </c>
      <c r="B1047" s="20" t="s">
        <v>6053</v>
      </c>
      <c r="C1047" s="30">
        <v>160121748048</v>
      </c>
      <c r="D1047" s="20" t="s">
        <v>6054</v>
      </c>
      <c r="E1047" s="20" t="s">
        <v>50</v>
      </c>
      <c r="F1047" s="20" t="s">
        <v>11</v>
      </c>
      <c r="G1047" s="20">
        <v>1</v>
      </c>
      <c r="H1047" s="20">
        <v>2025</v>
      </c>
      <c r="I1047" s="20" t="s">
        <v>6055</v>
      </c>
      <c r="J1047" s="20" t="s">
        <v>6053</v>
      </c>
      <c r="K1047" s="20">
        <v>9704493081</v>
      </c>
      <c r="L1047" s="20" t="s">
        <v>6002</v>
      </c>
      <c r="M1047" s="20">
        <v>8008023453</v>
      </c>
      <c r="N1047" s="20" t="s">
        <v>67</v>
      </c>
      <c r="O1047" s="20">
        <v>76</v>
      </c>
      <c r="P1047" s="31" t="s">
        <v>6056</v>
      </c>
      <c r="Q1047" s="20" t="s">
        <v>70</v>
      </c>
      <c r="R1047" s="32" t="s">
        <v>6057</v>
      </c>
    </row>
    <row r="1048" spans="1:18" ht="22.5" hidden="1" customHeight="1" x14ac:dyDescent="0.2">
      <c r="A1048" s="29">
        <v>45408.475524351852</v>
      </c>
      <c r="B1048" s="20" t="s">
        <v>6058</v>
      </c>
      <c r="C1048" s="30">
        <v>160121748049</v>
      </c>
      <c r="D1048" s="20" t="s">
        <v>6059</v>
      </c>
      <c r="E1048" s="20" t="s">
        <v>50</v>
      </c>
      <c r="F1048" s="20" t="s">
        <v>11</v>
      </c>
      <c r="G1048" s="20">
        <v>1</v>
      </c>
      <c r="H1048" s="20">
        <v>2025</v>
      </c>
      <c r="I1048" s="20" t="s">
        <v>6060</v>
      </c>
      <c r="J1048" s="20" t="s">
        <v>6058</v>
      </c>
      <c r="K1048" s="20">
        <v>9553000088</v>
      </c>
      <c r="L1048" s="20" t="s">
        <v>6047</v>
      </c>
      <c r="M1048" s="20">
        <v>8008023453</v>
      </c>
      <c r="N1048" s="20" t="s">
        <v>67</v>
      </c>
      <c r="O1048" s="20">
        <v>72</v>
      </c>
      <c r="P1048" s="31" t="s">
        <v>6061</v>
      </c>
      <c r="Q1048" s="20" t="s">
        <v>70</v>
      </c>
      <c r="R1048" s="20" t="s">
        <v>112</v>
      </c>
    </row>
    <row r="1049" spans="1:18" ht="22.5" hidden="1" customHeight="1" x14ac:dyDescent="0.2">
      <c r="A1049" s="29">
        <v>45383.428656666671</v>
      </c>
      <c r="B1049" s="20" t="s">
        <v>6062</v>
      </c>
      <c r="C1049" s="30">
        <v>160121748050</v>
      </c>
      <c r="D1049" s="20" t="s">
        <v>6063</v>
      </c>
      <c r="E1049" s="20" t="s">
        <v>50</v>
      </c>
      <c r="F1049" s="20" t="s">
        <v>11</v>
      </c>
      <c r="G1049" s="20">
        <v>1</v>
      </c>
      <c r="H1049" s="20">
        <v>2025</v>
      </c>
      <c r="I1049" s="20" t="s">
        <v>6064</v>
      </c>
      <c r="J1049" s="20" t="s">
        <v>6064</v>
      </c>
      <c r="K1049" s="20">
        <v>8328365273</v>
      </c>
      <c r="L1049" s="20" t="s">
        <v>6047</v>
      </c>
      <c r="M1049" s="20">
        <v>8008023453</v>
      </c>
      <c r="N1049" s="20" t="s">
        <v>67</v>
      </c>
      <c r="O1049" s="20">
        <v>76</v>
      </c>
      <c r="P1049" s="31" t="s">
        <v>6065</v>
      </c>
      <c r="Q1049" s="20" t="s">
        <v>70</v>
      </c>
      <c r="R1049" s="32" t="s">
        <v>6066</v>
      </c>
    </row>
    <row r="1050" spans="1:18" ht="22.5" hidden="1" customHeight="1" x14ac:dyDescent="0.2">
      <c r="A1050" s="29">
        <v>45408.418845868058</v>
      </c>
      <c r="B1050" s="20" t="s">
        <v>6067</v>
      </c>
      <c r="C1050" s="30">
        <v>160121748051</v>
      </c>
      <c r="D1050" s="20" t="s">
        <v>6068</v>
      </c>
      <c r="E1050" s="20" t="s">
        <v>50</v>
      </c>
      <c r="F1050" s="20" t="s">
        <v>11</v>
      </c>
      <c r="G1050" s="20">
        <v>1</v>
      </c>
      <c r="H1050" s="20">
        <v>2025</v>
      </c>
      <c r="I1050" s="20" t="s">
        <v>6069</v>
      </c>
      <c r="J1050" s="20" t="s">
        <v>6067</v>
      </c>
      <c r="K1050" s="20">
        <v>7989173440</v>
      </c>
      <c r="L1050" s="20" t="s">
        <v>6070</v>
      </c>
      <c r="M1050" s="20">
        <v>8008023453</v>
      </c>
      <c r="N1050" s="20" t="s">
        <v>67</v>
      </c>
      <c r="O1050" s="20" t="s">
        <v>2249</v>
      </c>
      <c r="P1050" s="31" t="s">
        <v>6071</v>
      </c>
      <c r="Q1050" s="20" t="s">
        <v>70</v>
      </c>
      <c r="R1050" s="20" t="s">
        <v>158</v>
      </c>
    </row>
    <row r="1051" spans="1:18" ht="22.5" hidden="1" customHeight="1" x14ac:dyDescent="0.2">
      <c r="A1051" s="29">
        <v>45378.62283133102</v>
      </c>
      <c r="B1051" s="20" t="s">
        <v>6072</v>
      </c>
      <c r="C1051" s="30">
        <v>160121748052</v>
      </c>
      <c r="D1051" s="20" t="s">
        <v>6073</v>
      </c>
      <c r="E1051" s="20" t="s">
        <v>50</v>
      </c>
      <c r="F1051" s="20" t="s">
        <v>11</v>
      </c>
      <c r="G1051" s="20">
        <v>1</v>
      </c>
      <c r="H1051" s="20">
        <v>2025</v>
      </c>
      <c r="I1051" s="20" t="s">
        <v>6074</v>
      </c>
      <c r="J1051" s="20" t="s">
        <v>6075</v>
      </c>
      <c r="K1051" s="20">
        <v>8985339094</v>
      </c>
      <c r="L1051" s="20" t="s">
        <v>6076</v>
      </c>
      <c r="M1051" s="20">
        <v>8008023453</v>
      </c>
      <c r="N1051" s="20" t="s">
        <v>1360</v>
      </c>
      <c r="O1051" s="20">
        <v>90</v>
      </c>
      <c r="P1051" s="31" t="s">
        <v>6077</v>
      </c>
      <c r="Q1051" s="20" t="s">
        <v>46</v>
      </c>
      <c r="R1051" s="32" t="s">
        <v>6078</v>
      </c>
    </row>
    <row r="1052" spans="1:18" ht="22.5" hidden="1" customHeight="1" x14ac:dyDescent="0.2">
      <c r="A1052" s="29">
        <v>45379.892965486113</v>
      </c>
      <c r="B1052" s="20" t="s">
        <v>6079</v>
      </c>
      <c r="C1052" s="30">
        <v>160121748053</v>
      </c>
      <c r="D1052" s="20" t="s">
        <v>6080</v>
      </c>
      <c r="E1052" s="20" t="s">
        <v>50</v>
      </c>
      <c r="F1052" s="20" t="s">
        <v>11</v>
      </c>
      <c r="G1052" s="20">
        <v>1</v>
      </c>
      <c r="H1052" s="20">
        <v>2025</v>
      </c>
      <c r="I1052" s="20" t="s">
        <v>6081</v>
      </c>
      <c r="J1052" s="20" t="s">
        <v>6079</v>
      </c>
      <c r="K1052" s="20">
        <v>7569332296</v>
      </c>
      <c r="L1052" s="20" t="s">
        <v>6015</v>
      </c>
      <c r="M1052" s="20">
        <v>80008023453</v>
      </c>
      <c r="N1052" s="20" t="s">
        <v>67</v>
      </c>
      <c r="O1052" s="20">
        <v>75.52</v>
      </c>
      <c r="P1052" s="31" t="s">
        <v>6082</v>
      </c>
      <c r="Q1052" s="20" t="s">
        <v>70</v>
      </c>
      <c r="R1052" s="32" t="s">
        <v>6083</v>
      </c>
    </row>
    <row r="1053" spans="1:18" ht="22.5" hidden="1" customHeight="1" x14ac:dyDescent="0.2">
      <c r="A1053" s="29">
        <v>45408.483691041663</v>
      </c>
      <c r="B1053" s="20" t="s">
        <v>6084</v>
      </c>
      <c r="C1053" s="30">
        <v>160121748054</v>
      </c>
      <c r="D1053" s="20" t="s">
        <v>6085</v>
      </c>
      <c r="E1053" s="20" t="s">
        <v>50</v>
      </c>
      <c r="F1053" s="20" t="s">
        <v>11</v>
      </c>
      <c r="G1053" s="20">
        <v>1</v>
      </c>
      <c r="H1053" s="20">
        <v>2025</v>
      </c>
      <c r="I1053" s="20" t="s">
        <v>6086</v>
      </c>
      <c r="J1053" s="20" t="s">
        <v>6084</v>
      </c>
      <c r="K1053" s="20">
        <v>9441780179</v>
      </c>
      <c r="L1053" s="20" t="s">
        <v>6002</v>
      </c>
      <c r="M1053" s="20">
        <v>8008023453</v>
      </c>
      <c r="N1053" s="20" t="s">
        <v>67</v>
      </c>
      <c r="O1053" s="20">
        <v>75.52</v>
      </c>
      <c r="P1053" s="31" t="s">
        <v>6087</v>
      </c>
      <c r="Q1053" s="20" t="s">
        <v>70</v>
      </c>
      <c r="R1053" s="20" t="s">
        <v>153</v>
      </c>
    </row>
    <row r="1054" spans="1:18" ht="22.5" hidden="1" customHeight="1" x14ac:dyDescent="0.2">
      <c r="A1054" s="29">
        <v>45380.88141170139</v>
      </c>
      <c r="B1054" s="20" t="s">
        <v>6088</v>
      </c>
      <c r="C1054" s="30">
        <v>160121748055</v>
      </c>
      <c r="D1054" s="20" t="s">
        <v>6089</v>
      </c>
      <c r="E1054" s="20" t="s">
        <v>50</v>
      </c>
      <c r="F1054" s="20" t="s">
        <v>11</v>
      </c>
      <c r="G1054" s="20">
        <v>1</v>
      </c>
      <c r="H1054" s="20">
        <v>2025</v>
      </c>
      <c r="I1054" s="20" t="s">
        <v>6090</v>
      </c>
      <c r="J1054" s="20" t="s">
        <v>6088</v>
      </c>
      <c r="K1054" s="20">
        <v>7995549604</v>
      </c>
      <c r="L1054" s="20" t="s">
        <v>6091</v>
      </c>
      <c r="M1054" s="20">
        <v>8008023453</v>
      </c>
      <c r="N1054" s="20" t="s">
        <v>67</v>
      </c>
      <c r="O1054" s="20">
        <v>75.52</v>
      </c>
      <c r="P1054" s="31" t="s">
        <v>6092</v>
      </c>
      <c r="Q1054" s="20" t="s">
        <v>46</v>
      </c>
      <c r="R1054" s="32" t="s">
        <v>112</v>
      </c>
    </row>
    <row r="1055" spans="1:18" ht="22.5" hidden="1" customHeight="1" x14ac:dyDescent="0.2">
      <c r="A1055" s="29">
        <v>45381.427719097221</v>
      </c>
      <c r="B1055" s="20" t="s">
        <v>6093</v>
      </c>
      <c r="C1055" s="30">
        <v>160121748056</v>
      </c>
      <c r="D1055" s="20" t="s">
        <v>6094</v>
      </c>
      <c r="E1055" s="20" t="s">
        <v>50</v>
      </c>
      <c r="F1055" s="20" t="s">
        <v>11</v>
      </c>
      <c r="G1055" s="20">
        <v>1</v>
      </c>
      <c r="H1055" s="20">
        <v>2025</v>
      </c>
      <c r="I1055" s="20" t="s">
        <v>6095</v>
      </c>
      <c r="J1055" s="20" t="s">
        <v>6093</v>
      </c>
      <c r="K1055" s="20">
        <v>9573160939</v>
      </c>
      <c r="L1055" s="20" t="s">
        <v>6032</v>
      </c>
      <c r="M1055" s="20">
        <v>8008023453</v>
      </c>
      <c r="N1055" s="20" t="s">
        <v>67</v>
      </c>
      <c r="O1055" s="20">
        <v>75</v>
      </c>
      <c r="P1055" s="20" t="s">
        <v>6096</v>
      </c>
      <c r="Q1055" s="20" t="s">
        <v>70</v>
      </c>
      <c r="R1055" s="32" t="s">
        <v>6097</v>
      </c>
    </row>
    <row r="1056" spans="1:18" ht="22.5" hidden="1" customHeight="1" x14ac:dyDescent="0.2">
      <c r="A1056" s="29">
        <v>45378.619342210644</v>
      </c>
      <c r="B1056" s="20" t="s">
        <v>6098</v>
      </c>
      <c r="C1056" s="30">
        <v>160121748057</v>
      </c>
      <c r="D1056" s="20" t="s">
        <v>6099</v>
      </c>
      <c r="E1056" s="20" t="s">
        <v>50</v>
      </c>
      <c r="F1056" s="20" t="s">
        <v>11</v>
      </c>
      <c r="G1056" s="20">
        <v>1</v>
      </c>
      <c r="H1056" s="20">
        <v>2025</v>
      </c>
      <c r="I1056" s="20" t="s">
        <v>6100</v>
      </c>
      <c r="J1056" s="20" t="s">
        <v>6098</v>
      </c>
      <c r="K1056" s="20">
        <v>8179724138</v>
      </c>
      <c r="L1056" s="20" t="s">
        <v>6101</v>
      </c>
      <c r="M1056" s="20">
        <v>8897505973</v>
      </c>
      <c r="N1056" s="20" t="s">
        <v>67</v>
      </c>
      <c r="O1056" s="20" t="s">
        <v>169</v>
      </c>
      <c r="P1056" s="31" t="s">
        <v>6102</v>
      </c>
      <c r="Q1056" s="20" t="s">
        <v>70</v>
      </c>
      <c r="R1056" s="32" t="s">
        <v>1858</v>
      </c>
    </row>
    <row r="1057" spans="1:18" ht="22.5" hidden="1" customHeight="1" x14ac:dyDescent="0.2">
      <c r="A1057" s="29">
        <v>45379.824859097222</v>
      </c>
      <c r="B1057" s="20" t="s">
        <v>6103</v>
      </c>
      <c r="C1057" s="30">
        <v>160121748058</v>
      </c>
      <c r="D1057" s="20" t="s">
        <v>6104</v>
      </c>
      <c r="E1057" s="20" t="s">
        <v>50</v>
      </c>
      <c r="F1057" s="20" t="s">
        <v>11</v>
      </c>
      <c r="G1057" s="20">
        <v>1</v>
      </c>
      <c r="H1057" s="20">
        <v>2025</v>
      </c>
      <c r="I1057" s="20" t="s">
        <v>6105</v>
      </c>
      <c r="J1057" s="20" t="s">
        <v>6103</v>
      </c>
      <c r="K1057" s="20">
        <v>7995442167</v>
      </c>
      <c r="L1057" s="20" t="s">
        <v>6015</v>
      </c>
      <c r="M1057" s="20">
        <v>8008023453</v>
      </c>
      <c r="N1057" s="20" t="s">
        <v>67</v>
      </c>
      <c r="O1057" s="20">
        <v>76</v>
      </c>
      <c r="P1057" s="20" t="s">
        <v>6106</v>
      </c>
      <c r="Q1057" s="20" t="s">
        <v>46</v>
      </c>
      <c r="R1057" s="32" t="s">
        <v>6107</v>
      </c>
    </row>
    <row r="1058" spans="1:18" ht="22.5" hidden="1" customHeight="1" x14ac:dyDescent="0.2">
      <c r="A1058" s="29">
        <v>45380.721331597219</v>
      </c>
      <c r="B1058" s="20" t="s">
        <v>6108</v>
      </c>
      <c r="C1058" s="30">
        <v>160121748059</v>
      </c>
      <c r="D1058" s="20" t="s">
        <v>6109</v>
      </c>
      <c r="E1058" s="20" t="s">
        <v>50</v>
      </c>
      <c r="F1058" s="20" t="s">
        <v>11</v>
      </c>
      <c r="G1058" s="20">
        <v>1</v>
      </c>
      <c r="H1058" s="20">
        <v>2025</v>
      </c>
      <c r="I1058" s="20" t="s">
        <v>6110</v>
      </c>
      <c r="J1058" s="20" t="s">
        <v>6108</v>
      </c>
      <c r="K1058" s="20">
        <v>9392784789</v>
      </c>
      <c r="L1058" s="20" t="s">
        <v>6111</v>
      </c>
      <c r="M1058" s="20">
        <v>8008023453</v>
      </c>
      <c r="N1058" s="20" t="s">
        <v>67</v>
      </c>
      <c r="O1058" s="20">
        <v>75.52</v>
      </c>
      <c r="P1058" s="31" t="s">
        <v>6112</v>
      </c>
      <c r="Q1058" s="20" t="s">
        <v>46</v>
      </c>
      <c r="R1058" s="32" t="s">
        <v>149</v>
      </c>
    </row>
    <row r="1059" spans="1:18" ht="22.5" hidden="1" customHeight="1" x14ac:dyDescent="0.2">
      <c r="A1059" s="29">
        <v>45378.720155949079</v>
      </c>
      <c r="B1059" s="20" t="s">
        <v>6113</v>
      </c>
      <c r="C1059" s="30">
        <v>160121748060</v>
      </c>
      <c r="D1059" s="20" t="s">
        <v>6114</v>
      </c>
      <c r="E1059" s="20" t="s">
        <v>50</v>
      </c>
      <c r="F1059" s="20" t="s">
        <v>11</v>
      </c>
      <c r="G1059" s="20">
        <v>1</v>
      </c>
      <c r="H1059" s="20">
        <v>2025</v>
      </c>
      <c r="I1059" s="20" t="s">
        <v>6115</v>
      </c>
      <c r="J1059" s="20" t="s">
        <v>6113</v>
      </c>
      <c r="K1059" s="20">
        <v>9884639786</v>
      </c>
      <c r="L1059" s="20" t="s">
        <v>6116</v>
      </c>
      <c r="M1059" s="20">
        <v>8008023453</v>
      </c>
      <c r="N1059" s="20" t="s">
        <v>67</v>
      </c>
      <c r="O1059" s="20" t="s">
        <v>5142</v>
      </c>
      <c r="P1059" s="31" t="s">
        <v>6117</v>
      </c>
      <c r="Q1059" s="20" t="s">
        <v>70</v>
      </c>
      <c r="R1059" s="32" t="s">
        <v>6118</v>
      </c>
    </row>
    <row r="1060" spans="1:18" ht="22.5" hidden="1" customHeight="1" x14ac:dyDescent="0.2">
      <c r="A1060" s="29">
        <v>45378.628569293985</v>
      </c>
      <c r="B1060" s="20" t="s">
        <v>6119</v>
      </c>
      <c r="C1060" s="30">
        <v>160121748061</v>
      </c>
      <c r="D1060" s="20" t="s">
        <v>6120</v>
      </c>
      <c r="E1060" s="20" t="s">
        <v>50</v>
      </c>
      <c r="F1060" s="20" t="s">
        <v>11</v>
      </c>
      <c r="G1060" s="20">
        <v>1</v>
      </c>
      <c r="H1060" s="20">
        <v>2025</v>
      </c>
      <c r="I1060" s="20" t="s">
        <v>6121</v>
      </c>
      <c r="J1060" s="20" t="s">
        <v>6119</v>
      </c>
      <c r="K1060" s="20">
        <v>9550657793</v>
      </c>
      <c r="L1060" s="20" t="s">
        <v>6122</v>
      </c>
      <c r="M1060" s="20">
        <v>8008023453</v>
      </c>
      <c r="N1060" s="20" t="s">
        <v>67</v>
      </c>
      <c r="O1060" s="20">
        <v>75</v>
      </c>
      <c r="P1060" s="31" t="s">
        <v>6123</v>
      </c>
      <c r="Q1060" s="20" t="s">
        <v>70</v>
      </c>
      <c r="R1060" s="32" t="s">
        <v>242</v>
      </c>
    </row>
    <row r="1061" spans="1:18" ht="22.5" hidden="1" customHeight="1" x14ac:dyDescent="0.2">
      <c r="A1061" s="29">
        <v>45408.502836458334</v>
      </c>
      <c r="B1061" s="20" t="s">
        <v>6124</v>
      </c>
      <c r="C1061" s="30">
        <v>160121748062</v>
      </c>
      <c r="D1061" s="20" t="s">
        <v>6125</v>
      </c>
      <c r="E1061" s="20" t="s">
        <v>50</v>
      </c>
      <c r="F1061" s="20" t="s">
        <v>11</v>
      </c>
      <c r="G1061" s="20">
        <v>1</v>
      </c>
      <c r="H1061" s="20">
        <v>2025</v>
      </c>
      <c r="I1061" s="20" t="s">
        <v>6126</v>
      </c>
      <c r="J1061" s="20" t="s">
        <v>6124</v>
      </c>
      <c r="K1061" s="20">
        <v>7093611986</v>
      </c>
      <c r="L1061" s="20" t="s">
        <v>6002</v>
      </c>
      <c r="M1061" s="20">
        <v>8008023453</v>
      </c>
      <c r="N1061" s="20" t="s">
        <v>67</v>
      </c>
      <c r="O1061" s="20">
        <v>75.5</v>
      </c>
      <c r="P1061" s="31" t="s">
        <v>6127</v>
      </c>
      <c r="Q1061" s="20" t="s">
        <v>70</v>
      </c>
      <c r="R1061" s="20" t="s">
        <v>56</v>
      </c>
    </row>
    <row r="1062" spans="1:18" ht="22.5" hidden="1" customHeight="1" x14ac:dyDescent="0.2">
      <c r="A1062" s="29">
        <v>45379.863654976856</v>
      </c>
      <c r="B1062" s="20" t="s">
        <v>6128</v>
      </c>
      <c r="C1062" s="30">
        <v>160121748063</v>
      </c>
      <c r="D1062" s="20" t="s">
        <v>6129</v>
      </c>
      <c r="E1062" s="20" t="s">
        <v>50</v>
      </c>
      <c r="F1062" s="20" t="s">
        <v>11</v>
      </c>
      <c r="G1062" s="20">
        <v>1</v>
      </c>
      <c r="H1062" s="20">
        <v>2025</v>
      </c>
      <c r="I1062" s="20" t="s">
        <v>6130</v>
      </c>
      <c r="J1062" s="20" t="s">
        <v>6128</v>
      </c>
      <c r="K1062" s="20">
        <v>8143613229</v>
      </c>
      <c r="L1062" s="20" t="s">
        <v>6015</v>
      </c>
      <c r="M1062" s="20">
        <v>8008023453</v>
      </c>
      <c r="N1062" s="20" t="s">
        <v>67</v>
      </c>
      <c r="O1062" s="20" t="s">
        <v>6131</v>
      </c>
      <c r="P1062" s="31" t="s">
        <v>6132</v>
      </c>
      <c r="Q1062" s="20" t="s">
        <v>46</v>
      </c>
      <c r="R1062" s="32" t="s">
        <v>112</v>
      </c>
    </row>
    <row r="1063" spans="1:18" ht="22.5" hidden="1" customHeight="1" x14ac:dyDescent="0.2">
      <c r="A1063" s="29">
        <v>45408.432667696761</v>
      </c>
      <c r="B1063" s="20" t="s">
        <v>6133</v>
      </c>
      <c r="C1063" s="30">
        <v>160121748064</v>
      </c>
      <c r="D1063" s="20" t="s">
        <v>6134</v>
      </c>
      <c r="E1063" s="20" t="s">
        <v>50</v>
      </c>
      <c r="F1063" s="20" t="s">
        <v>11</v>
      </c>
      <c r="G1063" s="20">
        <v>1</v>
      </c>
      <c r="H1063" s="20">
        <v>2025</v>
      </c>
      <c r="I1063" s="20" t="s">
        <v>6135</v>
      </c>
      <c r="J1063" s="20" t="s">
        <v>6133</v>
      </c>
      <c r="K1063" s="20">
        <v>9848883503</v>
      </c>
      <c r="L1063" s="20" t="s">
        <v>6070</v>
      </c>
      <c r="M1063" s="20">
        <v>8008023453</v>
      </c>
      <c r="N1063" s="20" t="s">
        <v>67</v>
      </c>
      <c r="O1063" s="20">
        <v>75</v>
      </c>
      <c r="P1063" s="31" t="s">
        <v>6136</v>
      </c>
      <c r="Q1063" s="20" t="s">
        <v>70</v>
      </c>
      <c r="R1063" s="20" t="s">
        <v>6137</v>
      </c>
    </row>
    <row r="1064" spans="1:18" ht="22.5" hidden="1" customHeight="1" x14ac:dyDescent="0.2">
      <c r="A1064" s="29">
        <v>45385.019269456017</v>
      </c>
      <c r="B1064" s="20" t="s">
        <v>6138</v>
      </c>
      <c r="C1064" s="30">
        <v>160121748065</v>
      </c>
      <c r="D1064" s="20" t="s">
        <v>6139</v>
      </c>
      <c r="E1064" s="20" t="s">
        <v>50</v>
      </c>
      <c r="F1064" s="20" t="s">
        <v>11</v>
      </c>
      <c r="G1064" s="20">
        <v>1</v>
      </c>
      <c r="H1064" s="20">
        <v>2025</v>
      </c>
      <c r="I1064" s="20" t="s">
        <v>6140</v>
      </c>
      <c r="J1064" s="20" t="s">
        <v>6138</v>
      </c>
      <c r="K1064" s="20">
        <v>9000967289</v>
      </c>
      <c r="L1064" s="20" t="s">
        <v>6141</v>
      </c>
      <c r="M1064" s="20">
        <v>8008023453</v>
      </c>
      <c r="N1064" s="20" t="s">
        <v>6142</v>
      </c>
      <c r="O1064" s="20" t="s">
        <v>169</v>
      </c>
      <c r="P1064" s="31" t="s">
        <v>6143</v>
      </c>
      <c r="Q1064" s="20" t="s">
        <v>70</v>
      </c>
      <c r="R1064" s="32" t="s">
        <v>85</v>
      </c>
    </row>
    <row r="1065" spans="1:18" ht="22.5" hidden="1" customHeight="1" x14ac:dyDescent="0.2">
      <c r="A1065" s="29">
        <v>45408.512062731483</v>
      </c>
      <c r="B1065" s="20" t="s">
        <v>6144</v>
      </c>
      <c r="C1065" s="30">
        <v>160121748301</v>
      </c>
      <c r="D1065" s="20" t="s">
        <v>6145</v>
      </c>
      <c r="E1065" s="20" t="s">
        <v>50</v>
      </c>
      <c r="F1065" s="20" t="s">
        <v>11</v>
      </c>
      <c r="G1065" s="20">
        <v>1</v>
      </c>
      <c r="H1065" s="20">
        <v>2025</v>
      </c>
      <c r="I1065" s="20" t="s">
        <v>6146</v>
      </c>
      <c r="J1065" s="20" t="s">
        <v>6144</v>
      </c>
      <c r="K1065" s="20">
        <v>9885615197</v>
      </c>
      <c r="L1065" s="20" t="s">
        <v>6015</v>
      </c>
      <c r="M1065" s="20">
        <v>8008023453</v>
      </c>
      <c r="N1065" s="20" t="s">
        <v>67</v>
      </c>
      <c r="O1065" s="20">
        <v>75</v>
      </c>
      <c r="P1065" s="31" t="s">
        <v>6147</v>
      </c>
      <c r="Q1065" s="20" t="s">
        <v>70</v>
      </c>
      <c r="R1065" s="32" t="s">
        <v>158</v>
      </c>
    </row>
    <row r="1066" spans="1:18" ht="22.5" hidden="1" customHeight="1" x14ac:dyDescent="0.2">
      <c r="A1066" s="29">
        <v>45382.553166909725</v>
      </c>
      <c r="B1066" s="20" t="s">
        <v>6148</v>
      </c>
      <c r="C1066" s="30">
        <v>160121748302</v>
      </c>
      <c r="D1066" s="20" t="s">
        <v>6149</v>
      </c>
      <c r="E1066" s="20" t="s">
        <v>50</v>
      </c>
      <c r="F1066" s="20" t="s">
        <v>11</v>
      </c>
      <c r="G1066" s="20">
        <v>1</v>
      </c>
      <c r="H1066" s="20">
        <v>2025</v>
      </c>
      <c r="I1066" s="20" t="s">
        <v>6150</v>
      </c>
      <c r="J1066" s="20" t="s">
        <v>6148</v>
      </c>
      <c r="K1066" s="20">
        <v>9398843407</v>
      </c>
      <c r="L1066" s="20" t="s">
        <v>6151</v>
      </c>
      <c r="M1066" s="20">
        <v>8008023453</v>
      </c>
      <c r="N1066" s="20" t="s">
        <v>67</v>
      </c>
      <c r="O1066" s="20">
        <v>75</v>
      </c>
      <c r="P1066" s="31" t="s">
        <v>6152</v>
      </c>
      <c r="Q1066" s="20" t="s">
        <v>46</v>
      </c>
      <c r="R1066" s="32" t="s">
        <v>6153</v>
      </c>
    </row>
    <row r="1067" spans="1:18" ht="22.5" hidden="1" customHeight="1" x14ac:dyDescent="0.2">
      <c r="A1067" s="29">
        <v>45378.479848969902</v>
      </c>
      <c r="B1067" s="20" t="s">
        <v>6154</v>
      </c>
      <c r="C1067" s="30">
        <v>160121748303</v>
      </c>
      <c r="D1067" s="20" t="s">
        <v>6155</v>
      </c>
      <c r="E1067" s="20" t="s">
        <v>40</v>
      </c>
      <c r="F1067" s="20" t="s">
        <v>11</v>
      </c>
      <c r="G1067" s="20">
        <v>1</v>
      </c>
      <c r="H1067" s="20">
        <v>2025</v>
      </c>
      <c r="I1067" s="20" t="s">
        <v>6156</v>
      </c>
      <c r="J1067" s="20" t="s">
        <v>6154</v>
      </c>
      <c r="K1067" s="20">
        <v>9989042964</v>
      </c>
      <c r="L1067" s="20" t="s">
        <v>6157</v>
      </c>
      <c r="M1067" s="20">
        <v>8008023453</v>
      </c>
      <c r="N1067" s="20" t="s">
        <v>67</v>
      </c>
      <c r="O1067" s="20" t="s">
        <v>110</v>
      </c>
      <c r="P1067" s="31" t="s">
        <v>6158</v>
      </c>
      <c r="Q1067" s="20" t="s">
        <v>46</v>
      </c>
      <c r="R1067" s="32" t="s">
        <v>6159</v>
      </c>
    </row>
    <row r="1068" spans="1:18" ht="22.5" hidden="1" customHeight="1" x14ac:dyDescent="0.2">
      <c r="A1068" s="29">
        <v>45378.85555216435</v>
      </c>
      <c r="B1068" s="20" t="s">
        <v>6160</v>
      </c>
      <c r="C1068" s="30">
        <v>160121748304</v>
      </c>
      <c r="D1068" s="20" t="s">
        <v>6161</v>
      </c>
      <c r="E1068" s="20" t="s">
        <v>50</v>
      </c>
      <c r="F1068" s="20" t="s">
        <v>11</v>
      </c>
      <c r="G1068" s="20">
        <v>1</v>
      </c>
      <c r="H1068" s="20">
        <v>2025</v>
      </c>
      <c r="I1068" s="31" t="s">
        <v>6162</v>
      </c>
      <c r="J1068" s="20" t="s">
        <v>6160</v>
      </c>
      <c r="K1068" s="20">
        <v>9676296281</v>
      </c>
      <c r="L1068" s="20" t="s">
        <v>6163</v>
      </c>
      <c r="M1068" s="20">
        <v>8008023453</v>
      </c>
      <c r="N1068" s="20" t="s">
        <v>67</v>
      </c>
      <c r="O1068" s="20" t="s">
        <v>1032</v>
      </c>
      <c r="P1068" s="31" t="s">
        <v>6164</v>
      </c>
      <c r="Q1068" s="20" t="s">
        <v>46</v>
      </c>
      <c r="R1068" s="32" t="s">
        <v>6165</v>
      </c>
    </row>
    <row r="1069" spans="1:18" ht="22.5" hidden="1" customHeight="1" x14ac:dyDescent="0.2">
      <c r="A1069" s="29">
        <v>45378.480364560186</v>
      </c>
      <c r="B1069" s="20" t="s">
        <v>6166</v>
      </c>
      <c r="C1069" s="30">
        <v>160121748305</v>
      </c>
      <c r="D1069" s="20" t="s">
        <v>6167</v>
      </c>
      <c r="E1069" s="20" t="s">
        <v>40</v>
      </c>
      <c r="F1069" s="20" t="s">
        <v>11</v>
      </c>
      <c r="G1069" s="20">
        <v>1</v>
      </c>
      <c r="H1069" s="20">
        <v>2025</v>
      </c>
      <c r="I1069" s="20" t="s">
        <v>6166</v>
      </c>
      <c r="J1069" s="20" t="s">
        <v>6166</v>
      </c>
      <c r="K1069" s="20">
        <v>8897283454</v>
      </c>
      <c r="L1069" s="20" t="s">
        <v>6122</v>
      </c>
      <c r="M1069" s="20">
        <v>8008023453</v>
      </c>
      <c r="N1069" s="20" t="s">
        <v>6168</v>
      </c>
      <c r="O1069" s="20" t="s">
        <v>6169</v>
      </c>
      <c r="P1069" s="20" t="s">
        <v>6170</v>
      </c>
      <c r="Q1069" s="20" t="s">
        <v>46</v>
      </c>
      <c r="R1069" s="32" t="s">
        <v>6171</v>
      </c>
    </row>
    <row r="1070" spans="1:18" ht="22.5" hidden="1" customHeight="1" x14ac:dyDescent="0.2">
      <c r="A1070" s="29">
        <v>45374.745048159719</v>
      </c>
      <c r="B1070" s="20" t="s">
        <v>6172</v>
      </c>
      <c r="C1070" s="30">
        <v>160121748306</v>
      </c>
      <c r="D1070" s="20" t="s">
        <v>6173</v>
      </c>
      <c r="E1070" s="20" t="s">
        <v>40</v>
      </c>
      <c r="F1070" s="20" t="s">
        <v>11</v>
      </c>
      <c r="G1070" s="20">
        <v>1</v>
      </c>
      <c r="H1070" s="20">
        <v>2025</v>
      </c>
      <c r="I1070" s="20" t="s">
        <v>6174</v>
      </c>
      <c r="J1070" s="20" t="s">
        <v>6172</v>
      </c>
      <c r="K1070" s="20">
        <v>9391487354</v>
      </c>
      <c r="L1070" s="20" t="s">
        <v>6175</v>
      </c>
      <c r="M1070" s="20">
        <v>9391487354</v>
      </c>
      <c r="N1070" s="20" t="s">
        <v>283</v>
      </c>
      <c r="O1070" s="20" t="s">
        <v>6176</v>
      </c>
      <c r="P1070" s="20" t="s">
        <v>6177</v>
      </c>
      <c r="Q1070" s="20" t="s">
        <v>46</v>
      </c>
      <c r="R1070" s="32" t="s">
        <v>6178</v>
      </c>
    </row>
    <row r="1071" spans="1:18" ht="22.5" hidden="1" customHeight="1" x14ac:dyDescent="0.2">
      <c r="A1071" s="29">
        <v>45377.929734976853</v>
      </c>
      <c r="B1071" s="20" t="s">
        <v>6179</v>
      </c>
      <c r="C1071" s="30">
        <v>160121749001</v>
      </c>
      <c r="D1071" s="20" t="s">
        <v>6180</v>
      </c>
      <c r="E1071" s="20" t="s">
        <v>40</v>
      </c>
      <c r="F1071" s="20" t="s">
        <v>12</v>
      </c>
      <c r="G1071" s="20">
        <v>1</v>
      </c>
      <c r="H1071" s="20">
        <v>2025</v>
      </c>
      <c r="I1071" s="20" t="s">
        <v>6181</v>
      </c>
      <c r="J1071" s="20" t="s">
        <v>6179</v>
      </c>
      <c r="K1071" s="20">
        <v>7670975078</v>
      </c>
      <c r="L1071" s="20" t="s">
        <v>6182</v>
      </c>
      <c r="M1071" s="20">
        <v>9492529745</v>
      </c>
      <c r="N1071" s="20" t="s">
        <v>6183</v>
      </c>
      <c r="O1071" s="20" t="s">
        <v>6184</v>
      </c>
      <c r="P1071" s="20" t="s">
        <v>6185</v>
      </c>
      <c r="Q1071" s="20" t="s">
        <v>46</v>
      </c>
      <c r="R1071" s="32" t="s">
        <v>242</v>
      </c>
    </row>
    <row r="1072" spans="1:18" ht="22.5" hidden="1" customHeight="1" x14ac:dyDescent="0.2">
      <c r="A1072" s="29">
        <v>45387.685599537042</v>
      </c>
      <c r="B1072" s="20" t="s">
        <v>6186</v>
      </c>
      <c r="C1072" s="30">
        <v>160121749003</v>
      </c>
      <c r="D1072" s="20" t="s">
        <v>6187</v>
      </c>
      <c r="E1072" s="20" t="s">
        <v>40</v>
      </c>
      <c r="F1072" s="20" t="s">
        <v>12</v>
      </c>
      <c r="G1072" s="20">
        <v>1</v>
      </c>
      <c r="H1072" s="20">
        <v>2025</v>
      </c>
      <c r="I1072" s="20" t="s">
        <v>6188</v>
      </c>
      <c r="J1072" s="20" t="s">
        <v>6189</v>
      </c>
      <c r="K1072" s="20">
        <v>9966523888</v>
      </c>
      <c r="L1072" s="20" t="s">
        <v>6190</v>
      </c>
      <c r="M1072" s="20">
        <v>8330976052</v>
      </c>
      <c r="N1072" s="20" t="s">
        <v>67</v>
      </c>
      <c r="O1072" s="20">
        <v>75</v>
      </c>
      <c r="P1072" s="31" t="s">
        <v>6191</v>
      </c>
      <c r="Q1072" s="20" t="s">
        <v>46</v>
      </c>
      <c r="R1072" s="20" t="s">
        <v>6192</v>
      </c>
    </row>
    <row r="1073" spans="1:18" ht="22.5" hidden="1" customHeight="1" x14ac:dyDescent="0.2">
      <c r="A1073" s="29">
        <v>45372.022366458332</v>
      </c>
      <c r="B1073" s="20" t="s">
        <v>6193</v>
      </c>
      <c r="C1073" s="30">
        <v>160121749004</v>
      </c>
      <c r="D1073" s="20" t="s">
        <v>6194</v>
      </c>
      <c r="E1073" s="20" t="s">
        <v>40</v>
      </c>
      <c r="F1073" s="20" t="s">
        <v>12</v>
      </c>
      <c r="G1073" s="20">
        <v>1</v>
      </c>
      <c r="H1073" s="20">
        <v>2025</v>
      </c>
      <c r="I1073" s="20" t="s">
        <v>6195</v>
      </c>
      <c r="J1073" s="20" t="s">
        <v>6193</v>
      </c>
      <c r="K1073" s="20">
        <v>8106415468</v>
      </c>
      <c r="L1073" s="20" t="s">
        <v>6196</v>
      </c>
      <c r="M1073" s="20">
        <v>9492529745</v>
      </c>
      <c r="N1073" s="20" t="s">
        <v>6197</v>
      </c>
      <c r="O1073" s="20" t="s">
        <v>6198</v>
      </c>
      <c r="P1073" s="20" t="s">
        <v>6199</v>
      </c>
      <c r="Q1073" s="20" t="s">
        <v>46</v>
      </c>
      <c r="R1073" s="32" t="s">
        <v>6200</v>
      </c>
    </row>
    <row r="1074" spans="1:18" ht="22.5" hidden="1" customHeight="1" x14ac:dyDescent="0.2">
      <c r="A1074" s="29">
        <v>45377.910535092597</v>
      </c>
      <c r="B1074" s="20" t="s">
        <v>6201</v>
      </c>
      <c r="C1074" s="30">
        <v>160121749005</v>
      </c>
      <c r="D1074" s="20" t="s">
        <v>6202</v>
      </c>
      <c r="E1074" s="20" t="s">
        <v>40</v>
      </c>
      <c r="F1074" s="20" t="s">
        <v>12</v>
      </c>
      <c r="G1074" s="20">
        <v>1</v>
      </c>
      <c r="H1074" s="20">
        <v>2025</v>
      </c>
      <c r="I1074" s="20" t="s">
        <v>6203</v>
      </c>
      <c r="J1074" s="20" t="s">
        <v>6201</v>
      </c>
      <c r="K1074" s="20">
        <v>8179879215</v>
      </c>
      <c r="L1074" s="20" t="s">
        <v>6182</v>
      </c>
      <c r="M1074" s="20">
        <v>9492529745</v>
      </c>
      <c r="N1074" s="20" t="s">
        <v>67</v>
      </c>
      <c r="O1074" s="20">
        <v>76</v>
      </c>
      <c r="P1074" s="31" t="s">
        <v>6204</v>
      </c>
      <c r="Q1074" s="20" t="s">
        <v>46</v>
      </c>
      <c r="R1074" s="32" t="s">
        <v>153</v>
      </c>
    </row>
    <row r="1075" spans="1:18" ht="22.5" hidden="1" customHeight="1" x14ac:dyDescent="0.2">
      <c r="A1075" s="29">
        <v>45372.756710162037</v>
      </c>
      <c r="B1075" s="20" t="s">
        <v>6205</v>
      </c>
      <c r="C1075" s="30">
        <v>160121749006</v>
      </c>
      <c r="D1075" s="20" t="s">
        <v>6206</v>
      </c>
      <c r="E1075" s="20" t="s">
        <v>40</v>
      </c>
      <c r="F1075" s="20" t="s">
        <v>12</v>
      </c>
      <c r="G1075" s="20">
        <v>1</v>
      </c>
      <c r="H1075" s="20">
        <v>2025</v>
      </c>
      <c r="I1075" s="20" t="s">
        <v>6207</v>
      </c>
      <c r="J1075" s="20" t="s">
        <v>6208</v>
      </c>
      <c r="K1075" s="20">
        <v>8301704756</v>
      </c>
      <c r="L1075" s="20" t="s">
        <v>6209</v>
      </c>
      <c r="M1075" s="20">
        <v>9492529745</v>
      </c>
      <c r="N1075" s="20" t="s">
        <v>6210</v>
      </c>
      <c r="O1075" s="20" t="s">
        <v>6211</v>
      </c>
      <c r="P1075" s="20" t="s">
        <v>6212</v>
      </c>
      <c r="Q1075" s="20" t="s">
        <v>46</v>
      </c>
      <c r="R1075" s="32" t="s">
        <v>6213</v>
      </c>
    </row>
    <row r="1076" spans="1:18" ht="22.5" hidden="1" customHeight="1" x14ac:dyDescent="0.2">
      <c r="A1076" s="29">
        <v>45387.594373530097</v>
      </c>
      <c r="B1076" s="20" t="s">
        <v>6214</v>
      </c>
      <c r="C1076" s="30">
        <v>160121749007</v>
      </c>
      <c r="D1076" s="20" t="s">
        <v>6215</v>
      </c>
      <c r="E1076" s="20" t="s">
        <v>40</v>
      </c>
      <c r="F1076" s="20" t="s">
        <v>12</v>
      </c>
      <c r="G1076" s="20">
        <v>1</v>
      </c>
      <c r="H1076" s="20">
        <v>2025</v>
      </c>
      <c r="I1076" s="20" t="s">
        <v>6214</v>
      </c>
      <c r="J1076" s="20" t="s">
        <v>6216</v>
      </c>
      <c r="K1076" s="20">
        <v>7036512394</v>
      </c>
      <c r="L1076" s="20" t="s">
        <v>6196</v>
      </c>
      <c r="M1076" s="20">
        <v>9492529745</v>
      </c>
      <c r="N1076" s="20" t="s">
        <v>714</v>
      </c>
      <c r="O1076" s="20" t="s">
        <v>6217</v>
      </c>
      <c r="P1076" s="20" t="s">
        <v>6218</v>
      </c>
      <c r="Q1076" s="20" t="s">
        <v>46</v>
      </c>
      <c r="R1076" s="32" t="s">
        <v>112</v>
      </c>
    </row>
    <row r="1077" spans="1:18" ht="22.5" hidden="1" customHeight="1" x14ac:dyDescent="0.2">
      <c r="A1077" s="29">
        <v>45377.84853408565</v>
      </c>
      <c r="B1077" s="20" t="s">
        <v>6219</v>
      </c>
      <c r="C1077" s="30">
        <v>160121749008</v>
      </c>
      <c r="D1077" s="20" t="s">
        <v>6220</v>
      </c>
      <c r="E1077" s="20" t="s">
        <v>40</v>
      </c>
      <c r="F1077" s="20" t="s">
        <v>12</v>
      </c>
      <c r="G1077" s="20">
        <v>1</v>
      </c>
      <c r="H1077" s="20">
        <v>2025</v>
      </c>
      <c r="I1077" s="20" t="s">
        <v>6221</v>
      </c>
      <c r="J1077" s="20" t="s">
        <v>6219</v>
      </c>
      <c r="K1077" s="20">
        <v>9951848803</v>
      </c>
      <c r="L1077" s="20" t="s">
        <v>6222</v>
      </c>
      <c r="M1077" s="20">
        <v>9492529745</v>
      </c>
      <c r="N1077" s="20" t="s">
        <v>6223</v>
      </c>
      <c r="O1077" s="20" t="s">
        <v>6224</v>
      </c>
      <c r="P1077" s="20" t="s">
        <v>6225</v>
      </c>
      <c r="Q1077" s="20" t="s">
        <v>46</v>
      </c>
      <c r="R1077" s="32" t="s">
        <v>6226</v>
      </c>
    </row>
    <row r="1078" spans="1:18" ht="22.5" hidden="1" customHeight="1" x14ac:dyDescent="0.2">
      <c r="A1078" s="29">
        <v>45386.961858993054</v>
      </c>
      <c r="B1078" s="20" t="s">
        <v>6227</v>
      </c>
      <c r="C1078" s="30">
        <v>160121749009</v>
      </c>
      <c r="D1078" s="20" t="s">
        <v>6228</v>
      </c>
      <c r="E1078" s="20" t="s">
        <v>40</v>
      </c>
      <c r="F1078" s="20" t="s">
        <v>12</v>
      </c>
      <c r="G1078" s="20">
        <v>1</v>
      </c>
      <c r="H1078" s="20">
        <v>2025</v>
      </c>
      <c r="I1078" s="20" t="s">
        <v>6229</v>
      </c>
      <c r="J1078" s="20" t="s">
        <v>6227</v>
      </c>
      <c r="K1078" s="20">
        <v>8886033999</v>
      </c>
      <c r="L1078" s="20" t="s">
        <v>6182</v>
      </c>
      <c r="M1078" s="20">
        <v>9492529745</v>
      </c>
      <c r="N1078" s="20" t="s">
        <v>6230</v>
      </c>
      <c r="O1078" s="20" t="s">
        <v>6231</v>
      </c>
      <c r="P1078" s="20" t="s">
        <v>6232</v>
      </c>
      <c r="Q1078" s="20" t="s">
        <v>46</v>
      </c>
      <c r="R1078" s="32" t="s">
        <v>56</v>
      </c>
    </row>
    <row r="1079" spans="1:18" ht="22.5" hidden="1" customHeight="1" x14ac:dyDescent="0.2">
      <c r="A1079" s="29">
        <v>45377.857934224536</v>
      </c>
      <c r="B1079" s="20" t="s">
        <v>6233</v>
      </c>
      <c r="C1079" s="30">
        <v>160121749010</v>
      </c>
      <c r="D1079" s="20" t="s">
        <v>6234</v>
      </c>
      <c r="E1079" s="20" t="s">
        <v>40</v>
      </c>
      <c r="F1079" s="20" t="s">
        <v>12</v>
      </c>
      <c r="G1079" s="20">
        <v>1</v>
      </c>
      <c r="H1079" s="20">
        <v>2025</v>
      </c>
      <c r="I1079" s="20" t="s">
        <v>6235</v>
      </c>
      <c r="J1079" s="20" t="s">
        <v>6233</v>
      </c>
      <c r="K1079" s="20">
        <v>9391151023</v>
      </c>
      <c r="L1079" s="20" t="s">
        <v>6236</v>
      </c>
      <c r="M1079" s="20">
        <v>9492529745</v>
      </c>
      <c r="N1079" s="20" t="s">
        <v>67</v>
      </c>
      <c r="O1079" s="20" t="s">
        <v>1410</v>
      </c>
      <c r="P1079" s="31" t="s">
        <v>6237</v>
      </c>
      <c r="Q1079" s="20" t="s">
        <v>46</v>
      </c>
      <c r="R1079" s="33" t="s">
        <v>6238</v>
      </c>
    </row>
    <row r="1080" spans="1:18" ht="22.5" hidden="1" customHeight="1" x14ac:dyDescent="0.2">
      <c r="A1080" s="29">
        <v>45380.605716157406</v>
      </c>
      <c r="B1080" s="20" t="s">
        <v>6239</v>
      </c>
      <c r="C1080" s="30">
        <v>160121749011</v>
      </c>
      <c r="D1080" s="20" t="s">
        <v>6240</v>
      </c>
      <c r="E1080" s="20" t="s">
        <v>40</v>
      </c>
      <c r="F1080" s="20" t="s">
        <v>12</v>
      </c>
      <c r="G1080" s="20">
        <v>1</v>
      </c>
      <c r="H1080" s="20">
        <v>2025</v>
      </c>
      <c r="I1080" s="20" t="s">
        <v>6241</v>
      </c>
      <c r="J1080" s="20" t="s">
        <v>6239</v>
      </c>
      <c r="K1080" s="20">
        <v>8142021223</v>
      </c>
      <c r="L1080" s="20" t="s">
        <v>6242</v>
      </c>
      <c r="M1080" s="20">
        <v>8330976052</v>
      </c>
      <c r="N1080" s="20" t="s">
        <v>67</v>
      </c>
      <c r="O1080" s="20" t="s">
        <v>169</v>
      </c>
      <c r="P1080" s="31" t="s">
        <v>6243</v>
      </c>
      <c r="Q1080" s="20" t="s">
        <v>46</v>
      </c>
      <c r="R1080" s="32" t="s">
        <v>6244</v>
      </c>
    </row>
    <row r="1081" spans="1:18" ht="22.5" hidden="1" customHeight="1" x14ac:dyDescent="0.2">
      <c r="A1081" s="29">
        <v>45371.853219594908</v>
      </c>
      <c r="B1081" s="20" t="s">
        <v>6245</v>
      </c>
      <c r="C1081" s="30">
        <v>160121749012</v>
      </c>
      <c r="D1081" s="20" t="s">
        <v>6246</v>
      </c>
      <c r="E1081" s="20" t="s">
        <v>40</v>
      </c>
      <c r="F1081" s="20" t="s">
        <v>12</v>
      </c>
      <c r="G1081" s="20">
        <v>1</v>
      </c>
      <c r="H1081" s="20">
        <v>2025</v>
      </c>
      <c r="I1081" s="20" t="s">
        <v>6247</v>
      </c>
      <c r="J1081" s="20" t="s">
        <v>6245</v>
      </c>
      <c r="K1081" s="20">
        <v>9845226430</v>
      </c>
      <c r="L1081" s="20" t="s">
        <v>6248</v>
      </c>
      <c r="M1081" s="20">
        <v>9492529745</v>
      </c>
      <c r="N1081" s="20" t="s">
        <v>6249</v>
      </c>
      <c r="O1081" s="20" t="s">
        <v>6250</v>
      </c>
      <c r="P1081" s="20" t="s">
        <v>6251</v>
      </c>
      <c r="Q1081" s="20" t="s">
        <v>46</v>
      </c>
      <c r="R1081" s="32" t="s">
        <v>632</v>
      </c>
    </row>
    <row r="1082" spans="1:18" ht="22.5" hidden="1" customHeight="1" x14ac:dyDescent="0.2">
      <c r="A1082" s="29">
        <v>45387.404806828708</v>
      </c>
      <c r="B1082" s="20" t="s">
        <v>6252</v>
      </c>
      <c r="C1082" s="30">
        <v>160121749013</v>
      </c>
      <c r="D1082" s="20" t="s">
        <v>6253</v>
      </c>
      <c r="E1082" s="20" t="s">
        <v>40</v>
      </c>
      <c r="F1082" s="20" t="s">
        <v>12</v>
      </c>
      <c r="G1082" s="20">
        <v>1</v>
      </c>
      <c r="H1082" s="20">
        <v>2025</v>
      </c>
      <c r="I1082" s="20" t="s">
        <v>6254</v>
      </c>
      <c r="J1082" s="20" t="s">
        <v>6252</v>
      </c>
      <c r="K1082" s="20">
        <v>7416906338</v>
      </c>
      <c r="L1082" s="20" t="s">
        <v>6248</v>
      </c>
      <c r="M1082" s="20">
        <v>9492529745</v>
      </c>
      <c r="N1082" s="20" t="s">
        <v>6255</v>
      </c>
      <c r="O1082" s="20" t="s">
        <v>6256</v>
      </c>
      <c r="P1082" s="20" t="s">
        <v>6257</v>
      </c>
      <c r="Q1082" s="20" t="s">
        <v>46</v>
      </c>
      <c r="R1082" s="20" t="s">
        <v>6258</v>
      </c>
    </row>
    <row r="1083" spans="1:18" ht="22.5" hidden="1" customHeight="1" x14ac:dyDescent="0.2">
      <c r="A1083" s="29">
        <v>45406.895663900461</v>
      </c>
      <c r="B1083" s="20" t="s">
        <v>6252</v>
      </c>
      <c r="C1083" s="30">
        <v>160121749013</v>
      </c>
      <c r="D1083" s="20" t="s">
        <v>6253</v>
      </c>
      <c r="E1083" s="20" t="s">
        <v>40</v>
      </c>
      <c r="F1083" s="20" t="s">
        <v>12</v>
      </c>
      <c r="G1083" s="20">
        <v>1</v>
      </c>
      <c r="H1083" s="20">
        <v>2025</v>
      </c>
      <c r="I1083" s="20" t="s">
        <v>6254</v>
      </c>
      <c r="J1083" s="20" t="s">
        <v>6252</v>
      </c>
      <c r="K1083" s="20">
        <v>7416906338</v>
      </c>
      <c r="L1083" s="20" t="s">
        <v>6248</v>
      </c>
      <c r="M1083" s="20">
        <v>9492529745</v>
      </c>
      <c r="N1083" s="20" t="s">
        <v>6255</v>
      </c>
      <c r="O1083" s="20" t="s">
        <v>6256</v>
      </c>
      <c r="P1083" s="20" t="s">
        <v>6259</v>
      </c>
      <c r="Q1083" s="20" t="s">
        <v>46</v>
      </c>
      <c r="R1083" s="20" t="s">
        <v>6258</v>
      </c>
    </row>
    <row r="1084" spans="1:18" ht="22.5" hidden="1" customHeight="1" x14ac:dyDescent="0.2">
      <c r="A1084" s="29">
        <v>45377.910125266208</v>
      </c>
      <c r="B1084" s="20" t="s">
        <v>6260</v>
      </c>
      <c r="C1084" s="30">
        <v>160121749014</v>
      </c>
      <c r="D1084" s="20" t="s">
        <v>6261</v>
      </c>
      <c r="E1084" s="20" t="s">
        <v>40</v>
      </c>
      <c r="F1084" s="20" t="s">
        <v>12</v>
      </c>
      <c r="G1084" s="20">
        <v>1</v>
      </c>
      <c r="H1084" s="20">
        <v>2025</v>
      </c>
      <c r="I1084" s="20" t="s">
        <v>6262</v>
      </c>
      <c r="J1084" s="20" t="s">
        <v>6260</v>
      </c>
      <c r="K1084" s="20">
        <v>7981516803</v>
      </c>
      <c r="L1084" s="20" t="s">
        <v>6263</v>
      </c>
      <c r="M1084" s="20">
        <v>9492529745</v>
      </c>
      <c r="N1084" s="20" t="s">
        <v>67</v>
      </c>
      <c r="O1084" s="20">
        <v>75</v>
      </c>
      <c r="P1084" s="31" t="s">
        <v>6264</v>
      </c>
      <c r="Q1084" s="20" t="s">
        <v>46</v>
      </c>
      <c r="R1084" s="32" t="s">
        <v>6265</v>
      </c>
    </row>
    <row r="1085" spans="1:18" ht="22.5" hidden="1" customHeight="1" x14ac:dyDescent="0.2">
      <c r="A1085" s="29">
        <v>45370.863032986112</v>
      </c>
      <c r="B1085" s="20" t="s">
        <v>6266</v>
      </c>
      <c r="C1085" s="30">
        <v>160121749015</v>
      </c>
      <c r="D1085" s="20" t="s">
        <v>6267</v>
      </c>
      <c r="E1085" s="20" t="s">
        <v>40</v>
      </c>
      <c r="F1085" s="20" t="s">
        <v>12</v>
      </c>
      <c r="G1085" s="20">
        <v>1</v>
      </c>
      <c r="H1085" s="20">
        <v>2025</v>
      </c>
      <c r="I1085" s="20" t="s">
        <v>6268</v>
      </c>
      <c r="J1085" s="20" t="s">
        <v>6266</v>
      </c>
      <c r="K1085" s="20">
        <v>9640599909</v>
      </c>
      <c r="L1085" s="20" t="s">
        <v>6269</v>
      </c>
      <c r="M1085" s="20">
        <v>9492529745</v>
      </c>
      <c r="N1085" s="20" t="s">
        <v>6270</v>
      </c>
      <c r="O1085" s="20" t="s">
        <v>6271</v>
      </c>
      <c r="P1085" s="20" t="s">
        <v>6272</v>
      </c>
      <c r="Q1085" s="20" t="s">
        <v>46</v>
      </c>
      <c r="R1085" s="33" t="s">
        <v>6273</v>
      </c>
    </row>
    <row r="1086" spans="1:18" ht="22.5" hidden="1" customHeight="1" x14ac:dyDescent="0.2">
      <c r="A1086" s="29">
        <v>45372.56264019676</v>
      </c>
      <c r="B1086" s="20" t="s">
        <v>6274</v>
      </c>
      <c r="C1086" s="30">
        <v>160121749016</v>
      </c>
      <c r="D1086" s="20" t="s">
        <v>6275</v>
      </c>
      <c r="E1086" s="20" t="s">
        <v>40</v>
      </c>
      <c r="F1086" s="20" t="s">
        <v>12</v>
      </c>
      <c r="G1086" s="20">
        <v>1</v>
      </c>
      <c r="H1086" s="20">
        <v>2025</v>
      </c>
      <c r="I1086" s="20" t="s">
        <v>6276</v>
      </c>
      <c r="J1086" s="20" t="s">
        <v>6274</v>
      </c>
      <c r="K1086" s="20">
        <v>7981391637</v>
      </c>
      <c r="L1086" s="20" t="s">
        <v>6222</v>
      </c>
      <c r="M1086" s="20">
        <v>9492529745</v>
      </c>
      <c r="N1086" s="20" t="s">
        <v>6277</v>
      </c>
      <c r="O1086" s="20" t="s">
        <v>6278</v>
      </c>
      <c r="P1086" s="20" t="s">
        <v>6279</v>
      </c>
      <c r="Q1086" s="20" t="s">
        <v>46</v>
      </c>
      <c r="R1086" s="32" t="s">
        <v>6280</v>
      </c>
    </row>
    <row r="1087" spans="1:18" ht="22.5" hidden="1" customHeight="1" x14ac:dyDescent="0.2">
      <c r="A1087" s="29">
        <v>45377.865391979169</v>
      </c>
      <c r="B1087" s="20" t="s">
        <v>6281</v>
      </c>
      <c r="C1087" s="30">
        <v>160121749018</v>
      </c>
      <c r="D1087" s="20" t="s">
        <v>6282</v>
      </c>
      <c r="E1087" s="20" t="s">
        <v>40</v>
      </c>
      <c r="F1087" s="20" t="s">
        <v>12</v>
      </c>
      <c r="G1087" s="20">
        <v>1</v>
      </c>
      <c r="H1087" s="20">
        <v>2025</v>
      </c>
      <c r="I1087" s="20" t="s">
        <v>6283</v>
      </c>
      <c r="J1087" s="20" t="s">
        <v>6281</v>
      </c>
      <c r="K1087" s="20">
        <v>9392798633</v>
      </c>
      <c r="L1087" s="20" t="s">
        <v>6248</v>
      </c>
      <c r="M1087" s="20">
        <v>9492529745</v>
      </c>
      <c r="N1087" s="20" t="s">
        <v>67</v>
      </c>
      <c r="O1087" s="20" t="s">
        <v>147</v>
      </c>
      <c r="P1087" s="31" t="s">
        <v>6284</v>
      </c>
      <c r="Q1087" s="20" t="s">
        <v>46</v>
      </c>
      <c r="R1087" s="32" t="s">
        <v>6285</v>
      </c>
    </row>
    <row r="1088" spans="1:18" ht="22.5" hidden="1" customHeight="1" x14ac:dyDescent="0.2">
      <c r="A1088" s="29">
        <v>45372.57014462963</v>
      </c>
      <c r="B1088" s="20" t="s">
        <v>6286</v>
      </c>
      <c r="C1088" s="30">
        <v>160121749019</v>
      </c>
      <c r="D1088" s="20" t="s">
        <v>6287</v>
      </c>
      <c r="E1088" s="20" t="s">
        <v>40</v>
      </c>
      <c r="F1088" s="20" t="s">
        <v>12</v>
      </c>
      <c r="G1088" s="20">
        <v>1</v>
      </c>
      <c r="H1088" s="20">
        <v>2025</v>
      </c>
      <c r="I1088" s="20" t="s">
        <v>6288</v>
      </c>
      <c r="J1088" s="20" t="s">
        <v>6286</v>
      </c>
      <c r="K1088" s="20">
        <v>9493285118</v>
      </c>
      <c r="L1088" s="20" t="s">
        <v>6196</v>
      </c>
      <c r="M1088" s="20">
        <v>9492529745</v>
      </c>
      <c r="N1088" s="20" t="s">
        <v>67</v>
      </c>
      <c r="O1088" s="20" t="s">
        <v>1148</v>
      </c>
      <c r="P1088" s="31" t="s">
        <v>6289</v>
      </c>
      <c r="Q1088" s="20" t="s">
        <v>46</v>
      </c>
      <c r="R1088" s="32" t="s">
        <v>164</v>
      </c>
    </row>
    <row r="1089" spans="1:18" ht="22.5" hidden="1" customHeight="1" x14ac:dyDescent="0.2">
      <c r="A1089" s="29">
        <v>45387.645494548611</v>
      </c>
      <c r="B1089" s="20" t="s">
        <v>6290</v>
      </c>
      <c r="C1089" s="30">
        <v>160121749021</v>
      </c>
      <c r="D1089" s="20" t="s">
        <v>6291</v>
      </c>
      <c r="E1089" s="20" t="s">
        <v>50</v>
      </c>
      <c r="F1089" s="20" t="s">
        <v>12</v>
      </c>
      <c r="G1089" s="20">
        <v>1</v>
      </c>
      <c r="H1089" s="20">
        <v>2025</v>
      </c>
      <c r="I1089" s="20" t="s">
        <v>6292</v>
      </c>
      <c r="J1089" s="20" t="s">
        <v>6290</v>
      </c>
      <c r="K1089" s="20">
        <v>8499928163</v>
      </c>
      <c r="L1089" s="20" t="s">
        <v>6248</v>
      </c>
      <c r="M1089" s="20">
        <v>9492529745</v>
      </c>
      <c r="N1089" s="20" t="s">
        <v>6293</v>
      </c>
      <c r="O1089" s="20">
        <v>84</v>
      </c>
      <c r="P1089" s="20" t="s">
        <v>6294</v>
      </c>
      <c r="Q1089" s="20" t="s">
        <v>46</v>
      </c>
      <c r="R1089" s="20" t="s">
        <v>158</v>
      </c>
    </row>
    <row r="1090" spans="1:18" ht="22.5" hidden="1" customHeight="1" x14ac:dyDescent="0.2">
      <c r="A1090" s="29">
        <v>45387.570246192132</v>
      </c>
      <c r="B1090" s="20" t="s">
        <v>6295</v>
      </c>
      <c r="C1090" s="30">
        <v>160121749022</v>
      </c>
      <c r="D1090" s="20" t="s">
        <v>6296</v>
      </c>
      <c r="E1090" s="20" t="s">
        <v>50</v>
      </c>
      <c r="F1090" s="20" t="s">
        <v>12</v>
      </c>
      <c r="G1090" s="20">
        <v>1</v>
      </c>
      <c r="H1090" s="20">
        <v>2025</v>
      </c>
      <c r="I1090" s="20" t="s">
        <v>6297</v>
      </c>
      <c r="J1090" s="20" t="s">
        <v>6295</v>
      </c>
      <c r="K1090" s="20">
        <v>8374237713</v>
      </c>
      <c r="L1090" s="20" t="s">
        <v>6182</v>
      </c>
      <c r="M1090" s="20">
        <v>9492529745</v>
      </c>
      <c r="N1090" s="20" t="s">
        <v>43</v>
      </c>
      <c r="O1090" s="20">
        <v>114</v>
      </c>
      <c r="P1090" s="20" t="s">
        <v>6298</v>
      </c>
      <c r="Q1090" s="20" t="s">
        <v>46</v>
      </c>
      <c r="R1090" s="20" t="s">
        <v>6299</v>
      </c>
    </row>
    <row r="1091" spans="1:18" ht="22.5" hidden="1" customHeight="1" x14ac:dyDescent="0.2">
      <c r="A1091" s="29">
        <v>45387.605706840273</v>
      </c>
      <c r="B1091" s="20" t="s">
        <v>6300</v>
      </c>
      <c r="C1091" s="30">
        <v>160121749023</v>
      </c>
      <c r="D1091" s="20" t="s">
        <v>6301</v>
      </c>
      <c r="E1091" s="20" t="s">
        <v>50</v>
      </c>
      <c r="F1091" s="20" t="s">
        <v>12</v>
      </c>
      <c r="G1091" s="20">
        <v>1</v>
      </c>
      <c r="H1091" s="20">
        <v>2025</v>
      </c>
      <c r="I1091" s="20" t="s">
        <v>6302</v>
      </c>
      <c r="J1091" s="20" t="s">
        <v>6300</v>
      </c>
      <c r="K1091" s="20">
        <v>6301541112</v>
      </c>
      <c r="L1091" s="20" t="s">
        <v>6222</v>
      </c>
      <c r="M1091" s="20">
        <v>9492529745</v>
      </c>
      <c r="N1091" s="20" t="s">
        <v>67</v>
      </c>
      <c r="O1091" s="20">
        <v>75.52</v>
      </c>
      <c r="P1091" s="31" t="s">
        <v>6303</v>
      </c>
      <c r="Q1091" s="20" t="s">
        <v>46</v>
      </c>
      <c r="R1091" s="20" t="s">
        <v>112</v>
      </c>
    </row>
    <row r="1092" spans="1:18" ht="22.5" hidden="1" customHeight="1" x14ac:dyDescent="0.2">
      <c r="A1092" s="29">
        <v>45387.625004421294</v>
      </c>
      <c r="B1092" s="20" t="s">
        <v>6304</v>
      </c>
      <c r="C1092" s="30">
        <v>160121749024</v>
      </c>
      <c r="D1092" s="20" t="s">
        <v>6305</v>
      </c>
      <c r="E1092" s="20" t="s">
        <v>50</v>
      </c>
      <c r="F1092" s="20" t="s">
        <v>12</v>
      </c>
      <c r="G1092" s="20">
        <v>1</v>
      </c>
      <c r="H1092" s="20">
        <v>2025</v>
      </c>
      <c r="I1092" s="20" t="s">
        <v>6306</v>
      </c>
      <c r="J1092" s="20" t="s">
        <v>6304</v>
      </c>
      <c r="K1092" s="20">
        <v>7842992112</v>
      </c>
      <c r="L1092" s="20" t="s">
        <v>6182</v>
      </c>
      <c r="M1092" s="20">
        <v>9492529745</v>
      </c>
      <c r="N1092" s="20" t="s">
        <v>67</v>
      </c>
      <c r="O1092" s="20">
        <v>75.52</v>
      </c>
      <c r="P1092" s="31" t="s">
        <v>6307</v>
      </c>
      <c r="Q1092" s="20" t="s">
        <v>46</v>
      </c>
      <c r="R1092" s="20" t="s">
        <v>6308</v>
      </c>
    </row>
    <row r="1093" spans="1:18" ht="22.5" hidden="1" customHeight="1" x14ac:dyDescent="0.2">
      <c r="A1093" s="29">
        <v>45387.604311238421</v>
      </c>
      <c r="B1093" s="20" t="s">
        <v>6309</v>
      </c>
      <c r="C1093" s="30">
        <v>160121749025</v>
      </c>
      <c r="D1093" s="20" t="s">
        <v>6310</v>
      </c>
      <c r="E1093" s="20" t="s">
        <v>50</v>
      </c>
      <c r="F1093" s="20" t="s">
        <v>12</v>
      </c>
      <c r="G1093" s="20">
        <v>1</v>
      </c>
      <c r="H1093" s="20">
        <v>2025</v>
      </c>
      <c r="I1093" s="20" t="s">
        <v>6311</v>
      </c>
      <c r="J1093" s="20" t="s">
        <v>6309</v>
      </c>
      <c r="K1093" s="20">
        <v>9666467600</v>
      </c>
      <c r="L1093" s="20" t="s">
        <v>6312</v>
      </c>
      <c r="M1093" s="20">
        <v>9492529745</v>
      </c>
      <c r="N1093" s="20" t="s">
        <v>43</v>
      </c>
      <c r="O1093" s="20">
        <v>114</v>
      </c>
      <c r="P1093" s="31" t="s">
        <v>6313</v>
      </c>
      <c r="Q1093" s="20" t="s">
        <v>70</v>
      </c>
      <c r="R1093" s="20" t="s">
        <v>6314</v>
      </c>
    </row>
    <row r="1094" spans="1:18" ht="22.5" hidden="1" customHeight="1" x14ac:dyDescent="0.2">
      <c r="A1094" s="29">
        <v>45372.570122280093</v>
      </c>
      <c r="B1094" s="20" t="s">
        <v>6315</v>
      </c>
      <c r="C1094" s="30">
        <v>160121749026</v>
      </c>
      <c r="D1094" s="20" t="s">
        <v>6316</v>
      </c>
      <c r="E1094" s="20" t="s">
        <v>50</v>
      </c>
      <c r="F1094" s="20" t="s">
        <v>12</v>
      </c>
      <c r="G1094" s="20">
        <v>1</v>
      </c>
      <c r="H1094" s="20">
        <v>2025</v>
      </c>
      <c r="I1094" s="20" t="s">
        <v>6317</v>
      </c>
      <c r="J1094" s="20" t="s">
        <v>6315</v>
      </c>
      <c r="K1094" s="20">
        <v>9392867403</v>
      </c>
      <c r="L1094" s="20" t="s">
        <v>6318</v>
      </c>
      <c r="M1094" s="20">
        <v>9491870706</v>
      </c>
      <c r="N1094" s="20" t="s">
        <v>67</v>
      </c>
      <c r="O1094" s="20" t="s">
        <v>492</v>
      </c>
      <c r="P1094" s="31" t="s">
        <v>6319</v>
      </c>
      <c r="Q1094" s="20" t="s">
        <v>46</v>
      </c>
      <c r="R1094" s="32" t="s">
        <v>301</v>
      </c>
    </row>
    <row r="1095" spans="1:18" ht="22.5" hidden="1" customHeight="1" x14ac:dyDescent="0.2">
      <c r="A1095" s="29">
        <v>45386.47876322917</v>
      </c>
      <c r="B1095" s="20" t="s">
        <v>6320</v>
      </c>
      <c r="C1095" s="30">
        <v>160121749027</v>
      </c>
      <c r="D1095" s="20" t="s">
        <v>6321</v>
      </c>
      <c r="E1095" s="20" t="s">
        <v>50</v>
      </c>
      <c r="F1095" s="20" t="s">
        <v>12</v>
      </c>
      <c r="G1095" s="20">
        <v>1</v>
      </c>
      <c r="H1095" s="20">
        <v>2025</v>
      </c>
      <c r="I1095" s="20" t="s">
        <v>6322</v>
      </c>
      <c r="J1095" s="20" t="s">
        <v>6320</v>
      </c>
      <c r="K1095" s="20">
        <v>7780238610</v>
      </c>
      <c r="L1095" s="20" t="s">
        <v>6323</v>
      </c>
      <c r="M1095" s="20">
        <v>9491870706</v>
      </c>
      <c r="N1095" s="20" t="s">
        <v>77</v>
      </c>
      <c r="O1095" s="20">
        <v>33</v>
      </c>
      <c r="P1095" s="31" t="s">
        <v>6324</v>
      </c>
      <c r="Q1095" s="20" t="s">
        <v>46</v>
      </c>
      <c r="R1095" s="32" t="s">
        <v>209</v>
      </c>
    </row>
    <row r="1096" spans="1:18" ht="22.5" hidden="1" customHeight="1" x14ac:dyDescent="0.2">
      <c r="A1096" s="29">
        <v>45387.597862245369</v>
      </c>
      <c r="B1096" s="20" t="s">
        <v>6325</v>
      </c>
      <c r="C1096" s="30">
        <v>160121749028</v>
      </c>
      <c r="D1096" s="20" t="s">
        <v>6326</v>
      </c>
      <c r="E1096" s="20" t="s">
        <v>50</v>
      </c>
      <c r="F1096" s="20" t="s">
        <v>12</v>
      </c>
      <c r="G1096" s="20">
        <v>1</v>
      </c>
      <c r="H1096" s="20">
        <v>2025</v>
      </c>
      <c r="I1096" s="20" t="s">
        <v>6327</v>
      </c>
      <c r="J1096" s="20" t="s">
        <v>6325</v>
      </c>
      <c r="K1096" s="20">
        <v>9494935754</v>
      </c>
      <c r="L1096" s="20" t="s">
        <v>6328</v>
      </c>
      <c r="M1096" s="20">
        <v>9491870706</v>
      </c>
      <c r="N1096" s="20" t="s">
        <v>6249</v>
      </c>
      <c r="O1096" s="20" t="s">
        <v>6329</v>
      </c>
      <c r="P1096" s="20" t="s">
        <v>6330</v>
      </c>
      <c r="Q1096" s="20" t="s">
        <v>46</v>
      </c>
      <c r="R1096" s="20" t="s">
        <v>6331</v>
      </c>
    </row>
    <row r="1097" spans="1:18" ht="22.5" hidden="1" customHeight="1" x14ac:dyDescent="0.2">
      <c r="A1097" s="29">
        <v>45383.777408819442</v>
      </c>
      <c r="B1097" s="20" t="s">
        <v>6332</v>
      </c>
      <c r="C1097" s="30">
        <v>160121749029</v>
      </c>
      <c r="D1097" s="20" t="s">
        <v>6333</v>
      </c>
      <c r="E1097" s="20" t="s">
        <v>50</v>
      </c>
      <c r="F1097" s="20" t="s">
        <v>12</v>
      </c>
      <c r="G1097" s="20">
        <v>1</v>
      </c>
      <c r="H1097" s="20">
        <v>2025</v>
      </c>
      <c r="I1097" s="20" t="s">
        <v>6334</v>
      </c>
      <c r="J1097" s="20" t="s">
        <v>6332</v>
      </c>
      <c r="K1097" s="20">
        <v>8919705808</v>
      </c>
      <c r="L1097" s="20" t="s">
        <v>6335</v>
      </c>
      <c r="M1097" s="20">
        <v>9491870706</v>
      </c>
      <c r="N1097" s="20" t="s">
        <v>714</v>
      </c>
      <c r="O1097" s="20" t="s">
        <v>6336</v>
      </c>
      <c r="P1097" s="31" t="s">
        <v>6337</v>
      </c>
      <c r="Q1097" s="20" t="s">
        <v>70</v>
      </c>
      <c r="R1097" s="32" t="s">
        <v>6338</v>
      </c>
    </row>
    <row r="1098" spans="1:18" ht="22.5" hidden="1" customHeight="1" x14ac:dyDescent="0.2">
      <c r="A1098" s="29">
        <v>45385.908662291666</v>
      </c>
      <c r="B1098" s="20" t="s">
        <v>6339</v>
      </c>
      <c r="C1098" s="30">
        <v>160121749030</v>
      </c>
      <c r="D1098" s="20" t="s">
        <v>6340</v>
      </c>
      <c r="E1098" s="20" t="s">
        <v>50</v>
      </c>
      <c r="F1098" s="20" t="s">
        <v>12</v>
      </c>
      <c r="G1098" s="20">
        <v>1</v>
      </c>
      <c r="H1098" s="20">
        <v>2025</v>
      </c>
      <c r="I1098" s="20" t="s">
        <v>6341</v>
      </c>
      <c r="J1098" s="20" t="s">
        <v>6339</v>
      </c>
      <c r="K1098" s="20">
        <v>7013399408</v>
      </c>
      <c r="L1098" s="20" t="s">
        <v>6342</v>
      </c>
      <c r="M1098" s="20">
        <v>9491870706</v>
      </c>
      <c r="N1098" s="20" t="s">
        <v>67</v>
      </c>
      <c r="O1098" s="20" t="s">
        <v>1653</v>
      </c>
      <c r="P1098" s="31" t="s">
        <v>6343</v>
      </c>
      <c r="Q1098" s="20" t="s">
        <v>46</v>
      </c>
      <c r="R1098" s="32" t="s">
        <v>271</v>
      </c>
    </row>
    <row r="1099" spans="1:18" ht="22.5" hidden="1" customHeight="1" x14ac:dyDescent="0.2">
      <c r="A1099" s="29">
        <v>45380.619972997687</v>
      </c>
      <c r="B1099" s="20" t="s">
        <v>6344</v>
      </c>
      <c r="C1099" s="30">
        <v>160121749031</v>
      </c>
      <c r="D1099" s="20" t="s">
        <v>6345</v>
      </c>
      <c r="E1099" s="20" t="s">
        <v>50</v>
      </c>
      <c r="F1099" s="20" t="s">
        <v>12</v>
      </c>
      <c r="G1099" s="20">
        <v>1</v>
      </c>
      <c r="H1099" s="20">
        <v>2025</v>
      </c>
      <c r="I1099" s="20" t="s">
        <v>6346</v>
      </c>
      <c r="J1099" s="20" t="s">
        <v>6347</v>
      </c>
      <c r="K1099" s="20">
        <v>9014560713</v>
      </c>
      <c r="L1099" s="20" t="s">
        <v>6342</v>
      </c>
      <c r="M1099" s="20">
        <v>9491870706</v>
      </c>
      <c r="N1099" s="20" t="s">
        <v>67</v>
      </c>
      <c r="O1099" s="20">
        <v>75.52</v>
      </c>
      <c r="P1099" s="31" t="s">
        <v>6348</v>
      </c>
      <c r="Q1099" s="20" t="s">
        <v>46</v>
      </c>
      <c r="R1099" s="32" t="s">
        <v>682</v>
      </c>
    </row>
    <row r="1100" spans="1:18" ht="22.5" hidden="1" customHeight="1" x14ac:dyDescent="0.2">
      <c r="A1100" s="29">
        <v>45387.650741840276</v>
      </c>
      <c r="B1100" s="20" t="s">
        <v>6349</v>
      </c>
      <c r="C1100" s="30">
        <v>160121749032</v>
      </c>
      <c r="D1100" s="20" t="s">
        <v>6350</v>
      </c>
      <c r="E1100" s="20" t="s">
        <v>50</v>
      </c>
      <c r="F1100" s="20" t="s">
        <v>12</v>
      </c>
      <c r="G1100" s="20">
        <v>1</v>
      </c>
      <c r="H1100" s="20">
        <v>2025</v>
      </c>
      <c r="I1100" s="20" t="s">
        <v>6351</v>
      </c>
      <c r="J1100" s="20" t="s">
        <v>6349</v>
      </c>
      <c r="K1100" s="20">
        <v>8978491326</v>
      </c>
      <c r="L1100" s="20" t="s">
        <v>6352</v>
      </c>
      <c r="M1100" s="20">
        <v>9491870706</v>
      </c>
      <c r="N1100" s="20" t="s">
        <v>67</v>
      </c>
      <c r="O1100" s="20">
        <v>75</v>
      </c>
      <c r="P1100" s="31" t="s">
        <v>6353</v>
      </c>
      <c r="Q1100" s="20" t="s">
        <v>46</v>
      </c>
      <c r="R1100" s="20" t="s">
        <v>6354</v>
      </c>
    </row>
    <row r="1101" spans="1:18" ht="22.5" hidden="1" customHeight="1" x14ac:dyDescent="0.2">
      <c r="A1101" s="29">
        <v>45387.605287303246</v>
      </c>
      <c r="B1101" s="20" t="s">
        <v>6355</v>
      </c>
      <c r="C1101" s="30">
        <v>160121749033</v>
      </c>
      <c r="D1101" s="20" t="s">
        <v>6356</v>
      </c>
      <c r="E1101" s="20" t="s">
        <v>50</v>
      </c>
      <c r="F1101" s="20" t="s">
        <v>12</v>
      </c>
      <c r="G1101" s="20">
        <v>1</v>
      </c>
      <c r="H1101" s="20">
        <v>2025</v>
      </c>
      <c r="I1101" s="20" t="s">
        <v>6357</v>
      </c>
      <c r="J1101" s="20" t="s">
        <v>6355</v>
      </c>
      <c r="K1101" s="20">
        <v>8790790223</v>
      </c>
      <c r="L1101" s="20" t="s">
        <v>6358</v>
      </c>
      <c r="M1101" s="20">
        <v>9491870706</v>
      </c>
      <c r="N1101" s="20" t="s">
        <v>67</v>
      </c>
      <c r="O1101" s="20">
        <v>75.52</v>
      </c>
      <c r="P1101" s="20" t="s">
        <v>6359</v>
      </c>
      <c r="Q1101" s="20" t="s">
        <v>46</v>
      </c>
      <c r="R1101" s="20" t="s">
        <v>112</v>
      </c>
    </row>
    <row r="1102" spans="1:18" ht="22.5" hidden="1" customHeight="1" x14ac:dyDescent="0.2">
      <c r="A1102" s="29">
        <v>45387.619845543981</v>
      </c>
      <c r="B1102" s="20" t="s">
        <v>6360</v>
      </c>
      <c r="C1102" s="30">
        <v>160121749034</v>
      </c>
      <c r="D1102" s="20" t="s">
        <v>6361</v>
      </c>
      <c r="E1102" s="20" t="s">
        <v>50</v>
      </c>
      <c r="F1102" s="20" t="s">
        <v>12</v>
      </c>
      <c r="G1102" s="20">
        <v>1</v>
      </c>
      <c r="H1102" s="20">
        <v>2025</v>
      </c>
      <c r="I1102" s="20" t="s">
        <v>6362</v>
      </c>
      <c r="J1102" s="20" t="s">
        <v>6360</v>
      </c>
      <c r="K1102" s="20">
        <v>9618266824</v>
      </c>
      <c r="L1102" s="20" t="s">
        <v>6335</v>
      </c>
      <c r="M1102" s="20">
        <v>9491870706</v>
      </c>
      <c r="N1102" s="20" t="s">
        <v>67</v>
      </c>
      <c r="O1102" s="20" t="s">
        <v>110</v>
      </c>
      <c r="P1102" s="31" t="s">
        <v>6363</v>
      </c>
      <c r="Q1102" s="20" t="s">
        <v>46</v>
      </c>
      <c r="R1102" s="20" t="s">
        <v>6364</v>
      </c>
    </row>
    <row r="1103" spans="1:18" ht="22.5" hidden="1" customHeight="1" x14ac:dyDescent="0.2">
      <c r="A1103" s="29">
        <v>45387.539806655092</v>
      </c>
      <c r="B1103" s="20" t="s">
        <v>6365</v>
      </c>
      <c r="C1103" s="30">
        <v>160121749035</v>
      </c>
      <c r="D1103" s="20" t="s">
        <v>6366</v>
      </c>
      <c r="E1103" s="20" t="s">
        <v>50</v>
      </c>
      <c r="F1103" s="20" t="s">
        <v>12</v>
      </c>
      <c r="G1103" s="20">
        <v>1</v>
      </c>
      <c r="H1103" s="20">
        <v>2025</v>
      </c>
      <c r="I1103" s="20" t="s">
        <v>6367</v>
      </c>
      <c r="J1103" s="20" t="s">
        <v>6365</v>
      </c>
      <c r="K1103" s="20">
        <v>9347348228</v>
      </c>
      <c r="L1103" s="20" t="s">
        <v>6342</v>
      </c>
      <c r="M1103" s="20">
        <v>9491870706</v>
      </c>
      <c r="N1103" s="20" t="s">
        <v>1360</v>
      </c>
      <c r="O1103" s="20">
        <v>60</v>
      </c>
      <c r="P1103" s="31" t="s">
        <v>6368</v>
      </c>
      <c r="Q1103" s="20" t="s">
        <v>46</v>
      </c>
      <c r="R1103" s="20" t="s">
        <v>6369</v>
      </c>
    </row>
    <row r="1104" spans="1:18" ht="22.5" hidden="1" customHeight="1" x14ac:dyDescent="0.2">
      <c r="A1104" s="29">
        <v>45372.009536782411</v>
      </c>
      <c r="B1104" s="20" t="s">
        <v>6370</v>
      </c>
      <c r="C1104" s="30">
        <v>160121749036</v>
      </c>
      <c r="D1104" s="20" t="s">
        <v>6371</v>
      </c>
      <c r="E1104" s="20" t="s">
        <v>50</v>
      </c>
      <c r="F1104" s="20" t="s">
        <v>12</v>
      </c>
      <c r="G1104" s="20">
        <v>1</v>
      </c>
      <c r="H1104" s="20">
        <v>2025</v>
      </c>
      <c r="I1104" s="20" t="s">
        <v>6372</v>
      </c>
      <c r="J1104" s="20" t="s">
        <v>6370</v>
      </c>
      <c r="K1104" s="20">
        <v>7207294979</v>
      </c>
      <c r="L1104" s="20" t="s">
        <v>6335</v>
      </c>
      <c r="M1104" s="20">
        <v>9491870706</v>
      </c>
      <c r="N1104" s="20" t="s">
        <v>6373</v>
      </c>
      <c r="O1104" s="20" t="s">
        <v>6374</v>
      </c>
      <c r="P1104" s="20" t="s">
        <v>6375</v>
      </c>
      <c r="Q1104" s="20" t="s">
        <v>70</v>
      </c>
      <c r="R1104" s="32" t="s">
        <v>2213</v>
      </c>
    </row>
    <row r="1105" spans="1:18" ht="22.5" hidden="1" customHeight="1" x14ac:dyDescent="0.2">
      <c r="A1105" s="29">
        <v>45373.473548078706</v>
      </c>
      <c r="B1105" s="20" t="s">
        <v>6376</v>
      </c>
      <c r="C1105" s="30">
        <v>160121749037</v>
      </c>
      <c r="D1105" s="20" t="s">
        <v>6377</v>
      </c>
      <c r="E1105" s="20" t="s">
        <v>50</v>
      </c>
      <c r="F1105" s="20" t="s">
        <v>12</v>
      </c>
      <c r="G1105" s="20">
        <v>1</v>
      </c>
      <c r="H1105" s="20">
        <v>2025</v>
      </c>
      <c r="I1105" s="20" t="s">
        <v>6378</v>
      </c>
      <c r="J1105" s="20" t="s">
        <v>6376</v>
      </c>
      <c r="K1105" s="20">
        <v>8309152366</v>
      </c>
      <c r="L1105" s="20" t="s">
        <v>6379</v>
      </c>
      <c r="M1105" s="20">
        <v>9491870706</v>
      </c>
      <c r="N1105" s="20" t="s">
        <v>316</v>
      </c>
      <c r="O1105" s="20">
        <v>66</v>
      </c>
      <c r="P1105" s="20" t="s">
        <v>6380</v>
      </c>
      <c r="Q1105" s="20" t="s">
        <v>70</v>
      </c>
      <c r="R1105" s="32" t="s">
        <v>6381</v>
      </c>
    </row>
    <row r="1106" spans="1:18" ht="22.5" hidden="1" customHeight="1" x14ac:dyDescent="0.2">
      <c r="A1106" s="29">
        <v>45378.935129548612</v>
      </c>
      <c r="B1106" s="20" t="s">
        <v>6382</v>
      </c>
      <c r="C1106" s="30">
        <v>160121749038</v>
      </c>
      <c r="D1106" s="20" t="s">
        <v>6383</v>
      </c>
      <c r="E1106" s="20" t="s">
        <v>50</v>
      </c>
      <c r="F1106" s="20" t="s">
        <v>12</v>
      </c>
      <c r="G1106" s="20">
        <v>1</v>
      </c>
      <c r="H1106" s="20">
        <v>2025</v>
      </c>
      <c r="I1106" s="20" t="s">
        <v>6384</v>
      </c>
      <c r="J1106" s="20" t="s">
        <v>6382</v>
      </c>
      <c r="K1106" s="20">
        <v>6300296670</v>
      </c>
      <c r="L1106" s="20" t="s">
        <v>6385</v>
      </c>
      <c r="M1106" s="20">
        <v>9491870706</v>
      </c>
      <c r="N1106" s="20" t="s">
        <v>67</v>
      </c>
      <c r="O1106" s="20" t="s">
        <v>6386</v>
      </c>
      <c r="P1106" s="31" t="s">
        <v>6387</v>
      </c>
      <c r="Q1106" s="20" t="s">
        <v>46</v>
      </c>
      <c r="R1106" s="32" t="s">
        <v>2820</v>
      </c>
    </row>
    <row r="1107" spans="1:18" ht="22.5" hidden="1" customHeight="1" x14ac:dyDescent="0.2">
      <c r="A1107" s="29">
        <v>45371.942330138889</v>
      </c>
      <c r="B1107" s="20" t="s">
        <v>6388</v>
      </c>
      <c r="C1107" s="30">
        <v>160121749039</v>
      </c>
      <c r="D1107" s="20" t="s">
        <v>6389</v>
      </c>
      <c r="E1107" s="20" t="s">
        <v>50</v>
      </c>
      <c r="F1107" s="20" t="s">
        <v>12</v>
      </c>
      <c r="G1107" s="20">
        <v>1</v>
      </c>
      <c r="H1107" s="20">
        <v>2025</v>
      </c>
      <c r="I1107" s="20" t="s">
        <v>6390</v>
      </c>
      <c r="J1107" s="20" t="s">
        <v>6388</v>
      </c>
      <c r="K1107" s="20">
        <v>7207460197</v>
      </c>
      <c r="L1107" s="20" t="s">
        <v>6323</v>
      </c>
      <c r="M1107" s="20">
        <v>9491870706</v>
      </c>
      <c r="N1107" s="20" t="s">
        <v>6249</v>
      </c>
      <c r="O1107" s="20">
        <v>62</v>
      </c>
      <c r="P1107" s="20" t="s">
        <v>6391</v>
      </c>
      <c r="Q1107" s="20" t="s">
        <v>46</v>
      </c>
      <c r="R1107" s="32" t="s">
        <v>6392</v>
      </c>
    </row>
    <row r="1108" spans="1:18" ht="22.5" hidden="1" customHeight="1" x14ac:dyDescent="0.2">
      <c r="A1108" s="29">
        <v>45387.60097965278</v>
      </c>
      <c r="B1108" s="20" t="s">
        <v>6393</v>
      </c>
      <c r="C1108" s="30">
        <v>160121749040</v>
      </c>
      <c r="D1108" s="20" t="s">
        <v>6394</v>
      </c>
      <c r="E1108" s="20" t="s">
        <v>50</v>
      </c>
      <c r="F1108" s="20" t="s">
        <v>12</v>
      </c>
      <c r="G1108" s="20">
        <v>1</v>
      </c>
      <c r="H1108" s="20">
        <v>2025</v>
      </c>
      <c r="I1108" s="20" t="s">
        <v>6395</v>
      </c>
      <c r="J1108" s="20" t="s">
        <v>6393</v>
      </c>
      <c r="K1108" s="20">
        <v>9347826811</v>
      </c>
      <c r="L1108" s="20" t="s">
        <v>6396</v>
      </c>
      <c r="M1108" s="20">
        <v>9491870706</v>
      </c>
      <c r="N1108" s="20" t="s">
        <v>43</v>
      </c>
      <c r="O1108" s="20">
        <v>114</v>
      </c>
      <c r="P1108" s="20" t="s">
        <v>6397</v>
      </c>
      <c r="Q1108" s="20" t="s">
        <v>46</v>
      </c>
      <c r="R1108" s="20" t="s">
        <v>6398</v>
      </c>
    </row>
    <row r="1109" spans="1:18" ht="22.5" hidden="1" customHeight="1" x14ac:dyDescent="0.2">
      <c r="A1109" s="29">
        <v>45371.883254664353</v>
      </c>
      <c r="B1109" s="20" t="s">
        <v>6399</v>
      </c>
      <c r="C1109" s="30">
        <v>160121749041</v>
      </c>
      <c r="D1109" s="20" t="s">
        <v>6400</v>
      </c>
      <c r="E1109" s="20" t="s">
        <v>50</v>
      </c>
      <c r="F1109" s="20" t="s">
        <v>12</v>
      </c>
      <c r="G1109" s="20">
        <v>1</v>
      </c>
      <c r="H1109" s="20">
        <v>2025</v>
      </c>
      <c r="I1109" s="20" t="s">
        <v>6399</v>
      </c>
      <c r="J1109" s="20" t="s">
        <v>6401</v>
      </c>
      <c r="K1109" s="20">
        <v>7569796607</v>
      </c>
      <c r="L1109" s="20" t="s">
        <v>6385</v>
      </c>
      <c r="M1109" s="20">
        <v>9491870706</v>
      </c>
      <c r="N1109" s="20" t="s">
        <v>6402</v>
      </c>
      <c r="O1109" s="20" t="s">
        <v>110</v>
      </c>
      <c r="P1109" s="20" t="s">
        <v>6403</v>
      </c>
      <c r="Q1109" s="20" t="s">
        <v>70</v>
      </c>
      <c r="R1109" s="32" t="s">
        <v>153</v>
      </c>
    </row>
    <row r="1110" spans="1:18" ht="22.5" hidden="1" customHeight="1" x14ac:dyDescent="0.2">
      <c r="A1110" s="29">
        <v>45374.473608912042</v>
      </c>
      <c r="B1110" s="20" t="s">
        <v>6404</v>
      </c>
      <c r="C1110" s="30">
        <v>160121749042</v>
      </c>
      <c r="D1110" s="20" t="s">
        <v>6405</v>
      </c>
      <c r="E1110" s="20" t="s">
        <v>50</v>
      </c>
      <c r="F1110" s="20" t="s">
        <v>12</v>
      </c>
      <c r="G1110" s="20">
        <v>1</v>
      </c>
      <c r="H1110" s="20">
        <v>2025</v>
      </c>
      <c r="I1110" s="20" t="s">
        <v>6406</v>
      </c>
      <c r="J1110" s="20" t="s">
        <v>6404</v>
      </c>
      <c r="K1110" s="20">
        <v>6300202189</v>
      </c>
      <c r="L1110" s="20" t="s">
        <v>6407</v>
      </c>
      <c r="M1110" s="20">
        <v>9491870706</v>
      </c>
      <c r="N1110" s="20" t="s">
        <v>61</v>
      </c>
      <c r="O1110" s="20" t="s">
        <v>6408</v>
      </c>
      <c r="P1110" s="20" t="s">
        <v>6409</v>
      </c>
      <c r="Q1110" s="20" t="s">
        <v>46</v>
      </c>
      <c r="R1110" s="32" t="s">
        <v>3205</v>
      </c>
    </row>
    <row r="1111" spans="1:18" ht="22.5" hidden="1" customHeight="1" x14ac:dyDescent="0.2">
      <c r="A1111" s="29">
        <v>45387.621925995365</v>
      </c>
      <c r="B1111" s="20" t="s">
        <v>6410</v>
      </c>
      <c r="C1111" s="30">
        <v>160121749043</v>
      </c>
      <c r="D1111" s="20" t="s">
        <v>6411</v>
      </c>
      <c r="E1111" s="20" t="s">
        <v>50</v>
      </c>
      <c r="F1111" s="20" t="s">
        <v>12</v>
      </c>
      <c r="G1111" s="20">
        <v>1</v>
      </c>
      <c r="H1111" s="20">
        <v>2025</v>
      </c>
      <c r="I1111" s="20" t="s">
        <v>6412</v>
      </c>
      <c r="J1111" s="20" t="s">
        <v>6410</v>
      </c>
      <c r="K1111" s="20">
        <v>8247732903</v>
      </c>
      <c r="L1111" s="20" t="s">
        <v>6413</v>
      </c>
      <c r="M1111" s="20" t="s">
        <v>6414</v>
      </c>
      <c r="N1111" s="20" t="s">
        <v>67</v>
      </c>
      <c r="O1111" s="20">
        <v>75</v>
      </c>
      <c r="P1111" s="31" t="s">
        <v>6415</v>
      </c>
      <c r="Q1111" s="20" t="s">
        <v>46</v>
      </c>
      <c r="R1111" s="20" t="s">
        <v>112</v>
      </c>
    </row>
    <row r="1112" spans="1:18" ht="22.5" hidden="1" customHeight="1" x14ac:dyDescent="0.2">
      <c r="A1112" s="29">
        <v>45386.52808668981</v>
      </c>
      <c r="B1112" s="20" t="s">
        <v>6416</v>
      </c>
      <c r="C1112" s="30">
        <v>160121749044</v>
      </c>
      <c r="D1112" s="20" t="s">
        <v>6417</v>
      </c>
      <c r="E1112" s="20" t="s">
        <v>50</v>
      </c>
      <c r="F1112" s="20" t="s">
        <v>12</v>
      </c>
      <c r="G1112" s="20">
        <v>1</v>
      </c>
      <c r="H1112" s="20">
        <v>2025</v>
      </c>
      <c r="I1112" s="20" t="s">
        <v>6418</v>
      </c>
      <c r="J1112" s="20" t="s">
        <v>6416</v>
      </c>
      <c r="K1112" s="20">
        <v>9440517157</v>
      </c>
      <c r="L1112" s="20" t="s">
        <v>6419</v>
      </c>
      <c r="M1112" s="20">
        <v>9491870706</v>
      </c>
      <c r="N1112" s="20" t="s">
        <v>6373</v>
      </c>
      <c r="O1112" s="20" t="s">
        <v>6374</v>
      </c>
      <c r="P1112" s="20" t="s">
        <v>6420</v>
      </c>
      <c r="Q1112" s="20" t="s">
        <v>70</v>
      </c>
      <c r="R1112" s="32" t="s">
        <v>2213</v>
      </c>
    </row>
    <row r="1113" spans="1:18" ht="22.5" hidden="1" customHeight="1" x14ac:dyDescent="0.2">
      <c r="A1113" s="29">
        <v>45380.850412453699</v>
      </c>
      <c r="B1113" s="20" t="s">
        <v>6421</v>
      </c>
      <c r="C1113" s="30">
        <v>160121749045</v>
      </c>
      <c r="D1113" s="20" t="s">
        <v>6422</v>
      </c>
      <c r="E1113" s="20" t="s">
        <v>50</v>
      </c>
      <c r="F1113" s="20" t="s">
        <v>12</v>
      </c>
      <c r="G1113" s="20">
        <v>1</v>
      </c>
      <c r="H1113" s="20">
        <v>2025</v>
      </c>
      <c r="I1113" s="20" t="s">
        <v>6423</v>
      </c>
      <c r="J1113" s="20" t="s">
        <v>6421</v>
      </c>
      <c r="K1113" s="20">
        <v>9347549010</v>
      </c>
      <c r="L1113" s="20" t="s">
        <v>6335</v>
      </c>
      <c r="M1113" s="20">
        <v>9491870706</v>
      </c>
      <c r="N1113" s="20" t="s">
        <v>251</v>
      </c>
      <c r="O1113" s="20" t="s">
        <v>6424</v>
      </c>
      <c r="P1113" s="20" t="s">
        <v>6425</v>
      </c>
      <c r="Q1113" s="20" t="s">
        <v>46</v>
      </c>
      <c r="R1113" s="33" t="s">
        <v>6426</v>
      </c>
    </row>
    <row r="1114" spans="1:18" ht="22.5" hidden="1" customHeight="1" x14ac:dyDescent="0.2">
      <c r="A1114" s="29">
        <v>45386.528761400463</v>
      </c>
      <c r="B1114" s="20" t="s">
        <v>6427</v>
      </c>
      <c r="C1114" s="30">
        <v>160121749048</v>
      </c>
      <c r="D1114" s="20" t="s">
        <v>6428</v>
      </c>
      <c r="E1114" s="20" t="s">
        <v>50</v>
      </c>
      <c r="F1114" s="20" t="s">
        <v>12</v>
      </c>
      <c r="G1114" s="20">
        <v>1</v>
      </c>
      <c r="H1114" s="20">
        <v>2025</v>
      </c>
      <c r="I1114" s="20" t="s">
        <v>6427</v>
      </c>
      <c r="J1114" s="20" t="s">
        <v>6429</v>
      </c>
      <c r="K1114" s="20">
        <v>8341470916</v>
      </c>
      <c r="L1114" s="20" t="s">
        <v>6430</v>
      </c>
      <c r="M1114" s="20">
        <v>9491870706</v>
      </c>
      <c r="N1114" s="20" t="s">
        <v>6270</v>
      </c>
      <c r="O1114" s="20">
        <v>70</v>
      </c>
      <c r="P1114" s="20" t="s">
        <v>6431</v>
      </c>
      <c r="Q1114" s="20" t="s">
        <v>70</v>
      </c>
      <c r="R1114" s="32" t="s">
        <v>6432</v>
      </c>
    </row>
    <row r="1115" spans="1:18" ht="22.5" hidden="1" customHeight="1" x14ac:dyDescent="0.2">
      <c r="A1115" s="29">
        <v>45371.825963634255</v>
      </c>
      <c r="B1115" s="20" t="s">
        <v>6433</v>
      </c>
      <c r="C1115" s="30">
        <v>160121749049</v>
      </c>
      <c r="D1115" s="20" t="s">
        <v>6434</v>
      </c>
      <c r="E1115" s="20" t="s">
        <v>50</v>
      </c>
      <c r="F1115" s="20" t="s">
        <v>12</v>
      </c>
      <c r="G1115" s="20">
        <v>1</v>
      </c>
      <c r="H1115" s="20">
        <v>2025</v>
      </c>
      <c r="I1115" s="20" t="s">
        <v>6435</v>
      </c>
      <c r="J1115" s="20" t="s">
        <v>6433</v>
      </c>
      <c r="K1115" s="20">
        <v>9110755281</v>
      </c>
      <c r="L1115" s="20" t="s">
        <v>6436</v>
      </c>
      <c r="M1115" s="20">
        <v>9491870706</v>
      </c>
      <c r="N1115" s="20" t="s">
        <v>759</v>
      </c>
      <c r="O1115" s="20" t="s">
        <v>6437</v>
      </c>
      <c r="P1115" s="20" t="s">
        <v>6438</v>
      </c>
      <c r="Q1115" s="20" t="s">
        <v>70</v>
      </c>
      <c r="R1115" s="32" t="s">
        <v>4109</v>
      </c>
    </row>
    <row r="1116" spans="1:18" ht="22.5" hidden="1" customHeight="1" x14ac:dyDescent="0.2">
      <c r="A1116" s="29">
        <v>45387.633058865744</v>
      </c>
      <c r="B1116" s="20" t="s">
        <v>6439</v>
      </c>
      <c r="C1116" s="30">
        <v>160121749050</v>
      </c>
      <c r="D1116" s="20" t="s">
        <v>6440</v>
      </c>
      <c r="E1116" s="20" t="s">
        <v>50</v>
      </c>
      <c r="F1116" s="20" t="s">
        <v>12</v>
      </c>
      <c r="G1116" s="20">
        <v>1</v>
      </c>
      <c r="H1116" s="20">
        <v>2025</v>
      </c>
      <c r="I1116" s="20" t="s">
        <v>6441</v>
      </c>
      <c r="J1116" s="20" t="s">
        <v>6439</v>
      </c>
      <c r="K1116" s="20">
        <v>7780728664</v>
      </c>
      <c r="L1116" s="20" t="s">
        <v>6442</v>
      </c>
      <c r="M1116" s="20">
        <v>8330976052</v>
      </c>
      <c r="N1116" s="20" t="s">
        <v>67</v>
      </c>
      <c r="O1116" s="20" t="s">
        <v>169</v>
      </c>
      <c r="P1116" s="20" t="s">
        <v>6443</v>
      </c>
      <c r="Q1116" s="20" t="s">
        <v>46</v>
      </c>
      <c r="R1116" s="20" t="s">
        <v>6444</v>
      </c>
    </row>
    <row r="1117" spans="1:18" ht="22.5" hidden="1" customHeight="1" x14ac:dyDescent="0.2">
      <c r="A1117" s="29">
        <v>45377.614302071757</v>
      </c>
      <c r="B1117" s="20" t="s">
        <v>6445</v>
      </c>
      <c r="C1117" s="30">
        <v>160121749051</v>
      </c>
      <c r="D1117" s="20" t="s">
        <v>6446</v>
      </c>
      <c r="E1117" s="20" t="s">
        <v>50</v>
      </c>
      <c r="F1117" s="20" t="s">
        <v>12</v>
      </c>
      <c r="G1117" s="20">
        <v>1</v>
      </c>
      <c r="H1117" s="20">
        <v>2025</v>
      </c>
      <c r="I1117" s="20" t="s">
        <v>6447</v>
      </c>
      <c r="J1117" s="20" t="s">
        <v>6445</v>
      </c>
      <c r="K1117" s="20">
        <v>9014945806</v>
      </c>
      <c r="L1117" s="20" t="s">
        <v>6448</v>
      </c>
      <c r="M1117" s="20">
        <v>9999999999</v>
      </c>
      <c r="N1117" s="20" t="s">
        <v>714</v>
      </c>
      <c r="O1117" s="20">
        <v>72</v>
      </c>
      <c r="P1117" s="20" t="s">
        <v>6449</v>
      </c>
      <c r="Q1117" s="20" t="s">
        <v>46</v>
      </c>
      <c r="R1117" s="32" t="s">
        <v>6450</v>
      </c>
    </row>
    <row r="1118" spans="1:18" ht="22.5" hidden="1" customHeight="1" x14ac:dyDescent="0.2">
      <c r="A1118" s="29">
        <v>45386.966598831015</v>
      </c>
      <c r="B1118" s="20" t="s">
        <v>6451</v>
      </c>
      <c r="C1118" s="30">
        <v>160121749052</v>
      </c>
      <c r="D1118" s="20" t="s">
        <v>6452</v>
      </c>
      <c r="E1118" s="20" t="s">
        <v>50</v>
      </c>
      <c r="F1118" s="20" t="s">
        <v>12</v>
      </c>
      <c r="G1118" s="20">
        <v>1</v>
      </c>
      <c r="H1118" s="20">
        <v>2025</v>
      </c>
      <c r="I1118" s="20" t="s">
        <v>6453</v>
      </c>
      <c r="J1118" s="20" t="s">
        <v>6451</v>
      </c>
      <c r="K1118" s="20">
        <v>8688708609</v>
      </c>
      <c r="L1118" s="20" t="s">
        <v>6454</v>
      </c>
      <c r="M1118" s="20">
        <v>8330976052</v>
      </c>
      <c r="N1118" s="20" t="s">
        <v>67</v>
      </c>
      <c r="O1118" s="20">
        <v>75</v>
      </c>
      <c r="P1118" s="31" t="s">
        <v>6455</v>
      </c>
      <c r="Q1118" s="20" t="s">
        <v>46</v>
      </c>
      <c r="R1118" s="32" t="s">
        <v>129</v>
      </c>
    </row>
    <row r="1119" spans="1:18" ht="22.5" hidden="1" customHeight="1" x14ac:dyDescent="0.2">
      <c r="A1119" s="29">
        <v>45387.604545601847</v>
      </c>
      <c r="B1119" s="20" t="s">
        <v>6456</v>
      </c>
      <c r="C1119" s="30">
        <v>160121749053</v>
      </c>
      <c r="D1119" s="20" t="s">
        <v>6457</v>
      </c>
      <c r="E1119" s="20" t="s">
        <v>50</v>
      </c>
      <c r="F1119" s="20" t="s">
        <v>12</v>
      </c>
      <c r="G1119" s="20">
        <v>1</v>
      </c>
      <c r="H1119" s="20">
        <v>2025</v>
      </c>
      <c r="I1119" s="20" t="s">
        <v>6458</v>
      </c>
      <c r="J1119" s="20" t="s">
        <v>6456</v>
      </c>
      <c r="K1119" s="20">
        <v>9000055850</v>
      </c>
      <c r="L1119" s="20" t="s">
        <v>6459</v>
      </c>
      <c r="M1119" s="20">
        <v>8330976052</v>
      </c>
      <c r="N1119" s="20" t="s">
        <v>600</v>
      </c>
      <c r="O1119" s="20" t="s">
        <v>770</v>
      </c>
      <c r="P1119" s="20" t="s">
        <v>6460</v>
      </c>
      <c r="Q1119" s="20" t="s">
        <v>70</v>
      </c>
      <c r="R1119" s="20" t="s">
        <v>6461</v>
      </c>
    </row>
    <row r="1120" spans="1:18" ht="22.5" hidden="1" customHeight="1" x14ac:dyDescent="0.2">
      <c r="A1120" s="29">
        <v>45387.61427200232</v>
      </c>
      <c r="B1120" s="20" t="s">
        <v>6462</v>
      </c>
      <c r="C1120" s="30">
        <v>160121749054</v>
      </c>
      <c r="D1120" s="20" t="s">
        <v>6463</v>
      </c>
      <c r="E1120" s="20" t="s">
        <v>50</v>
      </c>
      <c r="F1120" s="20" t="s">
        <v>12</v>
      </c>
      <c r="G1120" s="20">
        <v>1</v>
      </c>
      <c r="H1120" s="20">
        <v>2025</v>
      </c>
      <c r="I1120" s="20" t="s">
        <v>6464</v>
      </c>
      <c r="J1120" s="20" t="s">
        <v>6462</v>
      </c>
      <c r="K1120" s="20">
        <v>9652765205</v>
      </c>
      <c r="L1120" s="20" t="s">
        <v>6465</v>
      </c>
      <c r="M1120" s="20">
        <v>8330976052</v>
      </c>
      <c r="N1120" s="20" t="s">
        <v>600</v>
      </c>
      <c r="O1120" s="20">
        <v>72.11</v>
      </c>
      <c r="P1120" s="20" t="s">
        <v>6466</v>
      </c>
      <c r="Q1120" s="20" t="s">
        <v>46</v>
      </c>
      <c r="R1120" s="20" t="s">
        <v>6467</v>
      </c>
    </row>
    <row r="1121" spans="1:18" ht="22.5" hidden="1" customHeight="1" x14ac:dyDescent="0.2">
      <c r="A1121" s="29">
        <v>45387.600255046294</v>
      </c>
      <c r="B1121" s="20" t="s">
        <v>6468</v>
      </c>
      <c r="C1121" s="30">
        <v>160121749055</v>
      </c>
      <c r="D1121" s="20" t="s">
        <v>6469</v>
      </c>
      <c r="E1121" s="20" t="s">
        <v>50</v>
      </c>
      <c r="F1121" s="20" t="s">
        <v>12</v>
      </c>
      <c r="G1121" s="20">
        <v>1</v>
      </c>
      <c r="H1121" s="20">
        <v>2025</v>
      </c>
      <c r="I1121" s="20" t="s">
        <v>6470</v>
      </c>
      <c r="J1121" s="20" t="s">
        <v>6468</v>
      </c>
      <c r="K1121" s="20">
        <v>9160402626</v>
      </c>
      <c r="L1121" s="20" t="s">
        <v>95</v>
      </c>
      <c r="M1121" s="20">
        <v>9666992628</v>
      </c>
      <c r="N1121" s="20" t="s">
        <v>67</v>
      </c>
      <c r="O1121" s="20">
        <v>75.52</v>
      </c>
      <c r="P1121" s="31" t="s">
        <v>6471</v>
      </c>
      <c r="Q1121" s="20" t="s">
        <v>46</v>
      </c>
      <c r="R1121" s="20" t="s">
        <v>369</v>
      </c>
    </row>
    <row r="1122" spans="1:18" ht="22.5" hidden="1" customHeight="1" x14ac:dyDescent="0.2">
      <c r="A1122" s="29">
        <v>45387.392554270831</v>
      </c>
      <c r="B1122" s="20" t="s">
        <v>6472</v>
      </c>
      <c r="C1122" s="30">
        <v>160121749056</v>
      </c>
      <c r="D1122" s="20" t="s">
        <v>6473</v>
      </c>
      <c r="E1122" s="20" t="s">
        <v>50</v>
      </c>
      <c r="F1122" s="20" t="s">
        <v>12</v>
      </c>
      <c r="G1122" s="20">
        <v>1</v>
      </c>
      <c r="H1122" s="20">
        <v>2025</v>
      </c>
      <c r="I1122" s="20" t="s">
        <v>6474</v>
      </c>
      <c r="J1122" s="20" t="s">
        <v>6472</v>
      </c>
      <c r="K1122" s="20">
        <v>8106377520</v>
      </c>
      <c r="L1122" s="20" t="s">
        <v>6475</v>
      </c>
      <c r="M1122" s="20">
        <v>8330976052</v>
      </c>
      <c r="N1122" s="20" t="s">
        <v>67</v>
      </c>
      <c r="O1122" s="20">
        <v>75</v>
      </c>
      <c r="P1122" s="31" t="s">
        <v>6476</v>
      </c>
      <c r="Q1122" s="20" t="s">
        <v>46</v>
      </c>
      <c r="R1122" s="20" t="s">
        <v>6477</v>
      </c>
    </row>
    <row r="1123" spans="1:18" ht="22.5" hidden="1" customHeight="1" x14ac:dyDescent="0.2">
      <c r="A1123" s="29">
        <v>45409.462833541664</v>
      </c>
      <c r="B1123" s="20" t="s">
        <v>6478</v>
      </c>
      <c r="C1123" s="30">
        <v>160121749057</v>
      </c>
      <c r="D1123" s="20" t="s">
        <v>6479</v>
      </c>
      <c r="E1123" s="20" t="s">
        <v>50</v>
      </c>
      <c r="F1123" s="20" t="s">
        <v>12</v>
      </c>
      <c r="G1123" s="20">
        <v>1</v>
      </c>
      <c r="H1123" s="20">
        <v>2025</v>
      </c>
      <c r="I1123" s="20" t="s">
        <v>6480</v>
      </c>
      <c r="J1123" s="20" t="s">
        <v>6478</v>
      </c>
      <c r="K1123" s="20">
        <v>7013589941</v>
      </c>
      <c r="L1123" s="20" t="s">
        <v>6481</v>
      </c>
      <c r="M1123" s="20">
        <v>8330976052</v>
      </c>
      <c r="N1123" s="20" t="s">
        <v>600</v>
      </c>
      <c r="O1123" s="20" t="s">
        <v>6482</v>
      </c>
      <c r="P1123" s="20" t="s">
        <v>6483</v>
      </c>
      <c r="Q1123" s="20" t="s">
        <v>46</v>
      </c>
      <c r="R1123" s="20" t="s">
        <v>112</v>
      </c>
    </row>
    <row r="1124" spans="1:18" ht="22.5" hidden="1" customHeight="1" x14ac:dyDescent="0.2">
      <c r="A1124" s="29">
        <v>45387.69604988426</v>
      </c>
      <c r="B1124" s="20" t="s">
        <v>6484</v>
      </c>
      <c r="C1124" s="30">
        <v>160121749058</v>
      </c>
      <c r="D1124" s="20" t="s">
        <v>6485</v>
      </c>
      <c r="E1124" s="20" t="s">
        <v>50</v>
      </c>
      <c r="F1124" s="20" t="s">
        <v>12</v>
      </c>
      <c r="G1124" s="20">
        <v>1</v>
      </c>
      <c r="H1124" s="20">
        <v>2025</v>
      </c>
      <c r="I1124" s="20" t="s">
        <v>6486</v>
      </c>
      <c r="J1124" s="20" t="s">
        <v>6484</v>
      </c>
      <c r="K1124" s="20">
        <v>6305291713</v>
      </c>
      <c r="L1124" s="20" t="s">
        <v>6475</v>
      </c>
      <c r="M1124" s="20">
        <v>8330976052</v>
      </c>
      <c r="N1124" s="20" t="s">
        <v>600</v>
      </c>
      <c r="O1124" s="20">
        <v>72.11</v>
      </c>
      <c r="P1124" s="20" t="s">
        <v>6487</v>
      </c>
      <c r="Q1124" s="20" t="s">
        <v>46</v>
      </c>
      <c r="R1124" s="20" t="s">
        <v>6488</v>
      </c>
    </row>
    <row r="1125" spans="1:18" ht="22.5" hidden="1" customHeight="1" x14ac:dyDescent="0.2">
      <c r="A1125" s="29">
        <v>45371.661787175923</v>
      </c>
      <c r="B1125" s="20" t="s">
        <v>6489</v>
      </c>
      <c r="C1125" s="30">
        <v>160121749059</v>
      </c>
      <c r="D1125" s="20" t="s">
        <v>6490</v>
      </c>
      <c r="E1125" s="20" t="s">
        <v>50</v>
      </c>
      <c r="F1125" s="20" t="s">
        <v>12</v>
      </c>
      <c r="G1125" s="20">
        <v>1</v>
      </c>
      <c r="H1125" s="20">
        <v>2025</v>
      </c>
      <c r="I1125" s="20" t="s">
        <v>6491</v>
      </c>
      <c r="J1125" s="20" t="s">
        <v>6492</v>
      </c>
      <c r="K1125" s="20">
        <v>8688970345</v>
      </c>
      <c r="L1125" s="20" t="s">
        <v>6493</v>
      </c>
      <c r="M1125" s="20">
        <v>8330976052</v>
      </c>
      <c r="N1125" s="20" t="s">
        <v>6494</v>
      </c>
      <c r="O1125" s="20" t="s">
        <v>6495</v>
      </c>
      <c r="P1125" s="20" t="s">
        <v>6496</v>
      </c>
      <c r="Q1125" s="20" t="s">
        <v>46</v>
      </c>
      <c r="R1125" s="32" t="s">
        <v>6497</v>
      </c>
    </row>
    <row r="1126" spans="1:18" ht="22.5" hidden="1" customHeight="1" x14ac:dyDescent="0.2">
      <c r="A1126" s="29">
        <v>45387.611272893519</v>
      </c>
      <c r="B1126" s="20" t="s">
        <v>6498</v>
      </c>
      <c r="C1126" s="30">
        <v>160121749060</v>
      </c>
      <c r="D1126" s="20" t="s">
        <v>6499</v>
      </c>
      <c r="E1126" s="20" t="s">
        <v>50</v>
      </c>
      <c r="F1126" s="20" t="s">
        <v>12</v>
      </c>
      <c r="G1126" s="20">
        <v>1</v>
      </c>
      <c r="H1126" s="20">
        <v>2025</v>
      </c>
      <c r="I1126" s="20" t="s">
        <v>6500</v>
      </c>
      <c r="J1126" s="20" t="s">
        <v>6498</v>
      </c>
      <c r="K1126" s="20">
        <v>8519892703</v>
      </c>
      <c r="L1126" s="20" t="s">
        <v>6501</v>
      </c>
      <c r="M1126" s="20">
        <v>8330976052</v>
      </c>
      <c r="N1126" s="20" t="s">
        <v>67</v>
      </c>
      <c r="O1126" s="20">
        <v>75</v>
      </c>
      <c r="P1126" s="31" t="s">
        <v>6502</v>
      </c>
      <c r="Q1126" s="20" t="s">
        <v>46</v>
      </c>
      <c r="R1126" s="20" t="s">
        <v>5091</v>
      </c>
    </row>
    <row r="1127" spans="1:18" ht="22.5" hidden="1" customHeight="1" x14ac:dyDescent="0.2">
      <c r="A1127" s="29">
        <v>45387.476744583335</v>
      </c>
      <c r="B1127" s="20" t="s">
        <v>6503</v>
      </c>
      <c r="C1127" s="30">
        <v>160121749062</v>
      </c>
      <c r="D1127" s="20" t="s">
        <v>6504</v>
      </c>
      <c r="E1127" s="20" t="s">
        <v>50</v>
      </c>
      <c r="F1127" s="20" t="s">
        <v>12</v>
      </c>
      <c r="G1127" s="20">
        <v>1</v>
      </c>
      <c r="H1127" s="20">
        <v>2025</v>
      </c>
      <c r="I1127" s="20" t="s">
        <v>6505</v>
      </c>
      <c r="J1127" s="20" t="s">
        <v>6503</v>
      </c>
      <c r="K1127" s="20">
        <v>7416266473</v>
      </c>
      <c r="L1127" s="20" t="s">
        <v>6506</v>
      </c>
      <c r="M1127" s="20">
        <v>8330976052</v>
      </c>
      <c r="N1127" s="20" t="s">
        <v>43</v>
      </c>
      <c r="O1127" s="20">
        <v>114.5</v>
      </c>
      <c r="P1127" s="31" t="s">
        <v>6507</v>
      </c>
      <c r="Q1127" s="20" t="s">
        <v>46</v>
      </c>
      <c r="R1127" s="20" t="s">
        <v>85</v>
      </c>
    </row>
    <row r="1128" spans="1:18" ht="22.5" hidden="1" customHeight="1" x14ac:dyDescent="0.2">
      <c r="A1128" s="29">
        <v>45387.014274375004</v>
      </c>
      <c r="B1128" s="20" t="s">
        <v>6508</v>
      </c>
      <c r="C1128" s="30">
        <v>160121749063</v>
      </c>
      <c r="D1128" s="20" t="s">
        <v>6509</v>
      </c>
      <c r="E1128" s="20" t="s">
        <v>50</v>
      </c>
      <c r="F1128" s="20" t="s">
        <v>12</v>
      </c>
      <c r="G1128" s="20">
        <v>1</v>
      </c>
      <c r="H1128" s="20">
        <v>2025</v>
      </c>
      <c r="I1128" s="20" t="s">
        <v>6510</v>
      </c>
      <c r="J1128" s="20" t="s">
        <v>6508</v>
      </c>
      <c r="K1128" s="20">
        <v>6309432869</v>
      </c>
      <c r="L1128" s="20" t="s">
        <v>95</v>
      </c>
      <c r="M1128" s="20">
        <v>9666992628</v>
      </c>
      <c r="N1128" s="20" t="s">
        <v>316</v>
      </c>
      <c r="O1128" s="20" t="s">
        <v>6511</v>
      </c>
      <c r="P1128" s="20" t="s">
        <v>6512</v>
      </c>
      <c r="Q1128" s="20" t="s">
        <v>46</v>
      </c>
      <c r="R1128" s="20" t="s">
        <v>112</v>
      </c>
    </row>
    <row r="1129" spans="1:18" ht="22.5" hidden="1" customHeight="1" x14ac:dyDescent="0.2">
      <c r="A1129" s="29">
        <v>45387.927012442131</v>
      </c>
      <c r="B1129" s="20" t="s">
        <v>6513</v>
      </c>
      <c r="C1129" s="30">
        <v>160121749064</v>
      </c>
      <c r="D1129" s="20" t="s">
        <v>6514</v>
      </c>
      <c r="E1129" s="20" t="s">
        <v>50</v>
      </c>
      <c r="F1129" s="20" t="s">
        <v>12</v>
      </c>
      <c r="G1129" s="20">
        <v>1</v>
      </c>
      <c r="H1129" s="20">
        <v>2025</v>
      </c>
      <c r="I1129" s="20" t="s">
        <v>6515</v>
      </c>
      <c r="J1129" s="20" t="s">
        <v>6513</v>
      </c>
      <c r="K1129" s="20">
        <v>6302418663</v>
      </c>
      <c r="L1129" s="20" t="s">
        <v>6516</v>
      </c>
      <c r="M1129" s="20">
        <v>8330976052</v>
      </c>
      <c r="N1129" s="20" t="s">
        <v>600</v>
      </c>
      <c r="O1129" s="20">
        <v>72.11</v>
      </c>
      <c r="P1129" s="20" t="s">
        <v>6517</v>
      </c>
      <c r="Q1129" s="20" t="s">
        <v>46</v>
      </c>
      <c r="R1129" s="20" t="s">
        <v>129</v>
      </c>
    </row>
    <row r="1130" spans="1:18" ht="22.5" hidden="1" customHeight="1" x14ac:dyDescent="0.2">
      <c r="A1130" s="29">
        <v>45377.650014270832</v>
      </c>
      <c r="B1130" s="20" t="s">
        <v>6518</v>
      </c>
      <c r="C1130" s="30">
        <v>160121749065</v>
      </c>
      <c r="D1130" s="20" t="s">
        <v>6519</v>
      </c>
      <c r="E1130" s="20" t="s">
        <v>50</v>
      </c>
      <c r="F1130" s="20" t="s">
        <v>12</v>
      </c>
      <c r="G1130" s="20">
        <v>1</v>
      </c>
      <c r="H1130" s="20">
        <v>2025</v>
      </c>
      <c r="I1130" s="20" t="s">
        <v>6520</v>
      </c>
      <c r="J1130" s="20" t="s">
        <v>6518</v>
      </c>
      <c r="K1130" s="20">
        <v>9154056258</v>
      </c>
      <c r="L1130" s="20" t="s">
        <v>6521</v>
      </c>
      <c r="M1130" s="20">
        <v>8330976052</v>
      </c>
      <c r="N1130" s="20" t="s">
        <v>43</v>
      </c>
      <c r="O1130" s="20">
        <v>114</v>
      </c>
      <c r="P1130" s="31" t="s">
        <v>6522</v>
      </c>
      <c r="Q1130" s="20" t="s">
        <v>46</v>
      </c>
      <c r="R1130" s="33" t="s">
        <v>6523</v>
      </c>
    </row>
    <row r="1131" spans="1:18" ht="22.5" hidden="1" customHeight="1" x14ac:dyDescent="0.2">
      <c r="A1131" s="29">
        <v>45379.354908067129</v>
      </c>
      <c r="B1131" s="20" t="s">
        <v>6524</v>
      </c>
      <c r="C1131" s="30">
        <v>160121749301</v>
      </c>
      <c r="D1131" s="20" t="s">
        <v>6525</v>
      </c>
      <c r="E1131" s="20" t="s">
        <v>50</v>
      </c>
      <c r="F1131" s="20" t="s">
        <v>12</v>
      </c>
      <c r="G1131" s="20">
        <v>1</v>
      </c>
      <c r="H1131" s="20">
        <v>2025</v>
      </c>
      <c r="I1131" s="20" t="s">
        <v>6526</v>
      </c>
      <c r="J1131" s="20" t="s">
        <v>6524</v>
      </c>
      <c r="K1131" s="20">
        <v>7075709555</v>
      </c>
      <c r="L1131" s="20" t="s">
        <v>6527</v>
      </c>
      <c r="M1131" s="20">
        <v>8330976052</v>
      </c>
      <c r="N1131" s="20" t="s">
        <v>714</v>
      </c>
      <c r="O1131" s="20" t="s">
        <v>1170</v>
      </c>
      <c r="P1131" s="20" t="s">
        <v>6528</v>
      </c>
      <c r="Q1131" s="20" t="s">
        <v>70</v>
      </c>
      <c r="R1131" s="32" t="s">
        <v>209</v>
      </c>
    </row>
    <row r="1132" spans="1:18" ht="22.5" hidden="1" customHeight="1" x14ac:dyDescent="0.2">
      <c r="A1132" s="29">
        <v>45361.817550462962</v>
      </c>
      <c r="B1132" s="20" t="s">
        <v>6529</v>
      </c>
      <c r="C1132" s="30">
        <v>160121749302</v>
      </c>
      <c r="D1132" s="20" t="s">
        <v>6530</v>
      </c>
      <c r="E1132" s="20" t="s">
        <v>50</v>
      </c>
      <c r="F1132" s="20" t="s">
        <v>12</v>
      </c>
      <c r="G1132" s="20">
        <v>1</v>
      </c>
      <c r="H1132" s="20">
        <v>2025</v>
      </c>
      <c r="I1132" s="20" t="s">
        <v>6531</v>
      </c>
      <c r="J1132" s="20" t="s">
        <v>6529</v>
      </c>
      <c r="K1132" s="20">
        <v>9390642401</v>
      </c>
      <c r="L1132" s="20" t="s">
        <v>6532</v>
      </c>
      <c r="M1132" s="20">
        <v>8330976052</v>
      </c>
      <c r="N1132" s="20" t="s">
        <v>67</v>
      </c>
      <c r="O1132" s="20" t="s">
        <v>6533</v>
      </c>
      <c r="P1132" s="31" t="s">
        <v>6534</v>
      </c>
      <c r="Q1132" s="20" t="s">
        <v>70</v>
      </c>
      <c r="R1132" s="32" t="s">
        <v>6535</v>
      </c>
    </row>
    <row r="1133" spans="1:18" ht="22.5" hidden="1" customHeight="1" x14ac:dyDescent="0.2">
      <c r="A1133" s="29">
        <v>45361.970995844909</v>
      </c>
      <c r="B1133" s="20" t="s">
        <v>6536</v>
      </c>
      <c r="C1133" s="30">
        <v>160121749303</v>
      </c>
      <c r="D1133" s="20" t="s">
        <v>6537</v>
      </c>
      <c r="E1133" s="20" t="s">
        <v>40</v>
      </c>
      <c r="F1133" s="20" t="s">
        <v>12</v>
      </c>
      <c r="G1133" s="20">
        <v>1</v>
      </c>
      <c r="H1133" s="20">
        <v>2025</v>
      </c>
      <c r="I1133" s="20" t="s">
        <v>6538</v>
      </c>
      <c r="J1133" s="20" t="s">
        <v>6536</v>
      </c>
      <c r="K1133" s="20">
        <v>7569661593</v>
      </c>
      <c r="L1133" s="20" t="s">
        <v>6539</v>
      </c>
      <c r="M1133" s="20">
        <v>8330976052</v>
      </c>
      <c r="N1133" s="20" t="s">
        <v>67</v>
      </c>
      <c r="O1133" s="20">
        <v>75</v>
      </c>
      <c r="P1133" s="31" t="s">
        <v>6540</v>
      </c>
      <c r="Q1133" s="20" t="s">
        <v>46</v>
      </c>
      <c r="R1133" s="32" t="s">
        <v>1229</v>
      </c>
    </row>
    <row r="1134" spans="1:18" ht="22.5" hidden="1" customHeight="1" x14ac:dyDescent="0.2">
      <c r="A1134" s="29">
        <v>45387.615914826391</v>
      </c>
      <c r="B1134" s="20" t="s">
        <v>6541</v>
      </c>
      <c r="C1134" s="30">
        <v>160121749304</v>
      </c>
      <c r="D1134" s="20" t="s">
        <v>6542</v>
      </c>
      <c r="E1134" s="20" t="s">
        <v>40</v>
      </c>
      <c r="F1134" s="20" t="s">
        <v>12</v>
      </c>
      <c r="G1134" s="20">
        <v>1</v>
      </c>
      <c r="H1134" s="20">
        <v>2025</v>
      </c>
      <c r="I1134" s="20" t="s">
        <v>6543</v>
      </c>
      <c r="J1134" s="20" t="s">
        <v>6541</v>
      </c>
      <c r="K1134" s="20">
        <v>6309566447</v>
      </c>
      <c r="L1134" s="20" t="s">
        <v>6544</v>
      </c>
      <c r="M1134" s="20">
        <v>8330976052</v>
      </c>
      <c r="N1134" s="20" t="s">
        <v>67</v>
      </c>
      <c r="O1134" s="20">
        <v>75</v>
      </c>
      <c r="P1134" s="31" t="s">
        <v>6545</v>
      </c>
      <c r="Q1134" s="20" t="s">
        <v>46</v>
      </c>
      <c r="R1134" s="32" t="s">
        <v>153</v>
      </c>
    </row>
    <row r="1135" spans="1:18" ht="22.5" hidden="1" customHeight="1" x14ac:dyDescent="0.2">
      <c r="A1135" s="29">
        <v>45407.270485023153</v>
      </c>
      <c r="B1135" s="20" t="s">
        <v>6546</v>
      </c>
      <c r="C1135" s="30">
        <v>160121749305</v>
      </c>
      <c r="D1135" s="20" t="s">
        <v>6547</v>
      </c>
      <c r="E1135" s="20" t="s">
        <v>50</v>
      </c>
      <c r="F1135" s="20" t="s">
        <v>12</v>
      </c>
      <c r="G1135" s="20">
        <v>1</v>
      </c>
      <c r="H1135" s="20">
        <v>2025</v>
      </c>
      <c r="I1135" s="20" t="s">
        <v>6548</v>
      </c>
      <c r="J1135" s="20" t="s">
        <v>6546</v>
      </c>
      <c r="K1135" s="20">
        <v>8886894988</v>
      </c>
      <c r="L1135" s="20" t="s">
        <v>6454</v>
      </c>
      <c r="M1135" s="20">
        <v>8330976052</v>
      </c>
      <c r="N1135" s="20" t="s">
        <v>6549</v>
      </c>
      <c r="O1135" s="20" t="s">
        <v>6550</v>
      </c>
      <c r="P1135" s="20" t="s">
        <v>6551</v>
      </c>
      <c r="Q1135" s="20" t="s">
        <v>46</v>
      </c>
      <c r="R1135" s="20" t="s">
        <v>6552</v>
      </c>
    </row>
    <row r="1136" spans="1:18" ht="22.5" hidden="1" customHeight="1" x14ac:dyDescent="0.2">
      <c r="A1136" s="29">
        <v>45387.648006701391</v>
      </c>
      <c r="B1136" s="20" t="s">
        <v>6553</v>
      </c>
      <c r="C1136" s="30">
        <v>160121749306</v>
      </c>
      <c r="D1136" s="20" t="s">
        <v>6554</v>
      </c>
      <c r="E1136" s="20" t="s">
        <v>50</v>
      </c>
      <c r="F1136" s="20" t="s">
        <v>12</v>
      </c>
      <c r="G1136" s="20">
        <v>1</v>
      </c>
      <c r="H1136" s="20">
        <v>2025</v>
      </c>
      <c r="I1136" s="20" t="s">
        <v>6555</v>
      </c>
      <c r="J1136" s="20" t="s">
        <v>6553</v>
      </c>
      <c r="K1136" s="20">
        <v>8555908575</v>
      </c>
      <c r="L1136" s="20" t="s">
        <v>6556</v>
      </c>
      <c r="M1136" s="20">
        <v>8330976052</v>
      </c>
      <c r="N1136" s="20" t="s">
        <v>6549</v>
      </c>
      <c r="O1136" s="20" t="s">
        <v>6557</v>
      </c>
      <c r="P1136" s="20" t="s">
        <v>6558</v>
      </c>
      <c r="Q1136" s="20" t="s">
        <v>70</v>
      </c>
      <c r="R1136" s="20" t="s">
        <v>6559</v>
      </c>
    </row>
    <row r="1137" spans="1:18" ht="22.5" hidden="1" customHeight="1" x14ac:dyDescent="0.2">
      <c r="A1137" s="29">
        <v>45372.572842094909</v>
      </c>
      <c r="B1137" s="20" t="s">
        <v>6560</v>
      </c>
      <c r="C1137" s="30">
        <v>160121749307</v>
      </c>
      <c r="D1137" s="20" t="s">
        <v>6561</v>
      </c>
      <c r="E1137" s="20" t="s">
        <v>40</v>
      </c>
      <c r="F1137" s="20" t="s">
        <v>12</v>
      </c>
      <c r="G1137" s="20">
        <v>1</v>
      </c>
      <c r="H1137" s="20">
        <v>2025</v>
      </c>
      <c r="I1137" s="20" t="s">
        <v>6562</v>
      </c>
      <c r="J1137" s="20" t="s">
        <v>6560</v>
      </c>
      <c r="K1137" s="20">
        <v>8919742755</v>
      </c>
      <c r="L1137" s="20" t="s">
        <v>6563</v>
      </c>
      <c r="M1137" s="20">
        <v>8330976052</v>
      </c>
      <c r="N1137" s="20" t="s">
        <v>1199</v>
      </c>
      <c r="O1137" s="20" t="s">
        <v>6564</v>
      </c>
      <c r="P1137" s="20" t="s">
        <v>6565</v>
      </c>
      <c r="Q1137" s="20" t="s">
        <v>46</v>
      </c>
      <c r="R1137" s="32" t="s">
        <v>575</v>
      </c>
    </row>
    <row r="1138" spans="1:18" ht="22.5" hidden="1" customHeight="1" x14ac:dyDescent="0.2">
      <c r="A1138" s="29">
        <v>45379.10214959491</v>
      </c>
      <c r="B1138" s="20" t="s">
        <v>6566</v>
      </c>
      <c r="C1138" s="30">
        <v>160121771002</v>
      </c>
      <c r="D1138" s="20" t="s">
        <v>6567</v>
      </c>
      <c r="E1138" s="20" t="s">
        <v>40</v>
      </c>
      <c r="F1138" s="20" t="s">
        <v>9</v>
      </c>
      <c r="G1138" s="20">
        <v>1</v>
      </c>
      <c r="H1138" s="20">
        <v>2025</v>
      </c>
      <c r="I1138" s="20" t="s">
        <v>6568</v>
      </c>
      <c r="J1138" s="20" t="s">
        <v>6566</v>
      </c>
      <c r="K1138" s="20">
        <v>9885989801</v>
      </c>
      <c r="L1138" s="20" t="s">
        <v>6569</v>
      </c>
      <c r="M1138" s="20">
        <v>9441424586</v>
      </c>
      <c r="N1138" s="20" t="s">
        <v>67</v>
      </c>
      <c r="O1138" s="20" t="s">
        <v>1265</v>
      </c>
      <c r="P1138" s="31" t="s">
        <v>6570</v>
      </c>
      <c r="Q1138" s="20" t="s">
        <v>46</v>
      </c>
      <c r="R1138" s="32" t="s">
        <v>6571</v>
      </c>
    </row>
    <row r="1139" spans="1:18" ht="22.5" hidden="1" customHeight="1" x14ac:dyDescent="0.2">
      <c r="A1139" s="29">
        <v>45389.970719756944</v>
      </c>
      <c r="B1139" s="20" t="s">
        <v>6572</v>
      </c>
      <c r="C1139" s="30">
        <v>160121771003</v>
      </c>
      <c r="D1139" s="20" t="s">
        <v>6573</v>
      </c>
      <c r="E1139" s="20" t="s">
        <v>40</v>
      </c>
      <c r="F1139" s="20" t="s">
        <v>9</v>
      </c>
      <c r="G1139" s="20">
        <v>1</v>
      </c>
      <c r="H1139" s="20">
        <v>2025</v>
      </c>
      <c r="I1139" s="20" t="s">
        <v>6574</v>
      </c>
      <c r="J1139" s="20" t="s">
        <v>6572</v>
      </c>
      <c r="K1139" s="20">
        <v>9121388046</v>
      </c>
      <c r="L1139" s="20" t="s">
        <v>5558</v>
      </c>
      <c r="M1139" s="20">
        <v>9666992628</v>
      </c>
      <c r="N1139" s="20" t="s">
        <v>67</v>
      </c>
      <c r="O1139" s="20">
        <v>75.52</v>
      </c>
      <c r="P1139" s="31" t="s">
        <v>6575</v>
      </c>
      <c r="Q1139" s="20" t="s">
        <v>70</v>
      </c>
      <c r="R1139" s="32" t="s">
        <v>2514</v>
      </c>
    </row>
    <row r="1140" spans="1:18" ht="22.5" hidden="1" customHeight="1" x14ac:dyDescent="0.2">
      <c r="A1140" s="29">
        <v>45387.576880370369</v>
      </c>
      <c r="B1140" s="20" t="s">
        <v>6576</v>
      </c>
      <c r="C1140" s="30">
        <v>160121771005</v>
      </c>
      <c r="D1140" s="20" t="s">
        <v>6577</v>
      </c>
      <c r="E1140" s="20" t="s">
        <v>40</v>
      </c>
      <c r="F1140" s="20" t="s">
        <v>9</v>
      </c>
      <c r="G1140" s="20">
        <v>1</v>
      </c>
      <c r="H1140" s="20">
        <v>2025</v>
      </c>
      <c r="I1140" s="20" t="s">
        <v>6578</v>
      </c>
      <c r="J1140" s="20" t="s">
        <v>6576</v>
      </c>
      <c r="K1140" s="20">
        <v>9573097362</v>
      </c>
      <c r="L1140" s="20" t="s">
        <v>95</v>
      </c>
      <c r="M1140" s="20">
        <v>9666992628</v>
      </c>
      <c r="N1140" s="20" t="s">
        <v>67</v>
      </c>
      <c r="O1140" s="20">
        <v>75</v>
      </c>
      <c r="P1140" s="20" t="s">
        <v>6579</v>
      </c>
      <c r="Q1140" s="20" t="s">
        <v>70</v>
      </c>
      <c r="R1140" s="32" t="s">
        <v>6580</v>
      </c>
    </row>
    <row r="1141" spans="1:18" ht="22.5" hidden="1" customHeight="1" x14ac:dyDescent="0.2">
      <c r="A1141" s="29">
        <v>45374.431355810186</v>
      </c>
      <c r="B1141" s="20" t="s">
        <v>6581</v>
      </c>
      <c r="C1141" s="30">
        <v>160121771006</v>
      </c>
      <c r="D1141" s="20" t="s">
        <v>6582</v>
      </c>
      <c r="E1141" s="20" t="s">
        <v>40</v>
      </c>
      <c r="F1141" s="20" t="s">
        <v>9</v>
      </c>
      <c r="G1141" s="20">
        <v>1</v>
      </c>
      <c r="H1141" s="20">
        <v>2025</v>
      </c>
      <c r="I1141" s="20" t="s">
        <v>6583</v>
      </c>
      <c r="J1141" s="20" t="s">
        <v>6581</v>
      </c>
      <c r="K1141" s="20">
        <v>8328481170</v>
      </c>
      <c r="L1141" s="20" t="s">
        <v>95</v>
      </c>
      <c r="M1141" s="20">
        <v>9666992628</v>
      </c>
      <c r="N1141" s="20" t="s">
        <v>67</v>
      </c>
      <c r="O1141" s="20">
        <v>75</v>
      </c>
      <c r="P1141" s="31" t="s">
        <v>6584</v>
      </c>
      <c r="Q1141" s="20" t="s">
        <v>70</v>
      </c>
      <c r="R1141" s="32" t="s">
        <v>112</v>
      </c>
    </row>
    <row r="1142" spans="1:18" ht="22.5" hidden="1" customHeight="1" x14ac:dyDescent="0.2">
      <c r="A1142" s="29">
        <v>45374.434354479163</v>
      </c>
      <c r="B1142" s="20" t="s">
        <v>6585</v>
      </c>
      <c r="C1142" s="30">
        <v>160121771007</v>
      </c>
      <c r="D1142" s="20" t="s">
        <v>6586</v>
      </c>
      <c r="E1142" s="20" t="s">
        <v>40</v>
      </c>
      <c r="F1142" s="20" t="s">
        <v>9</v>
      </c>
      <c r="G1142" s="20">
        <v>1</v>
      </c>
      <c r="H1142" s="20">
        <v>2025</v>
      </c>
      <c r="I1142" s="20" t="s">
        <v>6587</v>
      </c>
      <c r="J1142" s="20" t="s">
        <v>6585</v>
      </c>
      <c r="K1142" s="20">
        <v>9398014141</v>
      </c>
      <c r="L1142" s="20" t="s">
        <v>95</v>
      </c>
      <c r="M1142" s="20">
        <v>9666992628</v>
      </c>
      <c r="N1142" s="20" t="s">
        <v>67</v>
      </c>
      <c r="O1142" s="20">
        <v>75</v>
      </c>
      <c r="P1142" s="31" t="s">
        <v>6588</v>
      </c>
      <c r="Q1142" s="20" t="s">
        <v>70</v>
      </c>
      <c r="R1142" s="32" t="s">
        <v>6589</v>
      </c>
    </row>
    <row r="1143" spans="1:18" ht="22.5" hidden="1" customHeight="1" x14ac:dyDescent="0.2">
      <c r="A1143" s="29">
        <v>45428.481181909723</v>
      </c>
      <c r="B1143" s="20" t="s">
        <v>6590</v>
      </c>
      <c r="C1143" s="20">
        <v>160121771008</v>
      </c>
      <c r="D1143" s="20" t="s">
        <v>6591</v>
      </c>
      <c r="E1143" s="20" t="s">
        <v>40</v>
      </c>
      <c r="F1143" s="20" t="s">
        <v>9</v>
      </c>
      <c r="G1143" s="20">
        <v>1</v>
      </c>
      <c r="H1143" s="20">
        <v>2025</v>
      </c>
      <c r="I1143" s="20" t="s">
        <v>6592</v>
      </c>
      <c r="J1143" s="20" t="s">
        <v>6590</v>
      </c>
      <c r="K1143" s="20">
        <v>7013785194</v>
      </c>
      <c r="L1143" s="20" t="s">
        <v>6593</v>
      </c>
      <c r="M1143" s="20">
        <v>9441424586</v>
      </c>
      <c r="N1143" s="20" t="s">
        <v>251</v>
      </c>
      <c r="O1143" s="20">
        <v>63</v>
      </c>
      <c r="P1143" s="20" t="s">
        <v>6594</v>
      </c>
      <c r="Q1143" s="20" t="s">
        <v>70</v>
      </c>
      <c r="R1143" s="20" t="s">
        <v>6595</v>
      </c>
    </row>
    <row r="1144" spans="1:18" ht="22.5" hidden="1" customHeight="1" x14ac:dyDescent="0.2">
      <c r="A1144" s="29">
        <v>45407.417319421293</v>
      </c>
      <c r="B1144" s="20" t="s">
        <v>6596</v>
      </c>
      <c r="C1144" s="30">
        <v>160121771009</v>
      </c>
      <c r="D1144" s="20" t="s">
        <v>6597</v>
      </c>
      <c r="E1144" s="20" t="s">
        <v>40</v>
      </c>
      <c r="F1144" s="20" t="s">
        <v>9</v>
      </c>
      <c r="G1144" s="20">
        <v>1</v>
      </c>
      <c r="H1144" s="20">
        <v>2025</v>
      </c>
      <c r="I1144" s="20" t="s">
        <v>6598</v>
      </c>
      <c r="J1144" s="20" t="s">
        <v>6596</v>
      </c>
      <c r="K1144" s="20">
        <v>7569554024</v>
      </c>
      <c r="L1144" s="20" t="s">
        <v>6599</v>
      </c>
      <c r="M1144" s="20">
        <v>9441424586</v>
      </c>
      <c r="N1144" s="20" t="s">
        <v>67</v>
      </c>
      <c r="O1144" s="20" t="s">
        <v>990</v>
      </c>
      <c r="P1144" s="31" t="s">
        <v>6600</v>
      </c>
      <c r="Q1144" s="20" t="s">
        <v>70</v>
      </c>
      <c r="R1144" s="32" t="s">
        <v>682</v>
      </c>
    </row>
    <row r="1145" spans="1:18" ht="22.5" hidden="1" customHeight="1" x14ac:dyDescent="0.2">
      <c r="A1145" s="29">
        <v>45374.434088518523</v>
      </c>
      <c r="B1145" s="20" t="s">
        <v>6601</v>
      </c>
      <c r="C1145" s="30">
        <v>160121771010</v>
      </c>
      <c r="D1145" s="20" t="s">
        <v>6602</v>
      </c>
      <c r="E1145" s="20" t="s">
        <v>40</v>
      </c>
      <c r="F1145" s="20" t="s">
        <v>9</v>
      </c>
      <c r="G1145" s="20">
        <v>1</v>
      </c>
      <c r="H1145" s="20">
        <v>2025</v>
      </c>
      <c r="I1145" s="20" t="s">
        <v>6603</v>
      </c>
      <c r="J1145" s="20" t="s">
        <v>6601</v>
      </c>
      <c r="K1145" s="20">
        <v>8790534726</v>
      </c>
      <c r="L1145" s="20" t="s">
        <v>95</v>
      </c>
      <c r="M1145" s="20">
        <v>9666992628</v>
      </c>
      <c r="N1145" s="20" t="s">
        <v>67</v>
      </c>
      <c r="O1145" s="20" t="s">
        <v>1032</v>
      </c>
      <c r="P1145" s="31" t="s">
        <v>6604</v>
      </c>
      <c r="Q1145" s="20" t="s">
        <v>70</v>
      </c>
      <c r="R1145" s="32" t="s">
        <v>4700</v>
      </c>
    </row>
    <row r="1146" spans="1:18" ht="22.5" hidden="1" customHeight="1" x14ac:dyDescent="0.2">
      <c r="A1146" s="29">
        <v>45388.584925567135</v>
      </c>
      <c r="B1146" s="20" t="s">
        <v>6605</v>
      </c>
      <c r="C1146" s="30">
        <v>160121771011</v>
      </c>
      <c r="D1146" s="20" t="s">
        <v>6606</v>
      </c>
      <c r="E1146" s="20" t="s">
        <v>40</v>
      </c>
      <c r="F1146" s="20" t="s">
        <v>9</v>
      </c>
      <c r="G1146" s="20">
        <v>1</v>
      </c>
      <c r="H1146" s="20">
        <v>2025</v>
      </c>
      <c r="I1146" s="20" t="s">
        <v>6607</v>
      </c>
      <c r="J1146" s="20" t="s">
        <v>6605</v>
      </c>
      <c r="K1146" s="20">
        <v>9133009191</v>
      </c>
      <c r="L1146" s="20" t="s">
        <v>6608</v>
      </c>
      <c r="M1146" s="20">
        <v>9666992628</v>
      </c>
      <c r="N1146" s="20" t="s">
        <v>67</v>
      </c>
      <c r="O1146" s="20" t="s">
        <v>2418</v>
      </c>
      <c r="P1146" s="31" t="s">
        <v>6609</v>
      </c>
      <c r="Q1146" s="20" t="s">
        <v>46</v>
      </c>
      <c r="R1146" s="20" t="s">
        <v>271</v>
      </c>
    </row>
    <row r="1147" spans="1:18" ht="22.5" hidden="1" customHeight="1" x14ac:dyDescent="0.2">
      <c r="A1147" s="29">
        <v>45387.574778425929</v>
      </c>
      <c r="B1147" s="20" t="s">
        <v>6610</v>
      </c>
      <c r="C1147" s="30">
        <v>160121771013</v>
      </c>
      <c r="D1147" s="20" t="s">
        <v>6611</v>
      </c>
      <c r="E1147" s="20" t="s">
        <v>40</v>
      </c>
      <c r="F1147" s="20" t="s">
        <v>9</v>
      </c>
      <c r="G1147" s="20">
        <v>1</v>
      </c>
      <c r="H1147" s="20">
        <v>2025</v>
      </c>
      <c r="I1147" s="20" t="s">
        <v>6610</v>
      </c>
      <c r="J1147" s="20" t="s">
        <v>6612</v>
      </c>
      <c r="K1147" s="20">
        <v>9347560222</v>
      </c>
      <c r="L1147" s="20" t="s">
        <v>95</v>
      </c>
      <c r="M1147" s="20">
        <v>9666992628</v>
      </c>
      <c r="N1147" s="20" t="s">
        <v>6613</v>
      </c>
      <c r="O1147" s="20">
        <v>186.27</v>
      </c>
      <c r="P1147" s="20" t="s">
        <v>6614</v>
      </c>
      <c r="Q1147" s="20" t="s">
        <v>70</v>
      </c>
      <c r="R1147" s="32" t="s">
        <v>6615</v>
      </c>
    </row>
    <row r="1148" spans="1:18" ht="22.5" hidden="1" customHeight="1" x14ac:dyDescent="0.2">
      <c r="A1148" s="29">
        <v>45429.538421620367</v>
      </c>
      <c r="B1148" s="20" t="s">
        <v>6616</v>
      </c>
      <c r="C1148" s="30">
        <v>160121771014</v>
      </c>
      <c r="D1148" s="20" t="s">
        <v>6617</v>
      </c>
      <c r="E1148" s="20" t="s">
        <v>40</v>
      </c>
      <c r="F1148" s="20" t="s">
        <v>9</v>
      </c>
      <c r="G1148" s="20">
        <v>1</v>
      </c>
      <c r="H1148" s="20">
        <v>2025</v>
      </c>
      <c r="I1148" s="20" t="s">
        <v>6618</v>
      </c>
      <c r="J1148" s="20" t="s">
        <v>6616</v>
      </c>
      <c r="K1148" s="20">
        <v>9560389433</v>
      </c>
      <c r="L1148" s="20" t="s">
        <v>6619</v>
      </c>
      <c r="M1148" s="20">
        <v>9441424586</v>
      </c>
      <c r="N1148" s="20" t="s">
        <v>67</v>
      </c>
      <c r="O1148" s="20">
        <v>75</v>
      </c>
      <c r="P1148" s="20" t="s">
        <v>6620</v>
      </c>
      <c r="Q1148" s="20" t="s">
        <v>46</v>
      </c>
      <c r="R1148" s="20" t="s">
        <v>6621</v>
      </c>
    </row>
    <row r="1149" spans="1:18" ht="22.5" hidden="1" customHeight="1" x14ac:dyDescent="0.2">
      <c r="A1149" s="29">
        <v>45407.418470150464</v>
      </c>
      <c r="B1149" s="20" t="s">
        <v>6622</v>
      </c>
      <c r="C1149" s="30">
        <v>160121771015</v>
      </c>
      <c r="D1149" s="20" t="s">
        <v>6623</v>
      </c>
      <c r="E1149" s="20" t="s">
        <v>40</v>
      </c>
      <c r="F1149" s="20" t="s">
        <v>9</v>
      </c>
      <c r="G1149" s="20">
        <v>1</v>
      </c>
      <c r="H1149" s="20">
        <v>2025</v>
      </c>
      <c r="I1149" s="20" t="s">
        <v>6624</v>
      </c>
      <c r="J1149" s="20" t="s">
        <v>6622</v>
      </c>
      <c r="K1149" s="20">
        <v>6281202108</v>
      </c>
      <c r="L1149" s="20" t="s">
        <v>400</v>
      </c>
      <c r="M1149" s="20">
        <v>9666992628</v>
      </c>
      <c r="N1149" s="20" t="s">
        <v>67</v>
      </c>
      <c r="O1149" s="20" t="s">
        <v>1265</v>
      </c>
      <c r="P1149" s="20" t="s">
        <v>6625</v>
      </c>
      <c r="Q1149" s="20" t="s">
        <v>46</v>
      </c>
      <c r="R1149" s="20" t="s">
        <v>6626</v>
      </c>
    </row>
    <row r="1150" spans="1:18" ht="22.5" hidden="1" customHeight="1" x14ac:dyDescent="0.2">
      <c r="A1150" s="29">
        <v>45387.998927280089</v>
      </c>
      <c r="B1150" s="20" t="s">
        <v>6627</v>
      </c>
      <c r="C1150" s="30">
        <v>160121771016</v>
      </c>
      <c r="D1150" s="20" t="s">
        <v>6628</v>
      </c>
      <c r="E1150" s="20" t="s">
        <v>40</v>
      </c>
      <c r="F1150" s="20" t="s">
        <v>9</v>
      </c>
      <c r="G1150" s="20">
        <v>1</v>
      </c>
      <c r="H1150" s="20">
        <v>2025</v>
      </c>
      <c r="I1150" s="20" t="s">
        <v>6629</v>
      </c>
      <c r="J1150" s="20" t="s">
        <v>6627</v>
      </c>
      <c r="K1150" s="20">
        <v>8639600500</v>
      </c>
      <c r="L1150" s="20" t="s">
        <v>6630</v>
      </c>
      <c r="M1150" s="20">
        <v>9441424586</v>
      </c>
      <c r="N1150" s="20" t="s">
        <v>6631</v>
      </c>
      <c r="O1150" s="20" t="s">
        <v>6632</v>
      </c>
      <c r="P1150" s="20" t="s">
        <v>6633</v>
      </c>
      <c r="Q1150" s="20" t="s">
        <v>70</v>
      </c>
      <c r="R1150" s="20" t="s">
        <v>1565</v>
      </c>
    </row>
    <row r="1151" spans="1:18" ht="22.5" hidden="1" customHeight="1" x14ac:dyDescent="0.2">
      <c r="A1151" s="29">
        <v>45374.443395729162</v>
      </c>
      <c r="B1151" s="20" t="s">
        <v>6634</v>
      </c>
      <c r="C1151" s="30">
        <v>160121771017</v>
      </c>
      <c r="D1151" s="20" t="s">
        <v>6635</v>
      </c>
      <c r="E1151" s="20" t="s">
        <v>40</v>
      </c>
      <c r="F1151" s="20" t="s">
        <v>9</v>
      </c>
      <c r="G1151" s="20">
        <v>1</v>
      </c>
      <c r="H1151" s="20">
        <v>2025</v>
      </c>
      <c r="I1151" s="20" t="s">
        <v>6634</v>
      </c>
      <c r="J1151" s="20" t="s">
        <v>6636</v>
      </c>
      <c r="K1151" s="20">
        <v>9121644563</v>
      </c>
      <c r="L1151" s="20" t="s">
        <v>6637</v>
      </c>
      <c r="M1151" s="20">
        <v>9885266048</v>
      </c>
      <c r="N1151" s="20" t="s">
        <v>251</v>
      </c>
      <c r="O1151" s="20">
        <v>63</v>
      </c>
      <c r="P1151" s="31" t="s">
        <v>6638</v>
      </c>
      <c r="Q1151" s="20" t="s">
        <v>70</v>
      </c>
      <c r="R1151" s="32" t="s">
        <v>112</v>
      </c>
    </row>
    <row r="1152" spans="1:18" ht="22.5" hidden="1" customHeight="1" x14ac:dyDescent="0.2">
      <c r="A1152" s="29">
        <v>45374.559212499997</v>
      </c>
      <c r="B1152" s="20" t="s">
        <v>6639</v>
      </c>
      <c r="C1152" s="30">
        <v>160121771018</v>
      </c>
      <c r="D1152" s="20" t="s">
        <v>6640</v>
      </c>
      <c r="E1152" s="20" t="s">
        <v>40</v>
      </c>
      <c r="F1152" s="20" t="s">
        <v>9</v>
      </c>
      <c r="G1152" s="20">
        <v>1</v>
      </c>
      <c r="H1152" s="20">
        <v>2025</v>
      </c>
      <c r="I1152" s="20" t="s">
        <v>6641</v>
      </c>
      <c r="J1152" s="20" t="s">
        <v>6642</v>
      </c>
      <c r="K1152" s="20">
        <v>9676126641</v>
      </c>
      <c r="L1152" s="20" t="s">
        <v>6643</v>
      </c>
      <c r="M1152" s="20">
        <v>9441424586</v>
      </c>
      <c r="N1152" s="20" t="s">
        <v>67</v>
      </c>
      <c r="O1152" s="20" t="s">
        <v>110</v>
      </c>
      <c r="P1152" s="31" t="s">
        <v>6644</v>
      </c>
      <c r="Q1152" s="20" t="s">
        <v>46</v>
      </c>
      <c r="R1152" s="32" t="s">
        <v>6645</v>
      </c>
    </row>
    <row r="1153" spans="1:18" ht="22.5" hidden="1" customHeight="1" x14ac:dyDescent="0.2">
      <c r="A1153" s="29">
        <v>45387.621259965279</v>
      </c>
      <c r="B1153" s="20" t="s">
        <v>6646</v>
      </c>
      <c r="C1153" s="30">
        <v>160121771019</v>
      </c>
      <c r="D1153" s="20" t="s">
        <v>6647</v>
      </c>
      <c r="E1153" s="20" t="s">
        <v>40</v>
      </c>
      <c r="F1153" s="20" t="s">
        <v>9</v>
      </c>
      <c r="G1153" s="20">
        <v>1</v>
      </c>
      <c r="H1153" s="20">
        <v>2025</v>
      </c>
      <c r="I1153" s="20" t="s">
        <v>6648</v>
      </c>
      <c r="J1153" s="20" t="s">
        <v>6646</v>
      </c>
      <c r="K1153" s="20">
        <v>9392656219</v>
      </c>
      <c r="L1153" s="20" t="s">
        <v>6649</v>
      </c>
      <c r="M1153" s="20">
        <v>9441424586</v>
      </c>
      <c r="N1153" s="20" t="s">
        <v>6650</v>
      </c>
      <c r="O1153" s="20" t="s">
        <v>6651</v>
      </c>
      <c r="P1153" s="31" t="s">
        <v>6652</v>
      </c>
      <c r="Q1153" s="20" t="s">
        <v>46</v>
      </c>
      <c r="R1153" s="20" t="s">
        <v>112</v>
      </c>
    </row>
    <row r="1154" spans="1:18" ht="22.5" hidden="1" customHeight="1" x14ac:dyDescent="0.2">
      <c r="A1154" s="29">
        <v>45428.490410462968</v>
      </c>
      <c r="B1154" s="20" t="s">
        <v>6646</v>
      </c>
      <c r="C1154" s="20">
        <v>160121771019</v>
      </c>
      <c r="D1154" s="20" t="s">
        <v>6653</v>
      </c>
      <c r="E1154" s="20" t="s">
        <v>40</v>
      </c>
      <c r="F1154" s="20" t="s">
        <v>9</v>
      </c>
      <c r="G1154" s="20">
        <v>1</v>
      </c>
      <c r="H1154" s="20">
        <v>2025</v>
      </c>
      <c r="I1154" s="20" t="s">
        <v>6648</v>
      </c>
      <c r="J1154" s="20" t="s">
        <v>6646</v>
      </c>
      <c r="K1154" s="20">
        <v>9392656219</v>
      </c>
      <c r="L1154" s="20" t="s">
        <v>6654</v>
      </c>
      <c r="M1154" s="20">
        <v>9441424586</v>
      </c>
      <c r="N1154" s="20" t="s">
        <v>67</v>
      </c>
      <c r="O1154" s="20" t="s">
        <v>169</v>
      </c>
      <c r="P1154" s="31" t="s">
        <v>6655</v>
      </c>
      <c r="Q1154" s="20" t="s">
        <v>46</v>
      </c>
      <c r="R1154" s="20" t="s">
        <v>56</v>
      </c>
    </row>
    <row r="1155" spans="1:18" ht="22.5" hidden="1" customHeight="1" x14ac:dyDescent="0.2">
      <c r="A1155" s="29">
        <v>45374.431257835648</v>
      </c>
      <c r="B1155" s="20" t="s">
        <v>6656</v>
      </c>
      <c r="C1155" s="30">
        <v>160121771020</v>
      </c>
      <c r="D1155" s="20" t="s">
        <v>6657</v>
      </c>
      <c r="E1155" s="20" t="s">
        <v>40</v>
      </c>
      <c r="F1155" s="20" t="s">
        <v>9</v>
      </c>
      <c r="G1155" s="20">
        <v>1</v>
      </c>
      <c r="H1155" s="20">
        <v>2025</v>
      </c>
      <c r="I1155" s="20" t="s">
        <v>6658</v>
      </c>
      <c r="J1155" s="20" t="s">
        <v>6656</v>
      </c>
      <c r="K1155" s="20">
        <v>9492405907</v>
      </c>
      <c r="L1155" s="20" t="s">
        <v>6659</v>
      </c>
      <c r="M1155" s="20">
        <v>9441424586</v>
      </c>
      <c r="N1155" s="20" t="s">
        <v>67</v>
      </c>
      <c r="O1155" s="20" t="s">
        <v>1759</v>
      </c>
      <c r="P1155" s="31" t="s">
        <v>6660</v>
      </c>
      <c r="Q1155" s="20" t="s">
        <v>46</v>
      </c>
      <c r="R1155" s="32" t="s">
        <v>5091</v>
      </c>
    </row>
    <row r="1156" spans="1:18" ht="22.5" hidden="1" customHeight="1" x14ac:dyDescent="0.2">
      <c r="A1156" s="29">
        <v>45428.44450135417</v>
      </c>
      <c r="B1156" s="20" t="s">
        <v>6656</v>
      </c>
      <c r="C1156" s="30">
        <v>160121771020</v>
      </c>
      <c r="D1156" s="20" t="s">
        <v>6657</v>
      </c>
      <c r="E1156" s="20" t="s">
        <v>40</v>
      </c>
      <c r="F1156" s="20" t="s">
        <v>9</v>
      </c>
      <c r="G1156" s="20">
        <v>1</v>
      </c>
      <c r="H1156" s="20">
        <v>2025</v>
      </c>
      <c r="I1156" s="20" t="s">
        <v>6658</v>
      </c>
      <c r="J1156" s="20" t="s">
        <v>6656</v>
      </c>
      <c r="K1156" s="20">
        <v>9492405907</v>
      </c>
      <c r="L1156" s="20" t="s">
        <v>6661</v>
      </c>
      <c r="M1156" s="20">
        <v>9441424586</v>
      </c>
      <c r="N1156" s="20" t="s">
        <v>67</v>
      </c>
      <c r="O1156" s="20" t="s">
        <v>110</v>
      </c>
      <c r="P1156" s="31" t="s">
        <v>6662</v>
      </c>
      <c r="Q1156" s="20" t="s">
        <v>70</v>
      </c>
      <c r="R1156" s="20" t="s">
        <v>6663</v>
      </c>
    </row>
    <row r="1157" spans="1:18" ht="22.5" hidden="1" customHeight="1" x14ac:dyDescent="0.2">
      <c r="A1157" s="29">
        <v>45374.461407789349</v>
      </c>
      <c r="B1157" s="20" t="s">
        <v>6664</v>
      </c>
      <c r="C1157" s="30">
        <v>160121771021</v>
      </c>
      <c r="D1157" s="20" t="s">
        <v>6665</v>
      </c>
      <c r="E1157" s="20" t="s">
        <v>40</v>
      </c>
      <c r="F1157" s="20" t="s">
        <v>9</v>
      </c>
      <c r="G1157" s="20">
        <v>1</v>
      </c>
      <c r="H1157" s="20">
        <v>2025</v>
      </c>
      <c r="I1157" s="20" t="s">
        <v>6666</v>
      </c>
      <c r="J1157" s="20" t="s">
        <v>6664</v>
      </c>
      <c r="K1157" s="20">
        <v>8688576574</v>
      </c>
      <c r="L1157" s="20" t="s">
        <v>6667</v>
      </c>
      <c r="M1157" s="20">
        <v>9666992628</v>
      </c>
      <c r="N1157" s="20" t="s">
        <v>67</v>
      </c>
      <c r="O1157" s="20">
        <v>75</v>
      </c>
      <c r="P1157" s="31" t="s">
        <v>6668</v>
      </c>
      <c r="Q1157" s="20" t="s">
        <v>70</v>
      </c>
      <c r="R1157" s="32" t="s">
        <v>6669</v>
      </c>
    </row>
    <row r="1158" spans="1:18" ht="22.5" hidden="1" customHeight="1" x14ac:dyDescent="0.2">
      <c r="A1158" s="29">
        <v>45374.431746168979</v>
      </c>
      <c r="B1158" s="20" t="s">
        <v>6670</v>
      </c>
      <c r="C1158" s="30">
        <v>160121771022</v>
      </c>
      <c r="D1158" s="20" t="s">
        <v>6671</v>
      </c>
      <c r="E1158" s="20" t="s">
        <v>40</v>
      </c>
      <c r="F1158" s="20" t="s">
        <v>9</v>
      </c>
      <c r="G1158" s="20">
        <v>1</v>
      </c>
      <c r="H1158" s="20">
        <v>2025</v>
      </c>
      <c r="I1158" s="20" t="s">
        <v>6672</v>
      </c>
      <c r="J1158" s="20" t="s">
        <v>6670</v>
      </c>
      <c r="K1158" s="20">
        <v>9908807635</v>
      </c>
      <c r="L1158" s="20" t="s">
        <v>95</v>
      </c>
      <c r="M1158" s="20">
        <v>9666992628</v>
      </c>
      <c r="N1158" s="20" t="s">
        <v>67</v>
      </c>
      <c r="O1158" s="20">
        <v>75</v>
      </c>
      <c r="P1158" s="31" t="s">
        <v>6673</v>
      </c>
      <c r="Q1158" s="20" t="s">
        <v>70</v>
      </c>
      <c r="R1158" s="32" t="s">
        <v>2943</v>
      </c>
    </row>
    <row r="1159" spans="1:18" ht="22.5" hidden="1" customHeight="1" x14ac:dyDescent="0.2">
      <c r="A1159" s="29">
        <v>45374.431725937495</v>
      </c>
      <c r="B1159" s="20" t="s">
        <v>6674</v>
      </c>
      <c r="C1159" s="30">
        <v>160121771023</v>
      </c>
      <c r="D1159" s="20" t="s">
        <v>6675</v>
      </c>
      <c r="E1159" s="20" t="s">
        <v>40</v>
      </c>
      <c r="F1159" s="20" t="s">
        <v>9</v>
      </c>
      <c r="G1159" s="20">
        <v>1</v>
      </c>
      <c r="H1159" s="20">
        <v>2025</v>
      </c>
      <c r="I1159" s="20" t="s">
        <v>6676</v>
      </c>
      <c r="J1159" s="20" t="s">
        <v>6674</v>
      </c>
      <c r="K1159" s="20">
        <v>7207422813</v>
      </c>
      <c r="L1159" s="20" t="s">
        <v>95</v>
      </c>
      <c r="M1159" s="20">
        <v>9666992628</v>
      </c>
      <c r="N1159" s="20" t="s">
        <v>67</v>
      </c>
      <c r="O1159" s="20">
        <v>75</v>
      </c>
      <c r="P1159" s="31" t="s">
        <v>6677</v>
      </c>
      <c r="Q1159" s="20" t="s">
        <v>70</v>
      </c>
      <c r="R1159" s="32" t="s">
        <v>682</v>
      </c>
    </row>
    <row r="1160" spans="1:18" ht="22.5" hidden="1" customHeight="1" x14ac:dyDescent="0.2">
      <c r="A1160" s="29">
        <v>45407.427606064812</v>
      </c>
      <c r="B1160" s="20" t="s">
        <v>6678</v>
      </c>
      <c r="C1160" s="30">
        <v>160121771024</v>
      </c>
      <c r="D1160" s="20" t="s">
        <v>6679</v>
      </c>
      <c r="E1160" s="20" t="s">
        <v>40</v>
      </c>
      <c r="F1160" s="20" t="s">
        <v>9</v>
      </c>
      <c r="G1160" s="20">
        <v>1</v>
      </c>
      <c r="H1160" s="20">
        <v>2025</v>
      </c>
      <c r="I1160" s="20" t="s">
        <v>6680</v>
      </c>
      <c r="J1160" s="20" t="s">
        <v>6678</v>
      </c>
      <c r="K1160" s="20">
        <v>9603294058</v>
      </c>
      <c r="L1160" s="20" t="s">
        <v>6681</v>
      </c>
      <c r="M1160" s="20">
        <v>9704646320</v>
      </c>
      <c r="N1160" s="20" t="s">
        <v>67</v>
      </c>
      <c r="O1160" s="20" t="s">
        <v>169</v>
      </c>
      <c r="P1160" s="20" t="s">
        <v>6682</v>
      </c>
      <c r="Q1160" s="20" t="s">
        <v>70</v>
      </c>
      <c r="R1160" s="20" t="s">
        <v>6683</v>
      </c>
    </row>
    <row r="1161" spans="1:18" ht="22.5" hidden="1" customHeight="1" x14ac:dyDescent="0.2">
      <c r="A1161" s="29">
        <v>45380.949792939813</v>
      </c>
      <c r="B1161" s="20" t="s">
        <v>6684</v>
      </c>
      <c r="C1161" s="30">
        <v>160121771025</v>
      </c>
      <c r="D1161" s="20" t="s">
        <v>6685</v>
      </c>
      <c r="E1161" s="20" t="s">
        <v>50</v>
      </c>
      <c r="F1161" s="20" t="s">
        <v>9</v>
      </c>
      <c r="G1161" s="20">
        <v>1</v>
      </c>
      <c r="H1161" s="20">
        <v>2025</v>
      </c>
      <c r="I1161" s="20" t="s">
        <v>6686</v>
      </c>
      <c r="J1161" s="20" t="s">
        <v>6687</v>
      </c>
      <c r="K1161" s="20">
        <v>8686470033</v>
      </c>
      <c r="L1161" s="20" t="s">
        <v>6688</v>
      </c>
      <c r="M1161" s="20">
        <v>9704646320</v>
      </c>
      <c r="N1161" s="20" t="s">
        <v>6689</v>
      </c>
      <c r="O1161" s="20" t="s">
        <v>6690</v>
      </c>
      <c r="P1161" s="31" t="s">
        <v>6691</v>
      </c>
      <c r="Q1161" s="20" t="s">
        <v>70</v>
      </c>
      <c r="R1161" s="32" t="s">
        <v>6692</v>
      </c>
    </row>
    <row r="1162" spans="1:18" ht="22.5" hidden="1" customHeight="1" x14ac:dyDescent="0.2">
      <c r="A1162" s="29">
        <v>45377.54685244213</v>
      </c>
      <c r="B1162" s="20" t="s">
        <v>6693</v>
      </c>
      <c r="C1162" s="30">
        <v>160121771026</v>
      </c>
      <c r="D1162" s="20" t="s">
        <v>6694</v>
      </c>
      <c r="E1162" s="20" t="s">
        <v>50</v>
      </c>
      <c r="F1162" s="20" t="s">
        <v>9</v>
      </c>
      <c r="G1162" s="20">
        <v>1</v>
      </c>
      <c r="H1162" s="20">
        <v>2025</v>
      </c>
      <c r="I1162" s="20" t="s">
        <v>6695</v>
      </c>
      <c r="J1162" s="20" t="s">
        <v>6693</v>
      </c>
      <c r="K1162" s="20">
        <v>6309608851</v>
      </c>
      <c r="L1162" s="20" t="s">
        <v>6696</v>
      </c>
      <c r="M1162" s="20">
        <v>9704646320</v>
      </c>
      <c r="N1162" s="20" t="s">
        <v>67</v>
      </c>
      <c r="O1162" s="20" t="s">
        <v>6697</v>
      </c>
      <c r="P1162" s="31" t="s">
        <v>6698</v>
      </c>
      <c r="Q1162" s="20" t="s">
        <v>46</v>
      </c>
      <c r="R1162" s="32" t="s">
        <v>56</v>
      </c>
    </row>
    <row r="1163" spans="1:18" ht="22.5" hidden="1" customHeight="1" x14ac:dyDescent="0.2">
      <c r="A1163" s="29">
        <v>45374.488976446759</v>
      </c>
      <c r="B1163" s="20" t="s">
        <v>6699</v>
      </c>
      <c r="C1163" s="30">
        <v>160121771027</v>
      </c>
      <c r="D1163" s="20" t="s">
        <v>6700</v>
      </c>
      <c r="E1163" s="20" t="s">
        <v>50</v>
      </c>
      <c r="F1163" s="20" t="s">
        <v>9</v>
      </c>
      <c r="G1163" s="20">
        <v>1</v>
      </c>
      <c r="H1163" s="20">
        <v>2025</v>
      </c>
      <c r="I1163" s="20" t="s">
        <v>6701</v>
      </c>
      <c r="J1163" s="20" t="s">
        <v>6699</v>
      </c>
      <c r="K1163" s="20">
        <v>8500801752</v>
      </c>
      <c r="L1163" s="20" t="s">
        <v>6702</v>
      </c>
      <c r="M1163" s="20">
        <v>9441424586</v>
      </c>
      <c r="N1163" s="20" t="s">
        <v>2095</v>
      </c>
      <c r="O1163" s="20">
        <v>76</v>
      </c>
      <c r="P1163" s="20" t="s">
        <v>6703</v>
      </c>
      <c r="Q1163" s="20" t="s">
        <v>46</v>
      </c>
      <c r="R1163" s="32" t="s">
        <v>1286</v>
      </c>
    </row>
    <row r="1164" spans="1:18" ht="22.5" hidden="1" customHeight="1" x14ac:dyDescent="0.2">
      <c r="A1164" s="29">
        <v>45407.423230266199</v>
      </c>
      <c r="B1164" s="20" t="s">
        <v>6704</v>
      </c>
      <c r="C1164" s="30">
        <v>160121771028</v>
      </c>
      <c r="D1164" s="20" t="s">
        <v>6705</v>
      </c>
      <c r="E1164" s="20" t="s">
        <v>50</v>
      </c>
      <c r="F1164" s="20" t="s">
        <v>9</v>
      </c>
      <c r="G1164" s="20">
        <v>1</v>
      </c>
      <c r="H1164" s="20">
        <v>2025</v>
      </c>
      <c r="I1164" s="20" t="s">
        <v>6704</v>
      </c>
      <c r="J1164" s="20" t="s">
        <v>6704</v>
      </c>
      <c r="K1164" s="20">
        <v>9866144477</v>
      </c>
      <c r="L1164" s="20" t="s">
        <v>6706</v>
      </c>
      <c r="M1164" s="20">
        <v>9704646320</v>
      </c>
      <c r="N1164" s="20" t="s">
        <v>67</v>
      </c>
      <c r="O1164" s="20" t="s">
        <v>1746</v>
      </c>
      <c r="P1164" s="31" t="s">
        <v>6707</v>
      </c>
      <c r="Q1164" s="20" t="s">
        <v>46</v>
      </c>
      <c r="R1164" s="20" t="s">
        <v>242</v>
      </c>
    </row>
    <row r="1165" spans="1:18" ht="22.5" hidden="1" customHeight="1" x14ac:dyDescent="0.2">
      <c r="A1165" s="29">
        <v>45407.426004641209</v>
      </c>
      <c r="B1165" s="20" t="s">
        <v>6708</v>
      </c>
      <c r="C1165" s="30">
        <v>160121771029</v>
      </c>
      <c r="D1165" s="20" t="s">
        <v>6709</v>
      </c>
      <c r="E1165" s="20" t="s">
        <v>50</v>
      </c>
      <c r="F1165" s="20" t="s">
        <v>9</v>
      </c>
      <c r="G1165" s="20">
        <v>1</v>
      </c>
      <c r="H1165" s="20">
        <v>2025</v>
      </c>
      <c r="I1165" s="20" t="s">
        <v>6710</v>
      </c>
      <c r="J1165" s="20" t="s">
        <v>6708</v>
      </c>
      <c r="K1165" s="20">
        <v>6301044753</v>
      </c>
      <c r="L1165" s="20" t="s">
        <v>6711</v>
      </c>
      <c r="M1165" s="20">
        <v>9704646320</v>
      </c>
      <c r="N1165" s="20" t="s">
        <v>67</v>
      </c>
      <c r="O1165" s="20">
        <v>75</v>
      </c>
      <c r="P1165" s="20" t="s">
        <v>6712</v>
      </c>
      <c r="Q1165" s="20" t="s">
        <v>70</v>
      </c>
      <c r="R1165" s="20" t="s">
        <v>6713</v>
      </c>
    </row>
    <row r="1166" spans="1:18" ht="22.5" hidden="1" customHeight="1" x14ac:dyDescent="0.2">
      <c r="A1166" s="29">
        <v>45407.477027256944</v>
      </c>
      <c r="B1166" s="20" t="s">
        <v>6714</v>
      </c>
      <c r="C1166" s="30">
        <v>160121771030</v>
      </c>
      <c r="D1166" s="20" t="s">
        <v>6715</v>
      </c>
      <c r="E1166" s="20" t="s">
        <v>50</v>
      </c>
      <c r="F1166" s="20" t="s">
        <v>9</v>
      </c>
      <c r="G1166" s="20">
        <v>1</v>
      </c>
      <c r="H1166" s="20">
        <v>2025</v>
      </c>
      <c r="I1166" s="20" t="s">
        <v>6716</v>
      </c>
      <c r="J1166" s="20" t="s">
        <v>6714</v>
      </c>
      <c r="K1166" s="20">
        <v>6305976128</v>
      </c>
      <c r="L1166" s="20" t="s">
        <v>6717</v>
      </c>
      <c r="M1166" s="20">
        <v>9704646320</v>
      </c>
      <c r="N1166" s="20" t="s">
        <v>67</v>
      </c>
      <c r="O1166" s="20">
        <v>75</v>
      </c>
      <c r="P1166" s="31" t="s">
        <v>6718</v>
      </c>
      <c r="Q1166" s="20" t="s">
        <v>70</v>
      </c>
      <c r="R1166" s="20" t="s">
        <v>6719</v>
      </c>
    </row>
    <row r="1167" spans="1:18" ht="22.5" hidden="1" customHeight="1" x14ac:dyDescent="0.2">
      <c r="A1167" s="29">
        <v>45387.811169710651</v>
      </c>
      <c r="B1167" s="20" t="s">
        <v>6720</v>
      </c>
      <c r="C1167" s="30">
        <v>160121771031</v>
      </c>
      <c r="D1167" s="20" t="s">
        <v>6721</v>
      </c>
      <c r="E1167" s="20" t="s">
        <v>50</v>
      </c>
      <c r="F1167" s="20" t="s">
        <v>9</v>
      </c>
      <c r="G1167" s="20">
        <v>1</v>
      </c>
      <c r="H1167" s="20">
        <v>2025</v>
      </c>
      <c r="I1167" s="20" t="s">
        <v>6722</v>
      </c>
      <c r="J1167" s="20" t="s">
        <v>6720</v>
      </c>
      <c r="K1167" s="20">
        <v>9701294951</v>
      </c>
      <c r="L1167" s="20" t="s">
        <v>6723</v>
      </c>
      <c r="M1167" s="20">
        <v>9666992628</v>
      </c>
      <c r="N1167" s="20" t="s">
        <v>67</v>
      </c>
      <c r="O1167" s="20" t="s">
        <v>6724</v>
      </c>
      <c r="P1167" s="20" t="s">
        <v>6725</v>
      </c>
      <c r="Q1167" s="20" t="s">
        <v>46</v>
      </c>
      <c r="R1167" s="32" t="s">
        <v>2514</v>
      </c>
    </row>
    <row r="1168" spans="1:18" ht="22.5" hidden="1" customHeight="1" x14ac:dyDescent="0.2">
      <c r="A1168" s="29">
        <v>45387.731840451394</v>
      </c>
      <c r="B1168" s="20" t="s">
        <v>6726</v>
      </c>
      <c r="C1168" s="30">
        <v>160121771032</v>
      </c>
      <c r="D1168" s="20" t="s">
        <v>6727</v>
      </c>
      <c r="E1168" s="20" t="s">
        <v>50</v>
      </c>
      <c r="F1168" s="20" t="s">
        <v>9</v>
      </c>
      <c r="G1168" s="20">
        <v>1</v>
      </c>
      <c r="H1168" s="20">
        <v>2025</v>
      </c>
      <c r="I1168" s="20" t="s">
        <v>6728</v>
      </c>
      <c r="J1168" s="20" t="s">
        <v>6726</v>
      </c>
      <c r="K1168" s="20">
        <v>8008318820</v>
      </c>
      <c r="L1168" s="20" t="s">
        <v>95</v>
      </c>
      <c r="M1168" s="20">
        <v>9666992628</v>
      </c>
      <c r="N1168" s="20" t="s">
        <v>67</v>
      </c>
      <c r="O1168" s="20" t="s">
        <v>4299</v>
      </c>
      <c r="P1168" s="31" t="s">
        <v>6729</v>
      </c>
      <c r="Q1168" s="20" t="s">
        <v>46</v>
      </c>
      <c r="R1168" s="20" t="s">
        <v>2514</v>
      </c>
    </row>
    <row r="1169" spans="1:18" ht="22.5" hidden="1" customHeight="1" x14ac:dyDescent="0.2">
      <c r="A1169" s="29">
        <v>45407.417308611111</v>
      </c>
      <c r="B1169" s="20" t="s">
        <v>6730</v>
      </c>
      <c r="C1169" s="30">
        <v>160121771033</v>
      </c>
      <c r="D1169" s="20" t="s">
        <v>6731</v>
      </c>
      <c r="E1169" s="20" t="s">
        <v>50</v>
      </c>
      <c r="F1169" s="20" t="s">
        <v>9</v>
      </c>
      <c r="G1169" s="20">
        <v>1</v>
      </c>
      <c r="H1169" s="20">
        <v>2025</v>
      </c>
      <c r="I1169" s="20" t="s">
        <v>6732</v>
      </c>
      <c r="J1169" s="20" t="s">
        <v>6733</v>
      </c>
      <c r="K1169" s="20">
        <v>8897350518</v>
      </c>
      <c r="L1169" s="20" t="s">
        <v>6688</v>
      </c>
      <c r="M1169" s="20">
        <v>9704646320</v>
      </c>
      <c r="N1169" s="20" t="s">
        <v>67</v>
      </c>
      <c r="O1169" s="20" t="s">
        <v>110</v>
      </c>
      <c r="P1169" s="31" t="s">
        <v>6734</v>
      </c>
      <c r="Q1169" s="20" t="s">
        <v>70</v>
      </c>
      <c r="R1169" s="20" t="s">
        <v>6735</v>
      </c>
    </row>
    <row r="1170" spans="1:18" ht="22.5" hidden="1" customHeight="1" x14ac:dyDescent="0.2">
      <c r="A1170" s="29">
        <v>45377.951442962963</v>
      </c>
      <c r="B1170" s="20" t="s">
        <v>6736</v>
      </c>
      <c r="C1170" s="30">
        <v>160121771034</v>
      </c>
      <c r="D1170" s="20" t="s">
        <v>6737</v>
      </c>
      <c r="E1170" s="20" t="s">
        <v>50</v>
      </c>
      <c r="F1170" s="20" t="s">
        <v>9</v>
      </c>
      <c r="G1170" s="20">
        <v>1</v>
      </c>
      <c r="H1170" s="20">
        <v>2025</v>
      </c>
      <c r="I1170" s="20" t="s">
        <v>6738</v>
      </c>
      <c r="J1170" s="20" t="s">
        <v>6736</v>
      </c>
      <c r="K1170" s="20">
        <v>9059821227</v>
      </c>
      <c r="L1170" s="20" t="s">
        <v>6739</v>
      </c>
      <c r="M1170" s="20">
        <v>9704646320</v>
      </c>
      <c r="N1170" s="20" t="s">
        <v>2095</v>
      </c>
      <c r="O1170" s="20" t="s">
        <v>6740</v>
      </c>
      <c r="P1170" s="20" t="s">
        <v>6741</v>
      </c>
      <c r="Q1170" s="20" t="s">
        <v>46</v>
      </c>
      <c r="R1170" s="32" t="s">
        <v>3205</v>
      </c>
    </row>
    <row r="1171" spans="1:18" ht="22.5" hidden="1" customHeight="1" x14ac:dyDescent="0.2">
      <c r="A1171" s="29">
        <v>45379.526616053241</v>
      </c>
      <c r="B1171" s="20" t="s">
        <v>6742</v>
      </c>
      <c r="C1171" s="30">
        <v>160121771035</v>
      </c>
      <c r="D1171" s="20" t="s">
        <v>6743</v>
      </c>
      <c r="E1171" s="20" t="s">
        <v>50</v>
      </c>
      <c r="F1171" s="20" t="s">
        <v>9</v>
      </c>
      <c r="G1171" s="20">
        <v>1</v>
      </c>
      <c r="H1171" s="20">
        <v>2025</v>
      </c>
      <c r="I1171" s="20" t="s">
        <v>6744</v>
      </c>
      <c r="J1171" s="20" t="s">
        <v>6742</v>
      </c>
      <c r="K1171" s="20">
        <v>7842732305</v>
      </c>
      <c r="L1171" s="20" t="s">
        <v>6745</v>
      </c>
      <c r="M1171" s="20">
        <v>9704646320</v>
      </c>
      <c r="N1171" s="20" t="s">
        <v>6746</v>
      </c>
      <c r="O1171" s="20">
        <v>225.38</v>
      </c>
      <c r="P1171" s="20" t="s">
        <v>6747</v>
      </c>
      <c r="Q1171" s="20" t="s">
        <v>70</v>
      </c>
      <c r="R1171" s="32" t="s">
        <v>242</v>
      </c>
    </row>
    <row r="1172" spans="1:18" ht="22.5" hidden="1" customHeight="1" x14ac:dyDescent="0.2">
      <c r="A1172" s="29">
        <v>45379.906950787037</v>
      </c>
      <c r="B1172" s="20" t="s">
        <v>6748</v>
      </c>
      <c r="C1172" s="30">
        <v>160121771036</v>
      </c>
      <c r="D1172" s="20" t="s">
        <v>6749</v>
      </c>
      <c r="E1172" s="20" t="s">
        <v>50</v>
      </c>
      <c r="F1172" s="20" t="s">
        <v>9</v>
      </c>
      <c r="G1172" s="20">
        <v>1</v>
      </c>
      <c r="H1172" s="20">
        <v>2025</v>
      </c>
      <c r="I1172" s="20" t="s">
        <v>6750</v>
      </c>
      <c r="J1172" s="20" t="s">
        <v>6748</v>
      </c>
      <c r="K1172" s="20">
        <v>8688813679</v>
      </c>
      <c r="L1172" s="20" t="s">
        <v>6751</v>
      </c>
      <c r="M1172" s="20">
        <v>9704646320</v>
      </c>
      <c r="N1172" s="20" t="s">
        <v>2095</v>
      </c>
      <c r="O1172" s="20">
        <v>68.89</v>
      </c>
      <c r="P1172" s="20" t="s">
        <v>6752</v>
      </c>
      <c r="Q1172" s="20" t="s">
        <v>70</v>
      </c>
      <c r="R1172" s="32" t="s">
        <v>209</v>
      </c>
    </row>
    <row r="1173" spans="1:18" ht="22.5" hidden="1" customHeight="1" x14ac:dyDescent="0.2">
      <c r="A1173" s="29">
        <v>45374.753833113427</v>
      </c>
      <c r="B1173" s="20" t="s">
        <v>6753</v>
      </c>
      <c r="C1173" s="30">
        <v>160121771037</v>
      </c>
      <c r="D1173" s="20" t="s">
        <v>6754</v>
      </c>
      <c r="E1173" s="20" t="s">
        <v>50</v>
      </c>
      <c r="F1173" s="20" t="s">
        <v>9</v>
      </c>
      <c r="G1173" s="20">
        <v>1</v>
      </c>
      <c r="H1173" s="20">
        <v>2025</v>
      </c>
      <c r="I1173" s="20" t="s">
        <v>6753</v>
      </c>
      <c r="J1173" s="20" t="s">
        <v>6755</v>
      </c>
      <c r="K1173" s="20">
        <v>8639099676</v>
      </c>
      <c r="L1173" s="20" t="s">
        <v>6688</v>
      </c>
      <c r="M1173" s="20">
        <v>9704646320</v>
      </c>
      <c r="N1173" s="20" t="s">
        <v>2841</v>
      </c>
      <c r="O1173" s="20">
        <v>89.5</v>
      </c>
      <c r="P1173" s="20" t="s">
        <v>6756</v>
      </c>
      <c r="Q1173" s="20" t="s">
        <v>70</v>
      </c>
      <c r="R1173" s="32" t="s">
        <v>149</v>
      </c>
    </row>
    <row r="1174" spans="1:18" ht="22.5" hidden="1" customHeight="1" x14ac:dyDescent="0.2">
      <c r="A1174" s="29">
        <v>45387.587727337959</v>
      </c>
      <c r="B1174" s="20" t="s">
        <v>6757</v>
      </c>
      <c r="C1174" s="30">
        <v>160121771038</v>
      </c>
      <c r="D1174" s="20" t="s">
        <v>6758</v>
      </c>
      <c r="E1174" s="20" t="s">
        <v>50</v>
      </c>
      <c r="F1174" s="20" t="s">
        <v>9</v>
      </c>
      <c r="G1174" s="20">
        <v>1</v>
      </c>
      <c r="H1174" s="20">
        <v>2025</v>
      </c>
      <c r="I1174" s="20" t="s">
        <v>6759</v>
      </c>
      <c r="J1174" s="20" t="s">
        <v>6757</v>
      </c>
      <c r="K1174" s="20">
        <v>9177369376</v>
      </c>
      <c r="L1174" s="20" t="s">
        <v>6760</v>
      </c>
      <c r="M1174" s="20">
        <v>9177369376</v>
      </c>
      <c r="N1174" s="20" t="s">
        <v>2095</v>
      </c>
      <c r="O1174" s="20" t="s">
        <v>6761</v>
      </c>
      <c r="P1174" s="20" t="s">
        <v>6762</v>
      </c>
      <c r="Q1174" s="20" t="s">
        <v>70</v>
      </c>
      <c r="R1174" s="20" t="s">
        <v>56</v>
      </c>
    </row>
    <row r="1175" spans="1:18" ht="22.5" hidden="1" customHeight="1" x14ac:dyDescent="0.2">
      <c r="A1175" s="29">
        <v>45386.824651261573</v>
      </c>
      <c r="B1175" s="20" t="s">
        <v>6763</v>
      </c>
      <c r="C1175" s="30">
        <v>160121771039</v>
      </c>
      <c r="D1175" s="20" t="s">
        <v>6764</v>
      </c>
      <c r="E1175" s="20" t="s">
        <v>50</v>
      </c>
      <c r="F1175" s="20" t="s">
        <v>9</v>
      </c>
      <c r="G1175" s="20">
        <v>1</v>
      </c>
      <c r="H1175" s="20">
        <v>2025</v>
      </c>
      <c r="I1175" s="20" t="s">
        <v>6765</v>
      </c>
      <c r="J1175" s="20" t="s">
        <v>6763</v>
      </c>
      <c r="K1175" s="20">
        <v>9391475416</v>
      </c>
      <c r="L1175" s="20" t="s">
        <v>6739</v>
      </c>
      <c r="M1175" s="20">
        <v>9704646320</v>
      </c>
      <c r="N1175" s="20" t="s">
        <v>67</v>
      </c>
      <c r="O1175" s="20" t="s">
        <v>1265</v>
      </c>
      <c r="P1175" s="31" t="s">
        <v>6766</v>
      </c>
      <c r="Q1175" s="20" t="s">
        <v>46</v>
      </c>
      <c r="R1175" s="32" t="s">
        <v>242</v>
      </c>
    </row>
    <row r="1176" spans="1:18" ht="22.5" hidden="1" customHeight="1" x14ac:dyDescent="0.2">
      <c r="A1176" s="29">
        <v>45378.003386458338</v>
      </c>
      <c r="B1176" s="20" t="s">
        <v>6767</v>
      </c>
      <c r="C1176" s="30">
        <v>160121771040</v>
      </c>
      <c r="D1176" s="20" t="s">
        <v>6768</v>
      </c>
      <c r="E1176" s="20" t="s">
        <v>50</v>
      </c>
      <c r="F1176" s="20" t="s">
        <v>9</v>
      </c>
      <c r="G1176" s="20">
        <v>1</v>
      </c>
      <c r="H1176" s="20">
        <v>2025</v>
      </c>
      <c r="I1176" s="20" t="s">
        <v>6769</v>
      </c>
      <c r="J1176" s="20" t="s">
        <v>6767</v>
      </c>
      <c r="K1176" s="20">
        <v>9110556262</v>
      </c>
      <c r="L1176" s="20" t="s">
        <v>6770</v>
      </c>
      <c r="M1176" s="20">
        <v>9704646320</v>
      </c>
      <c r="N1176" s="20" t="s">
        <v>2095</v>
      </c>
      <c r="O1176" s="20" t="s">
        <v>6771</v>
      </c>
      <c r="P1176" s="31" t="s">
        <v>6772</v>
      </c>
      <c r="Q1176" s="20" t="s">
        <v>46</v>
      </c>
      <c r="R1176" s="32" t="s">
        <v>6773</v>
      </c>
    </row>
    <row r="1177" spans="1:18" ht="22.5" hidden="1" customHeight="1" x14ac:dyDescent="0.2">
      <c r="A1177" s="29">
        <v>45386.561703148152</v>
      </c>
      <c r="B1177" s="20" t="s">
        <v>6774</v>
      </c>
      <c r="C1177" s="30">
        <v>160121771041</v>
      </c>
      <c r="D1177" s="20" t="s">
        <v>6775</v>
      </c>
      <c r="E1177" s="20" t="s">
        <v>50</v>
      </c>
      <c r="F1177" s="20" t="s">
        <v>9</v>
      </c>
      <c r="G1177" s="20">
        <v>1</v>
      </c>
      <c r="H1177" s="20">
        <v>2025</v>
      </c>
      <c r="I1177" s="20" t="s">
        <v>6776</v>
      </c>
      <c r="J1177" s="20" t="s">
        <v>6774</v>
      </c>
      <c r="K1177" s="20">
        <v>8978130163</v>
      </c>
      <c r="L1177" s="20" t="s">
        <v>6702</v>
      </c>
      <c r="M1177" s="20">
        <v>9704646320</v>
      </c>
      <c r="N1177" s="20" t="s">
        <v>96</v>
      </c>
      <c r="O1177" s="20" t="s">
        <v>6777</v>
      </c>
      <c r="P1177" s="20" t="s">
        <v>6778</v>
      </c>
      <c r="Q1177" s="20" t="s">
        <v>46</v>
      </c>
      <c r="R1177" s="32" t="s">
        <v>85</v>
      </c>
    </row>
    <row r="1178" spans="1:18" ht="22.5" hidden="1" customHeight="1" x14ac:dyDescent="0.2">
      <c r="A1178" s="29">
        <v>45407.886742696763</v>
      </c>
      <c r="B1178" s="20" t="s">
        <v>6779</v>
      </c>
      <c r="C1178" s="30">
        <v>160121771042</v>
      </c>
      <c r="D1178" s="20" t="s">
        <v>6780</v>
      </c>
      <c r="E1178" s="20" t="s">
        <v>50</v>
      </c>
      <c r="F1178" s="20" t="s">
        <v>9</v>
      </c>
      <c r="G1178" s="20">
        <v>1</v>
      </c>
      <c r="H1178" s="20">
        <v>2025</v>
      </c>
      <c r="I1178" s="20" t="s">
        <v>6781</v>
      </c>
      <c r="J1178" s="20" t="s">
        <v>6779</v>
      </c>
      <c r="K1178" s="20">
        <v>8008991451</v>
      </c>
      <c r="L1178" s="20" t="s">
        <v>6782</v>
      </c>
      <c r="M1178" s="20">
        <v>9704646320</v>
      </c>
      <c r="N1178" s="20" t="s">
        <v>6783</v>
      </c>
      <c r="O1178" s="20" t="s">
        <v>6784</v>
      </c>
      <c r="P1178" s="20" t="s">
        <v>6785</v>
      </c>
      <c r="Q1178" s="20" t="s">
        <v>70</v>
      </c>
      <c r="R1178" s="20" t="s">
        <v>6786</v>
      </c>
    </row>
    <row r="1179" spans="1:18" ht="22.5" hidden="1" customHeight="1" x14ac:dyDescent="0.2">
      <c r="A1179" s="29">
        <v>45389.829104814809</v>
      </c>
      <c r="B1179" s="20" t="s">
        <v>6787</v>
      </c>
      <c r="C1179" s="30">
        <v>160121771043</v>
      </c>
      <c r="D1179" s="20" t="s">
        <v>6788</v>
      </c>
      <c r="E1179" s="20" t="s">
        <v>50</v>
      </c>
      <c r="F1179" s="20" t="s">
        <v>9</v>
      </c>
      <c r="G1179" s="20">
        <v>1</v>
      </c>
      <c r="H1179" s="20">
        <v>2025</v>
      </c>
      <c r="I1179" s="20" t="s">
        <v>6789</v>
      </c>
      <c r="J1179" s="20" t="s">
        <v>6787</v>
      </c>
      <c r="K1179" s="20">
        <v>9063008154</v>
      </c>
      <c r="L1179" s="20" t="s">
        <v>6688</v>
      </c>
      <c r="M1179" s="20">
        <v>9704646320</v>
      </c>
      <c r="N1179" s="20" t="s">
        <v>6790</v>
      </c>
      <c r="O1179" s="20">
        <v>60</v>
      </c>
      <c r="P1179" s="20" t="s">
        <v>6791</v>
      </c>
      <c r="Q1179" s="20" t="s">
        <v>70</v>
      </c>
      <c r="R1179" s="20" t="s">
        <v>85</v>
      </c>
    </row>
    <row r="1180" spans="1:18" ht="22.5" hidden="1" customHeight="1" x14ac:dyDescent="0.2">
      <c r="A1180" s="29">
        <v>45387.035032546293</v>
      </c>
      <c r="B1180" s="20" t="s">
        <v>6792</v>
      </c>
      <c r="C1180" s="30">
        <v>160121771044</v>
      </c>
      <c r="D1180" s="20" t="s">
        <v>6793</v>
      </c>
      <c r="E1180" s="20" t="s">
        <v>50</v>
      </c>
      <c r="F1180" s="20" t="s">
        <v>9</v>
      </c>
      <c r="G1180" s="20">
        <v>1</v>
      </c>
      <c r="H1180" s="20">
        <v>2025</v>
      </c>
      <c r="I1180" s="20" t="s">
        <v>6794</v>
      </c>
      <c r="J1180" s="20" t="s">
        <v>6792</v>
      </c>
      <c r="K1180" s="20">
        <v>9704009121</v>
      </c>
      <c r="L1180" s="20" t="s">
        <v>6795</v>
      </c>
      <c r="M1180" s="20">
        <v>9704646320</v>
      </c>
      <c r="N1180" s="20" t="s">
        <v>2095</v>
      </c>
      <c r="O1180" s="20" t="s">
        <v>6796</v>
      </c>
      <c r="P1180" s="20" t="s">
        <v>6797</v>
      </c>
      <c r="Q1180" s="20" t="s">
        <v>70</v>
      </c>
      <c r="R1180" s="33" t="s">
        <v>6798</v>
      </c>
    </row>
    <row r="1181" spans="1:18" ht="22.5" hidden="1" customHeight="1" x14ac:dyDescent="0.2">
      <c r="A1181" s="29">
        <v>45377.548058715278</v>
      </c>
      <c r="B1181" s="20" t="s">
        <v>6799</v>
      </c>
      <c r="C1181" s="30">
        <v>160121771047</v>
      </c>
      <c r="D1181" s="20" t="s">
        <v>6800</v>
      </c>
      <c r="E1181" s="20" t="s">
        <v>50</v>
      </c>
      <c r="F1181" s="20" t="s">
        <v>9</v>
      </c>
      <c r="G1181" s="20">
        <v>1</v>
      </c>
      <c r="H1181" s="20">
        <v>2025</v>
      </c>
      <c r="I1181" s="20" t="s">
        <v>6801</v>
      </c>
      <c r="J1181" s="20" t="s">
        <v>6799</v>
      </c>
      <c r="K1181" s="20">
        <v>9000238505</v>
      </c>
      <c r="L1181" s="20" t="s">
        <v>6802</v>
      </c>
      <c r="M1181" s="20">
        <v>9704646320</v>
      </c>
      <c r="N1181" s="20" t="s">
        <v>67</v>
      </c>
      <c r="O1181" s="20" t="s">
        <v>2249</v>
      </c>
      <c r="P1181" s="20" t="s">
        <v>6803</v>
      </c>
      <c r="Q1181" s="20" t="s">
        <v>46</v>
      </c>
      <c r="R1181" s="32" t="s">
        <v>1425</v>
      </c>
    </row>
    <row r="1182" spans="1:18" ht="22.5" hidden="1" customHeight="1" x14ac:dyDescent="0.2">
      <c r="A1182" s="29">
        <v>45374.424971365741</v>
      </c>
      <c r="B1182" s="20" t="s">
        <v>6804</v>
      </c>
      <c r="C1182" s="30">
        <v>160121771048</v>
      </c>
      <c r="D1182" s="20" t="s">
        <v>6805</v>
      </c>
      <c r="E1182" s="20" t="s">
        <v>50</v>
      </c>
      <c r="F1182" s="20" t="s">
        <v>9</v>
      </c>
      <c r="G1182" s="20">
        <v>1</v>
      </c>
      <c r="H1182" s="20">
        <v>2025</v>
      </c>
      <c r="I1182" s="20" t="s">
        <v>6806</v>
      </c>
      <c r="J1182" s="20" t="s">
        <v>6804</v>
      </c>
      <c r="K1182" s="20">
        <v>8125942767</v>
      </c>
      <c r="L1182" s="20" t="s">
        <v>6807</v>
      </c>
      <c r="M1182" s="20">
        <v>9010703203</v>
      </c>
      <c r="N1182" s="20" t="s">
        <v>67</v>
      </c>
      <c r="O1182" s="20">
        <v>70</v>
      </c>
      <c r="P1182" s="31" t="s">
        <v>6808</v>
      </c>
      <c r="Q1182" s="20" t="s">
        <v>46</v>
      </c>
      <c r="R1182" s="32" t="s">
        <v>271</v>
      </c>
    </row>
    <row r="1183" spans="1:18" ht="22.5" hidden="1" customHeight="1" x14ac:dyDescent="0.2">
      <c r="A1183" s="29">
        <v>45387.629157835647</v>
      </c>
      <c r="B1183" s="20" t="s">
        <v>6809</v>
      </c>
      <c r="C1183" s="30">
        <v>160121771049</v>
      </c>
      <c r="D1183" s="20" t="s">
        <v>6810</v>
      </c>
      <c r="E1183" s="20" t="s">
        <v>50</v>
      </c>
      <c r="F1183" s="20" t="s">
        <v>9</v>
      </c>
      <c r="G1183" s="20">
        <v>1</v>
      </c>
      <c r="H1183" s="20">
        <v>2025</v>
      </c>
      <c r="I1183" s="20" t="s">
        <v>6811</v>
      </c>
      <c r="J1183" s="20" t="s">
        <v>6809</v>
      </c>
      <c r="K1183" s="20">
        <v>6281217716</v>
      </c>
      <c r="L1183" s="20" t="s">
        <v>6812</v>
      </c>
      <c r="M1183" s="20">
        <v>9010703203</v>
      </c>
      <c r="N1183" s="20" t="s">
        <v>67</v>
      </c>
      <c r="O1183" s="20">
        <v>75</v>
      </c>
      <c r="P1183" s="31" t="s">
        <v>6813</v>
      </c>
      <c r="Q1183" s="20" t="s">
        <v>70</v>
      </c>
      <c r="R1183" s="20" t="s">
        <v>1079</v>
      </c>
    </row>
    <row r="1184" spans="1:18" ht="22.5" hidden="1" customHeight="1" x14ac:dyDescent="0.2">
      <c r="A1184" s="29">
        <v>45374.429525671294</v>
      </c>
      <c r="B1184" s="20" t="s">
        <v>6814</v>
      </c>
      <c r="C1184" s="30">
        <v>160121771050</v>
      </c>
      <c r="D1184" s="20" t="s">
        <v>6815</v>
      </c>
      <c r="E1184" s="20" t="s">
        <v>50</v>
      </c>
      <c r="F1184" s="20" t="s">
        <v>9</v>
      </c>
      <c r="G1184" s="20">
        <v>1</v>
      </c>
      <c r="H1184" s="20">
        <v>2025</v>
      </c>
      <c r="I1184" s="20" t="s">
        <v>6816</v>
      </c>
      <c r="J1184" s="20" t="s">
        <v>6814</v>
      </c>
      <c r="K1184" s="20">
        <v>9381044636</v>
      </c>
      <c r="L1184" s="20" t="s">
        <v>6817</v>
      </c>
      <c r="M1184" s="20">
        <v>9010703203</v>
      </c>
      <c r="N1184" s="20" t="s">
        <v>67</v>
      </c>
      <c r="O1184" s="20" t="s">
        <v>169</v>
      </c>
      <c r="P1184" s="31" t="s">
        <v>6818</v>
      </c>
      <c r="Q1184" s="20" t="s">
        <v>70</v>
      </c>
      <c r="R1184" s="32" t="s">
        <v>6819</v>
      </c>
    </row>
    <row r="1185" spans="1:18" ht="22.5" hidden="1" customHeight="1" x14ac:dyDescent="0.2">
      <c r="A1185" s="29">
        <v>45374.430353483796</v>
      </c>
      <c r="B1185" s="20" t="s">
        <v>6820</v>
      </c>
      <c r="C1185" s="30">
        <v>160121771051</v>
      </c>
      <c r="D1185" s="20" t="s">
        <v>6821</v>
      </c>
      <c r="E1185" s="20" t="s">
        <v>50</v>
      </c>
      <c r="F1185" s="20" t="s">
        <v>9</v>
      </c>
      <c r="G1185" s="20">
        <v>1</v>
      </c>
      <c r="H1185" s="20">
        <v>2025</v>
      </c>
      <c r="I1185" s="20" t="s">
        <v>6822</v>
      </c>
      <c r="J1185" s="20" t="s">
        <v>6823</v>
      </c>
      <c r="K1185" s="20">
        <v>6300545278</v>
      </c>
      <c r="L1185" s="20" t="s">
        <v>6824</v>
      </c>
      <c r="M1185" s="20">
        <v>9010703203</v>
      </c>
      <c r="N1185" s="20" t="s">
        <v>67</v>
      </c>
      <c r="O1185" s="20" t="s">
        <v>110</v>
      </c>
      <c r="P1185" s="31" t="s">
        <v>6825</v>
      </c>
      <c r="Q1185" s="20" t="s">
        <v>70</v>
      </c>
      <c r="R1185" s="32" t="s">
        <v>6826</v>
      </c>
    </row>
    <row r="1186" spans="1:18" ht="22.5" hidden="1" customHeight="1" x14ac:dyDescent="0.2">
      <c r="A1186" s="29">
        <v>45386.990589317131</v>
      </c>
      <c r="B1186" s="20" t="s">
        <v>6827</v>
      </c>
      <c r="C1186" s="30">
        <v>160121771052</v>
      </c>
      <c r="D1186" s="20" t="s">
        <v>6828</v>
      </c>
      <c r="E1186" s="20" t="s">
        <v>50</v>
      </c>
      <c r="F1186" s="20" t="s">
        <v>9</v>
      </c>
      <c r="G1186" s="20">
        <v>1</v>
      </c>
      <c r="H1186" s="20">
        <v>2025</v>
      </c>
      <c r="I1186" s="20" t="s">
        <v>6829</v>
      </c>
      <c r="J1186" s="20" t="s">
        <v>6830</v>
      </c>
      <c r="K1186" s="20">
        <v>8790876141</v>
      </c>
      <c r="L1186" s="20" t="s">
        <v>6831</v>
      </c>
      <c r="M1186" s="20">
        <v>9010703203</v>
      </c>
      <c r="N1186" s="20" t="s">
        <v>67</v>
      </c>
      <c r="O1186" s="20" t="s">
        <v>1148</v>
      </c>
      <c r="P1186" s="20" t="s">
        <v>6832</v>
      </c>
      <c r="Q1186" s="20" t="s">
        <v>70</v>
      </c>
      <c r="R1186" s="32" t="s">
        <v>6833</v>
      </c>
    </row>
    <row r="1187" spans="1:18" ht="22.5" hidden="1" customHeight="1" x14ac:dyDescent="0.2">
      <c r="A1187" s="29">
        <v>45378.485193495369</v>
      </c>
      <c r="B1187" s="20" t="s">
        <v>6834</v>
      </c>
      <c r="C1187" s="30">
        <v>160121771053</v>
      </c>
      <c r="D1187" s="20" t="s">
        <v>6835</v>
      </c>
      <c r="E1187" s="20" t="s">
        <v>50</v>
      </c>
      <c r="F1187" s="20" t="s">
        <v>9</v>
      </c>
      <c r="G1187" s="20">
        <v>1</v>
      </c>
      <c r="H1187" s="20">
        <v>2025</v>
      </c>
      <c r="I1187" s="20" t="s">
        <v>6836</v>
      </c>
      <c r="J1187" s="20" t="s">
        <v>6834</v>
      </c>
      <c r="K1187" s="20">
        <v>7416217933</v>
      </c>
      <c r="L1187" s="20" t="s">
        <v>6837</v>
      </c>
      <c r="M1187" s="20">
        <v>9010703203</v>
      </c>
      <c r="N1187" s="20" t="s">
        <v>67</v>
      </c>
      <c r="O1187" s="20">
        <v>75</v>
      </c>
      <c r="P1187" s="31" t="s">
        <v>6838</v>
      </c>
      <c r="Q1187" s="20" t="s">
        <v>46</v>
      </c>
      <c r="R1187" s="32" t="s">
        <v>112</v>
      </c>
    </row>
    <row r="1188" spans="1:18" ht="22.5" hidden="1" customHeight="1" x14ac:dyDescent="0.2">
      <c r="A1188" s="29">
        <v>45386.82021824074</v>
      </c>
      <c r="B1188" s="20" t="s">
        <v>6839</v>
      </c>
      <c r="C1188" s="30">
        <v>160121771054</v>
      </c>
      <c r="D1188" s="20" t="s">
        <v>6840</v>
      </c>
      <c r="E1188" s="20" t="s">
        <v>50</v>
      </c>
      <c r="F1188" s="20" t="s">
        <v>9</v>
      </c>
      <c r="G1188" s="20">
        <v>1</v>
      </c>
      <c r="H1188" s="20">
        <v>2025</v>
      </c>
      <c r="I1188" s="20" t="s">
        <v>6841</v>
      </c>
      <c r="J1188" s="20" t="s">
        <v>6839</v>
      </c>
      <c r="K1188" s="20">
        <v>7989474349</v>
      </c>
      <c r="L1188" s="20" t="s">
        <v>6842</v>
      </c>
      <c r="M1188" s="20">
        <v>9010703203</v>
      </c>
      <c r="N1188" s="20" t="s">
        <v>67</v>
      </c>
      <c r="O1188" s="20">
        <v>75</v>
      </c>
      <c r="P1188" s="31" t="s">
        <v>6843</v>
      </c>
      <c r="Q1188" s="20" t="s">
        <v>70</v>
      </c>
      <c r="R1188" s="32" t="s">
        <v>46</v>
      </c>
    </row>
    <row r="1189" spans="1:18" ht="22.5" hidden="1" customHeight="1" x14ac:dyDescent="0.2">
      <c r="A1189" s="29">
        <v>45377.488263807871</v>
      </c>
      <c r="B1189" s="20" t="s">
        <v>6844</v>
      </c>
      <c r="C1189" s="30">
        <v>160121771055</v>
      </c>
      <c r="D1189" s="20" t="s">
        <v>6845</v>
      </c>
      <c r="E1189" s="20" t="s">
        <v>50</v>
      </c>
      <c r="F1189" s="20" t="s">
        <v>9</v>
      </c>
      <c r="G1189" s="20">
        <v>1</v>
      </c>
      <c r="H1189" s="20">
        <v>2025</v>
      </c>
      <c r="I1189" s="20" t="s">
        <v>6846</v>
      </c>
      <c r="J1189" s="20" t="s">
        <v>6844</v>
      </c>
      <c r="K1189" s="20">
        <v>7093609175</v>
      </c>
      <c r="L1189" s="20" t="s">
        <v>6847</v>
      </c>
      <c r="M1189" s="20">
        <v>9010703203</v>
      </c>
      <c r="N1189" s="20" t="s">
        <v>67</v>
      </c>
      <c r="O1189" s="20">
        <v>75</v>
      </c>
      <c r="P1189" s="20" t="s">
        <v>6848</v>
      </c>
      <c r="Q1189" s="20" t="s">
        <v>46</v>
      </c>
      <c r="R1189" s="32" t="s">
        <v>6849</v>
      </c>
    </row>
    <row r="1190" spans="1:18" ht="22.5" hidden="1" customHeight="1" x14ac:dyDescent="0.2">
      <c r="A1190" s="29">
        <v>45377.624731238422</v>
      </c>
      <c r="B1190" s="20" t="s">
        <v>6850</v>
      </c>
      <c r="C1190" s="30">
        <v>160121771056</v>
      </c>
      <c r="D1190" s="20" t="s">
        <v>6851</v>
      </c>
      <c r="E1190" s="20" t="s">
        <v>50</v>
      </c>
      <c r="F1190" s="20" t="s">
        <v>9</v>
      </c>
      <c r="G1190" s="20">
        <v>1</v>
      </c>
      <c r="H1190" s="20">
        <v>2025</v>
      </c>
      <c r="I1190" s="20" t="s">
        <v>6852</v>
      </c>
      <c r="J1190" s="20" t="s">
        <v>6850</v>
      </c>
      <c r="K1190" s="20">
        <v>7013261946</v>
      </c>
      <c r="L1190" s="20" t="s">
        <v>6853</v>
      </c>
      <c r="M1190" s="20">
        <v>9010703203</v>
      </c>
      <c r="N1190" s="20" t="s">
        <v>6854</v>
      </c>
      <c r="O1190" s="20" t="s">
        <v>6777</v>
      </c>
      <c r="P1190" s="20" t="s">
        <v>6855</v>
      </c>
      <c r="Q1190" s="20" t="s">
        <v>46</v>
      </c>
      <c r="R1190" s="32" t="s">
        <v>85</v>
      </c>
    </row>
    <row r="1191" spans="1:18" ht="22.5" hidden="1" customHeight="1" x14ac:dyDescent="0.2">
      <c r="A1191" s="29">
        <v>45377.921240081021</v>
      </c>
      <c r="B1191" s="20" t="s">
        <v>6856</v>
      </c>
      <c r="C1191" s="30">
        <v>160121771057</v>
      </c>
      <c r="D1191" s="20" t="s">
        <v>6857</v>
      </c>
      <c r="E1191" s="20" t="s">
        <v>50</v>
      </c>
      <c r="F1191" s="20" t="s">
        <v>9</v>
      </c>
      <c r="G1191" s="20">
        <v>1</v>
      </c>
      <c r="H1191" s="20">
        <v>2025</v>
      </c>
      <c r="I1191" s="20" t="s">
        <v>6856</v>
      </c>
      <c r="J1191" s="20" t="s">
        <v>6858</v>
      </c>
      <c r="K1191" s="20">
        <v>7995544020</v>
      </c>
      <c r="L1191" s="20" t="s">
        <v>6859</v>
      </c>
      <c r="M1191" s="20">
        <v>9010703203</v>
      </c>
      <c r="N1191" s="20" t="s">
        <v>67</v>
      </c>
      <c r="O1191" s="20" t="s">
        <v>1175</v>
      </c>
      <c r="P1191" s="31" t="s">
        <v>6860</v>
      </c>
      <c r="Q1191" s="20" t="s">
        <v>70</v>
      </c>
      <c r="R1191" s="32" t="s">
        <v>6861</v>
      </c>
    </row>
    <row r="1192" spans="1:18" ht="22.5" hidden="1" customHeight="1" x14ac:dyDescent="0.2">
      <c r="A1192" s="29">
        <v>45407.424024953703</v>
      </c>
      <c r="B1192" s="20" t="s">
        <v>6862</v>
      </c>
      <c r="C1192" s="30">
        <v>160121771058</v>
      </c>
      <c r="D1192" s="20" t="s">
        <v>6863</v>
      </c>
      <c r="E1192" s="20" t="s">
        <v>50</v>
      </c>
      <c r="F1192" s="20" t="s">
        <v>9</v>
      </c>
      <c r="G1192" s="20">
        <v>1</v>
      </c>
      <c r="H1192" s="20">
        <v>2025</v>
      </c>
      <c r="I1192" s="20" t="s">
        <v>6864</v>
      </c>
      <c r="J1192" s="20" t="s">
        <v>6862</v>
      </c>
      <c r="K1192" s="20">
        <v>7032304321</v>
      </c>
      <c r="L1192" s="20" t="s">
        <v>6865</v>
      </c>
      <c r="M1192" s="20">
        <v>9010703203</v>
      </c>
      <c r="N1192" s="20" t="s">
        <v>67</v>
      </c>
      <c r="O1192" s="20" t="s">
        <v>1653</v>
      </c>
      <c r="P1192" s="20" t="s">
        <v>6866</v>
      </c>
      <c r="Q1192" s="20" t="s">
        <v>46</v>
      </c>
      <c r="R1192" s="20" t="s">
        <v>6867</v>
      </c>
    </row>
    <row r="1193" spans="1:18" ht="22.5" hidden="1" customHeight="1" x14ac:dyDescent="0.2">
      <c r="A1193" s="29">
        <v>45377.927909641206</v>
      </c>
      <c r="B1193" s="20" t="s">
        <v>6868</v>
      </c>
      <c r="C1193" s="30">
        <v>160121771059</v>
      </c>
      <c r="D1193" s="20" t="s">
        <v>6869</v>
      </c>
      <c r="E1193" s="20" t="s">
        <v>50</v>
      </c>
      <c r="F1193" s="20" t="s">
        <v>9</v>
      </c>
      <c r="G1193" s="20">
        <v>1</v>
      </c>
      <c r="H1193" s="20">
        <v>2025</v>
      </c>
      <c r="I1193" s="20" t="s">
        <v>6870</v>
      </c>
      <c r="J1193" s="20" t="s">
        <v>6868</v>
      </c>
      <c r="K1193" s="20">
        <v>6300174884</v>
      </c>
      <c r="L1193" s="20" t="s">
        <v>6871</v>
      </c>
      <c r="M1193" s="20">
        <v>9010703203</v>
      </c>
      <c r="N1193" s="20" t="s">
        <v>67</v>
      </c>
      <c r="O1193" s="20" t="s">
        <v>169</v>
      </c>
      <c r="P1193" s="31" t="s">
        <v>6872</v>
      </c>
      <c r="Q1193" s="20" t="s">
        <v>70</v>
      </c>
      <c r="R1193" s="32" t="s">
        <v>6873</v>
      </c>
    </row>
    <row r="1194" spans="1:18" ht="22.5" hidden="1" customHeight="1" x14ac:dyDescent="0.2">
      <c r="A1194" s="29">
        <v>45389.451952384261</v>
      </c>
      <c r="B1194" s="20" t="s">
        <v>6874</v>
      </c>
      <c r="C1194" s="30">
        <v>160121771060</v>
      </c>
      <c r="D1194" s="20" t="s">
        <v>6875</v>
      </c>
      <c r="E1194" s="20" t="s">
        <v>50</v>
      </c>
      <c r="F1194" s="20" t="s">
        <v>9</v>
      </c>
      <c r="G1194" s="20">
        <v>1</v>
      </c>
      <c r="H1194" s="20">
        <v>2025</v>
      </c>
      <c r="I1194" s="20" t="s">
        <v>6876</v>
      </c>
      <c r="J1194" s="20" t="s">
        <v>6874</v>
      </c>
      <c r="K1194" s="20">
        <v>9392979240</v>
      </c>
      <c r="L1194" s="20" t="s">
        <v>6877</v>
      </c>
      <c r="M1194" s="20">
        <v>9010703203</v>
      </c>
      <c r="N1194" s="20" t="s">
        <v>6878</v>
      </c>
      <c r="O1194" s="20" t="s">
        <v>6879</v>
      </c>
      <c r="P1194" s="31" t="s">
        <v>6880</v>
      </c>
      <c r="Q1194" s="20" t="s">
        <v>70</v>
      </c>
      <c r="R1194" s="20" t="s">
        <v>6881</v>
      </c>
    </row>
    <row r="1195" spans="1:18" ht="22.5" hidden="1" customHeight="1" x14ac:dyDescent="0.2">
      <c r="A1195" s="29">
        <v>45377.535086134259</v>
      </c>
      <c r="B1195" s="20" t="s">
        <v>6882</v>
      </c>
      <c r="C1195" s="30">
        <v>160121771061</v>
      </c>
      <c r="D1195" s="20" t="s">
        <v>6883</v>
      </c>
      <c r="E1195" s="20" t="s">
        <v>50</v>
      </c>
      <c r="F1195" s="20" t="s">
        <v>9</v>
      </c>
      <c r="G1195" s="20">
        <v>1</v>
      </c>
      <c r="H1195" s="20">
        <v>2025</v>
      </c>
      <c r="I1195" s="20" t="s">
        <v>6884</v>
      </c>
      <c r="J1195" s="20" t="s">
        <v>6882</v>
      </c>
      <c r="K1195" s="20">
        <v>9912477776</v>
      </c>
      <c r="L1195" s="20" t="s">
        <v>6885</v>
      </c>
      <c r="M1195" s="20">
        <v>9010703203</v>
      </c>
      <c r="N1195" s="20" t="s">
        <v>67</v>
      </c>
      <c r="O1195" s="20">
        <v>75.52</v>
      </c>
      <c r="P1195" s="31" t="s">
        <v>6886</v>
      </c>
      <c r="Q1195" s="20" t="s">
        <v>70</v>
      </c>
      <c r="R1195" s="32" t="s">
        <v>242</v>
      </c>
    </row>
    <row r="1196" spans="1:18" ht="22.5" hidden="1" customHeight="1" x14ac:dyDescent="0.2">
      <c r="A1196" s="29">
        <v>45378.010729560185</v>
      </c>
      <c r="B1196" s="20" t="s">
        <v>6887</v>
      </c>
      <c r="C1196" s="30">
        <v>160121771062</v>
      </c>
      <c r="D1196" s="20" t="s">
        <v>6888</v>
      </c>
      <c r="E1196" s="20" t="s">
        <v>50</v>
      </c>
      <c r="F1196" s="20" t="s">
        <v>9</v>
      </c>
      <c r="G1196" s="20">
        <v>1</v>
      </c>
      <c r="H1196" s="20">
        <v>2025</v>
      </c>
      <c r="I1196" s="20" t="s">
        <v>6889</v>
      </c>
      <c r="J1196" s="20" t="s">
        <v>6887</v>
      </c>
      <c r="K1196" s="20">
        <v>9652156129</v>
      </c>
      <c r="L1196" s="20" t="s">
        <v>6890</v>
      </c>
      <c r="M1196" s="20">
        <v>9010703203</v>
      </c>
      <c r="N1196" s="20" t="s">
        <v>283</v>
      </c>
      <c r="O1196" s="20" t="s">
        <v>6891</v>
      </c>
      <c r="P1196" s="20" t="s">
        <v>6892</v>
      </c>
      <c r="Q1196" s="20" t="s">
        <v>70</v>
      </c>
      <c r="R1196" s="32" t="s">
        <v>6893</v>
      </c>
    </row>
    <row r="1197" spans="1:18" ht="22.5" hidden="1" customHeight="1" x14ac:dyDescent="0.2">
      <c r="A1197" s="29">
        <v>45374.485743912039</v>
      </c>
      <c r="B1197" s="20" t="s">
        <v>6894</v>
      </c>
      <c r="C1197" s="30">
        <v>160121771063</v>
      </c>
      <c r="D1197" s="20" t="s">
        <v>6895</v>
      </c>
      <c r="E1197" s="20" t="s">
        <v>50</v>
      </c>
      <c r="F1197" s="20" t="s">
        <v>9</v>
      </c>
      <c r="G1197" s="20">
        <v>1</v>
      </c>
      <c r="H1197" s="20">
        <v>2025</v>
      </c>
      <c r="I1197" s="20" t="s">
        <v>6896</v>
      </c>
      <c r="J1197" s="20" t="s">
        <v>6894</v>
      </c>
      <c r="K1197" s="20">
        <v>7997722722</v>
      </c>
      <c r="L1197" s="20" t="s">
        <v>6897</v>
      </c>
      <c r="M1197" s="20">
        <v>9010703203</v>
      </c>
      <c r="N1197" s="20" t="s">
        <v>67</v>
      </c>
      <c r="O1197" s="20" t="s">
        <v>996</v>
      </c>
      <c r="P1197" s="31" t="s">
        <v>6898</v>
      </c>
      <c r="Q1197" s="20" t="s">
        <v>70</v>
      </c>
      <c r="R1197" s="32" t="s">
        <v>6899</v>
      </c>
    </row>
    <row r="1198" spans="1:18" ht="22.5" hidden="1" customHeight="1" x14ac:dyDescent="0.2">
      <c r="A1198" s="29">
        <v>45377.485367291665</v>
      </c>
      <c r="B1198" s="20" t="s">
        <v>6900</v>
      </c>
      <c r="C1198" s="30">
        <v>160121771064</v>
      </c>
      <c r="D1198" s="20" t="s">
        <v>6901</v>
      </c>
      <c r="E1198" s="20" t="s">
        <v>50</v>
      </c>
      <c r="F1198" s="20" t="s">
        <v>9</v>
      </c>
      <c r="G1198" s="20">
        <v>1</v>
      </c>
      <c r="H1198" s="20">
        <v>2025</v>
      </c>
      <c r="I1198" s="20" t="s">
        <v>6902</v>
      </c>
      <c r="J1198" s="20" t="s">
        <v>6900</v>
      </c>
      <c r="K1198" s="20">
        <v>9390160340</v>
      </c>
      <c r="L1198" s="20" t="s">
        <v>6903</v>
      </c>
      <c r="M1198" s="20">
        <v>9010703203</v>
      </c>
      <c r="N1198" s="20" t="s">
        <v>67</v>
      </c>
      <c r="O1198" s="20">
        <v>75</v>
      </c>
      <c r="P1198" s="31" t="s">
        <v>6904</v>
      </c>
      <c r="Q1198" s="20" t="s">
        <v>46</v>
      </c>
      <c r="R1198" s="32" t="s">
        <v>112</v>
      </c>
    </row>
    <row r="1199" spans="1:18" ht="22.5" hidden="1" customHeight="1" x14ac:dyDescent="0.2">
      <c r="A1199" s="29">
        <v>45387.577259270838</v>
      </c>
      <c r="B1199" s="20" t="s">
        <v>6905</v>
      </c>
      <c r="C1199" s="30">
        <v>160121771071</v>
      </c>
      <c r="D1199" s="20" t="s">
        <v>6906</v>
      </c>
      <c r="E1199" s="20" t="s">
        <v>40</v>
      </c>
      <c r="F1199" s="20" t="s">
        <v>9</v>
      </c>
      <c r="G1199" s="20">
        <v>2</v>
      </c>
      <c r="H1199" s="20">
        <v>2025</v>
      </c>
      <c r="I1199" s="20" t="s">
        <v>6907</v>
      </c>
      <c r="J1199" s="20" t="s">
        <v>6905</v>
      </c>
      <c r="K1199" s="20">
        <v>7981549515</v>
      </c>
      <c r="L1199" s="20" t="s">
        <v>6908</v>
      </c>
      <c r="M1199" s="20">
        <v>9866444079</v>
      </c>
      <c r="N1199" s="20" t="s">
        <v>67</v>
      </c>
      <c r="O1199" s="20" t="s">
        <v>110</v>
      </c>
      <c r="P1199" s="31" t="s">
        <v>6909</v>
      </c>
      <c r="Q1199" s="20" t="s">
        <v>70</v>
      </c>
      <c r="R1199" s="32" t="s">
        <v>6910</v>
      </c>
    </row>
    <row r="1200" spans="1:18" ht="22.5" hidden="1" customHeight="1" x14ac:dyDescent="0.2">
      <c r="A1200" s="29">
        <v>45377.83297599537</v>
      </c>
      <c r="B1200" s="20" t="s">
        <v>6911</v>
      </c>
      <c r="C1200" s="30">
        <v>160121771072</v>
      </c>
      <c r="D1200" s="20" t="s">
        <v>6912</v>
      </c>
      <c r="E1200" s="20" t="s">
        <v>40</v>
      </c>
      <c r="F1200" s="20" t="s">
        <v>9</v>
      </c>
      <c r="G1200" s="20">
        <v>2</v>
      </c>
      <c r="H1200" s="20">
        <v>2025</v>
      </c>
      <c r="I1200" s="20" t="s">
        <v>6913</v>
      </c>
      <c r="J1200" s="20" t="s">
        <v>6911</v>
      </c>
      <c r="K1200" s="20">
        <v>9398870853</v>
      </c>
      <c r="L1200" s="20" t="s">
        <v>95</v>
      </c>
      <c r="M1200" s="20">
        <v>9666992628</v>
      </c>
      <c r="N1200" s="20" t="s">
        <v>67</v>
      </c>
      <c r="O1200" s="20" t="s">
        <v>2121</v>
      </c>
      <c r="P1200" s="31" t="s">
        <v>6914</v>
      </c>
      <c r="Q1200" s="20" t="s">
        <v>70</v>
      </c>
      <c r="R1200" s="32" t="s">
        <v>56</v>
      </c>
    </row>
    <row r="1201" spans="1:18" ht="22.5" hidden="1" customHeight="1" x14ac:dyDescent="0.2">
      <c r="A1201" s="29">
        <v>45407.44019173611</v>
      </c>
      <c r="B1201" s="20" t="s">
        <v>6915</v>
      </c>
      <c r="C1201" s="30">
        <v>160121771073</v>
      </c>
      <c r="D1201" s="20" t="s">
        <v>6916</v>
      </c>
      <c r="E1201" s="20" t="s">
        <v>40</v>
      </c>
      <c r="F1201" s="20" t="s">
        <v>9</v>
      </c>
      <c r="G1201" s="20">
        <v>2</v>
      </c>
      <c r="H1201" s="20">
        <v>2025</v>
      </c>
      <c r="I1201" s="20" t="s">
        <v>6917</v>
      </c>
      <c r="J1201" s="20" t="s">
        <v>6915</v>
      </c>
      <c r="K1201" s="20">
        <v>8919985599</v>
      </c>
      <c r="L1201" s="20" t="s">
        <v>6918</v>
      </c>
      <c r="M1201" s="20" t="s">
        <v>6919</v>
      </c>
      <c r="N1201" s="20" t="s">
        <v>67</v>
      </c>
      <c r="O1201" s="20">
        <v>75</v>
      </c>
      <c r="P1201" s="20" t="s">
        <v>6920</v>
      </c>
      <c r="Q1201" s="20" t="s">
        <v>46</v>
      </c>
      <c r="R1201" s="20" t="s">
        <v>682</v>
      </c>
    </row>
    <row r="1202" spans="1:18" ht="22.5" hidden="1" customHeight="1" x14ac:dyDescent="0.2">
      <c r="A1202" s="29">
        <v>45374.454231446754</v>
      </c>
      <c r="B1202" s="20" t="s">
        <v>6921</v>
      </c>
      <c r="C1202" s="30">
        <v>160121771074</v>
      </c>
      <c r="D1202" s="20" t="s">
        <v>6922</v>
      </c>
      <c r="E1202" s="20" t="s">
        <v>40</v>
      </c>
      <c r="F1202" s="20" t="s">
        <v>9</v>
      </c>
      <c r="G1202" s="20">
        <v>2</v>
      </c>
      <c r="H1202" s="20">
        <v>2025</v>
      </c>
      <c r="I1202" s="20" t="s">
        <v>6923</v>
      </c>
      <c r="J1202" s="20" t="s">
        <v>6921</v>
      </c>
      <c r="K1202" s="20">
        <v>9492908356</v>
      </c>
      <c r="L1202" s="20" t="s">
        <v>6924</v>
      </c>
      <c r="M1202" s="20">
        <v>9866444079</v>
      </c>
      <c r="N1202" s="20" t="s">
        <v>67</v>
      </c>
      <c r="O1202" s="20">
        <v>70</v>
      </c>
      <c r="P1202" s="31" t="s">
        <v>6925</v>
      </c>
      <c r="Q1202" s="20" t="s">
        <v>46</v>
      </c>
      <c r="R1202" s="32" t="s">
        <v>112</v>
      </c>
    </row>
    <row r="1203" spans="1:18" ht="22.5" hidden="1" customHeight="1" x14ac:dyDescent="0.2">
      <c r="A1203" s="29">
        <v>45377.438805740741</v>
      </c>
      <c r="B1203" s="20" t="s">
        <v>6926</v>
      </c>
      <c r="C1203" s="30">
        <v>160121771075</v>
      </c>
      <c r="D1203" s="20" t="s">
        <v>6927</v>
      </c>
      <c r="E1203" s="20" t="s">
        <v>40</v>
      </c>
      <c r="F1203" s="20" t="s">
        <v>9</v>
      </c>
      <c r="G1203" s="20">
        <v>2</v>
      </c>
      <c r="H1203" s="20">
        <v>2025</v>
      </c>
      <c r="I1203" s="20" t="s">
        <v>6928</v>
      </c>
      <c r="J1203" s="20" t="s">
        <v>6926</v>
      </c>
      <c r="K1203" s="20">
        <v>8977647148</v>
      </c>
      <c r="L1203" s="20" t="s">
        <v>5558</v>
      </c>
      <c r="M1203" s="20">
        <v>9666992628</v>
      </c>
      <c r="N1203" s="20" t="s">
        <v>67</v>
      </c>
      <c r="O1203" s="20">
        <v>75</v>
      </c>
      <c r="P1203" s="31" t="s">
        <v>6929</v>
      </c>
      <c r="Q1203" s="20" t="s">
        <v>70</v>
      </c>
      <c r="R1203" s="32" t="s">
        <v>6930</v>
      </c>
    </row>
    <row r="1204" spans="1:18" ht="22.5" hidden="1" customHeight="1" x14ac:dyDescent="0.2">
      <c r="A1204" s="29">
        <v>45377.48819423611</v>
      </c>
      <c r="B1204" s="20" t="s">
        <v>6931</v>
      </c>
      <c r="C1204" s="30">
        <v>160121771076</v>
      </c>
      <c r="D1204" s="20" t="s">
        <v>6932</v>
      </c>
      <c r="E1204" s="20" t="s">
        <v>40</v>
      </c>
      <c r="F1204" s="20" t="s">
        <v>9</v>
      </c>
      <c r="G1204" s="20">
        <v>2</v>
      </c>
      <c r="H1204" s="20">
        <v>2025</v>
      </c>
      <c r="I1204" s="20" t="s">
        <v>6933</v>
      </c>
      <c r="J1204" s="20" t="s">
        <v>6931</v>
      </c>
      <c r="K1204" s="20">
        <v>7993484888</v>
      </c>
      <c r="L1204" s="20" t="s">
        <v>6908</v>
      </c>
      <c r="M1204" s="20">
        <v>9866444079</v>
      </c>
      <c r="N1204" s="20" t="s">
        <v>67</v>
      </c>
      <c r="O1204" s="20">
        <v>75</v>
      </c>
      <c r="P1204" s="31" t="s">
        <v>6934</v>
      </c>
      <c r="Q1204" s="20" t="s">
        <v>70</v>
      </c>
      <c r="R1204" s="32" t="s">
        <v>6935</v>
      </c>
    </row>
    <row r="1205" spans="1:18" ht="22.5" hidden="1" customHeight="1" x14ac:dyDescent="0.2">
      <c r="A1205" s="29">
        <v>45378.01012575232</v>
      </c>
      <c r="B1205" s="20" t="s">
        <v>6936</v>
      </c>
      <c r="C1205" s="30">
        <v>160121771077</v>
      </c>
      <c r="D1205" s="20" t="s">
        <v>6937</v>
      </c>
      <c r="E1205" s="20" t="s">
        <v>40</v>
      </c>
      <c r="F1205" s="20" t="s">
        <v>9</v>
      </c>
      <c r="G1205" s="20">
        <v>2</v>
      </c>
      <c r="H1205" s="20">
        <v>2025</v>
      </c>
      <c r="I1205" s="20" t="s">
        <v>6938</v>
      </c>
      <c r="J1205" s="20" t="s">
        <v>6936</v>
      </c>
      <c r="K1205" s="20">
        <v>9849014163</v>
      </c>
      <c r="L1205" s="20" t="s">
        <v>6939</v>
      </c>
      <c r="M1205" s="20">
        <v>9866444079</v>
      </c>
      <c r="N1205" s="20" t="s">
        <v>67</v>
      </c>
      <c r="O1205" s="20">
        <v>75.599999999999994</v>
      </c>
      <c r="P1205" s="31" t="s">
        <v>6940</v>
      </c>
      <c r="Q1205" s="20" t="s">
        <v>70</v>
      </c>
      <c r="R1205" s="32" t="s">
        <v>112</v>
      </c>
    </row>
    <row r="1206" spans="1:18" ht="22.5" hidden="1" customHeight="1" x14ac:dyDescent="0.2">
      <c r="A1206" s="29">
        <v>45374.441124618053</v>
      </c>
      <c r="B1206" s="20" t="s">
        <v>6941</v>
      </c>
      <c r="C1206" s="30">
        <v>160121771078</v>
      </c>
      <c r="D1206" s="20" t="s">
        <v>6942</v>
      </c>
      <c r="E1206" s="20" t="s">
        <v>40</v>
      </c>
      <c r="F1206" s="20" t="s">
        <v>9</v>
      </c>
      <c r="G1206" s="20">
        <v>2</v>
      </c>
      <c r="H1206" s="20">
        <v>2025</v>
      </c>
      <c r="I1206" s="20" t="s">
        <v>6943</v>
      </c>
      <c r="J1206" s="20" t="s">
        <v>6941</v>
      </c>
      <c r="K1206" s="20">
        <v>8297813789</v>
      </c>
      <c r="L1206" s="20" t="s">
        <v>6944</v>
      </c>
      <c r="M1206" s="20">
        <v>9866444079</v>
      </c>
      <c r="N1206" s="20" t="s">
        <v>67</v>
      </c>
      <c r="O1206" s="20">
        <v>75</v>
      </c>
      <c r="P1206" s="31" t="s">
        <v>6945</v>
      </c>
      <c r="Q1206" s="20" t="s">
        <v>46</v>
      </c>
      <c r="R1206" s="32" t="s">
        <v>56</v>
      </c>
    </row>
    <row r="1207" spans="1:18" ht="22.5" hidden="1" customHeight="1" x14ac:dyDescent="0.2">
      <c r="A1207" s="29">
        <v>45377.480584375</v>
      </c>
      <c r="B1207" s="20" t="s">
        <v>6946</v>
      </c>
      <c r="C1207" s="30">
        <v>160121771079</v>
      </c>
      <c r="D1207" s="20" t="s">
        <v>6947</v>
      </c>
      <c r="E1207" s="20" t="s">
        <v>40</v>
      </c>
      <c r="F1207" s="20" t="s">
        <v>9</v>
      </c>
      <c r="G1207" s="20">
        <v>2</v>
      </c>
      <c r="H1207" s="20">
        <v>2025</v>
      </c>
      <c r="I1207" s="20" t="s">
        <v>6948</v>
      </c>
      <c r="J1207" s="20" t="s">
        <v>6946</v>
      </c>
      <c r="K1207" s="20">
        <v>8919255921</v>
      </c>
      <c r="L1207" s="20" t="s">
        <v>6949</v>
      </c>
      <c r="M1207" s="20">
        <v>9866444079</v>
      </c>
      <c r="N1207" s="20" t="s">
        <v>67</v>
      </c>
      <c r="O1207" s="20" t="s">
        <v>169</v>
      </c>
      <c r="P1207" s="31" t="s">
        <v>6950</v>
      </c>
      <c r="Q1207" s="20" t="s">
        <v>70</v>
      </c>
      <c r="R1207" s="32" t="s">
        <v>112</v>
      </c>
    </row>
    <row r="1208" spans="1:18" ht="22.5" hidden="1" customHeight="1" x14ac:dyDescent="0.2">
      <c r="A1208" s="29">
        <v>45378.455386608795</v>
      </c>
      <c r="B1208" s="20" t="s">
        <v>6951</v>
      </c>
      <c r="C1208" s="30">
        <v>160121771080</v>
      </c>
      <c r="D1208" s="20" t="s">
        <v>6952</v>
      </c>
      <c r="E1208" s="20" t="s">
        <v>40</v>
      </c>
      <c r="F1208" s="20" t="s">
        <v>9</v>
      </c>
      <c r="G1208" s="20">
        <v>2</v>
      </c>
      <c r="H1208" s="20">
        <v>2025</v>
      </c>
      <c r="I1208" s="20" t="s">
        <v>6953</v>
      </c>
      <c r="J1208" s="20" t="s">
        <v>6951</v>
      </c>
      <c r="K1208" s="20">
        <v>9110701325</v>
      </c>
      <c r="L1208" s="20" t="s">
        <v>6954</v>
      </c>
      <c r="M1208" s="20">
        <v>9866444079</v>
      </c>
      <c r="N1208" s="20" t="s">
        <v>67</v>
      </c>
      <c r="O1208" s="20">
        <v>75</v>
      </c>
      <c r="P1208" s="31" t="s">
        <v>6955</v>
      </c>
      <c r="Q1208" s="20" t="s">
        <v>70</v>
      </c>
      <c r="R1208" s="32" t="s">
        <v>242</v>
      </c>
    </row>
    <row r="1209" spans="1:18" ht="22.5" hidden="1" customHeight="1" x14ac:dyDescent="0.2">
      <c r="A1209" s="29">
        <v>45399.905237013889</v>
      </c>
      <c r="B1209" s="20" t="s">
        <v>6956</v>
      </c>
      <c r="C1209" s="30">
        <v>160121771082</v>
      </c>
      <c r="D1209" s="20" t="s">
        <v>6957</v>
      </c>
      <c r="E1209" s="20" t="s">
        <v>40</v>
      </c>
      <c r="F1209" s="20" t="s">
        <v>9</v>
      </c>
      <c r="G1209" s="20">
        <v>2</v>
      </c>
      <c r="H1209" s="20">
        <v>2025</v>
      </c>
      <c r="I1209" s="20" t="s">
        <v>6956</v>
      </c>
      <c r="J1209" s="20" t="s">
        <v>6958</v>
      </c>
      <c r="K1209" s="20">
        <v>9392256799</v>
      </c>
      <c r="L1209" s="20" t="s">
        <v>6959</v>
      </c>
      <c r="M1209" s="20">
        <v>9866444079</v>
      </c>
      <c r="N1209" s="20" t="s">
        <v>4114</v>
      </c>
      <c r="O1209" s="20" t="s">
        <v>6960</v>
      </c>
      <c r="P1209" s="20" t="s">
        <v>6961</v>
      </c>
      <c r="Q1209" s="20" t="s">
        <v>70</v>
      </c>
      <c r="R1209" s="20" t="s">
        <v>6962</v>
      </c>
    </row>
    <row r="1210" spans="1:18" ht="22.5" hidden="1" customHeight="1" x14ac:dyDescent="0.2">
      <c r="A1210" s="29">
        <v>45404.151280532409</v>
      </c>
      <c r="B1210" s="20" t="s">
        <v>6963</v>
      </c>
      <c r="C1210" s="30">
        <v>160121771083</v>
      </c>
      <c r="D1210" s="20" t="s">
        <v>6964</v>
      </c>
      <c r="E1210" s="20" t="s">
        <v>40</v>
      </c>
      <c r="F1210" s="20" t="s">
        <v>9</v>
      </c>
      <c r="G1210" s="20">
        <v>2</v>
      </c>
      <c r="H1210" s="20">
        <v>2025</v>
      </c>
      <c r="I1210" s="20" t="s">
        <v>6965</v>
      </c>
      <c r="J1210" s="20" t="s">
        <v>6963</v>
      </c>
      <c r="K1210" s="20">
        <v>7780488362</v>
      </c>
      <c r="L1210" s="20" t="s">
        <v>6966</v>
      </c>
      <c r="M1210" s="20">
        <v>9866444079</v>
      </c>
      <c r="N1210" s="20" t="s">
        <v>67</v>
      </c>
      <c r="O1210" s="20">
        <v>75</v>
      </c>
      <c r="P1210" s="31" t="s">
        <v>6967</v>
      </c>
      <c r="Q1210" s="20" t="s">
        <v>46</v>
      </c>
      <c r="R1210" s="20" t="s">
        <v>6968</v>
      </c>
    </row>
    <row r="1211" spans="1:18" ht="22.5" hidden="1" customHeight="1" x14ac:dyDescent="0.2">
      <c r="A1211" s="29">
        <v>45374.775117060184</v>
      </c>
      <c r="B1211" s="20" t="s">
        <v>6969</v>
      </c>
      <c r="C1211" s="30">
        <v>160121771084</v>
      </c>
      <c r="D1211" s="20" t="s">
        <v>6970</v>
      </c>
      <c r="E1211" s="20" t="s">
        <v>40</v>
      </c>
      <c r="F1211" s="20" t="s">
        <v>9</v>
      </c>
      <c r="G1211" s="20">
        <v>2</v>
      </c>
      <c r="H1211" s="20">
        <v>2025</v>
      </c>
      <c r="I1211" s="20" t="s">
        <v>6971</v>
      </c>
      <c r="J1211" s="20" t="s">
        <v>6972</v>
      </c>
      <c r="K1211" s="20">
        <v>9347155371</v>
      </c>
      <c r="L1211" s="20" t="s">
        <v>6973</v>
      </c>
      <c r="M1211" s="20">
        <v>9866444079</v>
      </c>
      <c r="N1211" s="20" t="s">
        <v>67</v>
      </c>
      <c r="O1211" s="20">
        <v>75</v>
      </c>
      <c r="P1211" s="31" t="s">
        <v>6974</v>
      </c>
      <c r="Q1211" s="20" t="s">
        <v>70</v>
      </c>
      <c r="R1211" s="32" t="s">
        <v>6975</v>
      </c>
    </row>
    <row r="1212" spans="1:18" ht="22.5" hidden="1" customHeight="1" x14ac:dyDescent="0.2">
      <c r="A1212" s="29">
        <v>45374.639823379628</v>
      </c>
      <c r="B1212" s="20" t="s">
        <v>6976</v>
      </c>
      <c r="C1212" s="30">
        <v>160121771085</v>
      </c>
      <c r="D1212" s="20" t="s">
        <v>6977</v>
      </c>
      <c r="E1212" s="20" t="s">
        <v>40</v>
      </c>
      <c r="F1212" s="20" t="s">
        <v>9</v>
      </c>
      <c r="G1212" s="20">
        <v>2</v>
      </c>
      <c r="H1212" s="20">
        <v>2025</v>
      </c>
      <c r="I1212" s="20" t="s">
        <v>6978</v>
      </c>
      <c r="J1212" s="20" t="s">
        <v>6976</v>
      </c>
      <c r="K1212" s="20">
        <v>8185054668</v>
      </c>
      <c r="L1212" s="20" t="s">
        <v>6979</v>
      </c>
      <c r="M1212" s="20">
        <v>9866444079</v>
      </c>
      <c r="N1212" s="20" t="s">
        <v>67</v>
      </c>
      <c r="O1212" s="20" t="s">
        <v>6980</v>
      </c>
      <c r="P1212" s="31" t="s">
        <v>6981</v>
      </c>
      <c r="Q1212" s="20" t="s">
        <v>70</v>
      </c>
      <c r="R1212" s="32" t="s">
        <v>6982</v>
      </c>
    </row>
    <row r="1213" spans="1:18" ht="22.5" hidden="1" customHeight="1" x14ac:dyDescent="0.2">
      <c r="A1213" s="29">
        <v>45377.551915613425</v>
      </c>
      <c r="B1213" s="20" t="s">
        <v>6983</v>
      </c>
      <c r="C1213" s="30">
        <v>160121771086</v>
      </c>
      <c r="D1213" s="20" t="s">
        <v>6984</v>
      </c>
      <c r="E1213" s="20" t="s">
        <v>40</v>
      </c>
      <c r="F1213" s="20" t="s">
        <v>9</v>
      </c>
      <c r="G1213" s="20">
        <v>2</v>
      </c>
      <c r="H1213" s="20">
        <v>2025</v>
      </c>
      <c r="I1213" s="20" t="s">
        <v>6985</v>
      </c>
      <c r="J1213" s="20" t="s">
        <v>6983</v>
      </c>
      <c r="K1213" s="20">
        <v>9133338401</v>
      </c>
      <c r="L1213" s="20" t="s">
        <v>6986</v>
      </c>
      <c r="M1213" s="20">
        <v>9866444079</v>
      </c>
      <c r="N1213" s="20" t="s">
        <v>67</v>
      </c>
      <c r="O1213" s="20" t="s">
        <v>169</v>
      </c>
      <c r="P1213" s="31" t="s">
        <v>6987</v>
      </c>
      <c r="Q1213" s="20" t="s">
        <v>70</v>
      </c>
      <c r="R1213" s="32" t="s">
        <v>242</v>
      </c>
    </row>
    <row r="1214" spans="1:18" ht="22.5" hidden="1" customHeight="1" x14ac:dyDescent="0.2">
      <c r="A1214" s="29">
        <v>45387.557722800921</v>
      </c>
      <c r="B1214" s="20" t="s">
        <v>6988</v>
      </c>
      <c r="C1214" s="30">
        <v>160121771087</v>
      </c>
      <c r="D1214" s="20" t="s">
        <v>6989</v>
      </c>
      <c r="E1214" s="20" t="s">
        <v>40</v>
      </c>
      <c r="F1214" s="20" t="s">
        <v>9</v>
      </c>
      <c r="G1214" s="20">
        <v>2</v>
      </c>
      <c r="H1214" s="20">
        <v>2025</v>
      </c>
      <c r="I1214" s="20" t="s">
        <v>6990</v>
      </c>
      <c r="J1214" s="20" t="s">
        <v>6988</v>
      </c>
      <c r="K1214" s="20">
        <v>6301105622</v>
      </c>
      <c r="L1214" s="20" t="s">
        <v>6991</v>
      </c>
      <c r="M1214" s="20">
        <v>9866444079</v>
      </c>
      <c r="N1214" s="20" t="s">
        <v>67</v>
      </c>
      <c r="O1214" s="20" t="s">
        <v>169</v>
      </c>
      <c r="P1214" s="31" t="s">
        <v>6992</v>
      </c>
      <c r="Q1214" s="20" t="s">
        <v>70</v>
      </c>
      <c r="R1214" s="20" t="s">
        <v>242</v>
      </c>
    </row>
    <row r="1215" spans="1:18" ht="22.5" hidden="1" customHeight="1" x14ac:dyDescent="0.2">
      <c r="A1215" s="29">
        <v>45377.535330474537</v>
      </c>
      <c r="B1215" s="20" t="s">
        <v>6993</v>
      </c>
      <c r="C1215" s="30">
        <v>160121771088</v>
      </c>
      <c r="D1215" s="20" t="s">
        <v>6994</v>
      </c>
      <c r="E1215" s="20" t="s">
        <v>40</v>
      </c>
      <c r="F1215" s="20" t="s">
        <v>9</v>
      </c>
      <c r="G1215" s="20">
        <v>2</v>
      </c>
      <c r="H1215" s="20">
        <v>2025</v>
      </c>
      <c r="I1215" s="20" t="s">
        <v>6995</v>
      </c>
      <c r="J1215" s="20" t="s">
        <v>6993</v>
      </c>
      <c r="K1215" s="20">
        <v>7780614084</v>
      </c>
      <c r="L1215" s="20" t="s">
        <v>6996</v>
      </c>
      <c r="M1215" s="20">
        <v>9866444079</v>
      </c>
      <c r="N1215" s="20" t="s">
        <v>6997</v>
      </c>
      <c r="O1215" s="20" t="s">
        <v>6998</v>
      </c>
      <c r="P1215" s="20" t="s">
        <v>6999</v>
      </c>
      <c r="Q1215" s="20" t="s">
        <v>70</v>
      </c>
      <c r="R1215" s="32" t="s">
        <v>7000</v>
      </c>
    </row>
    <row r="1216" spans="1:18" ht="22.5" hidden="1" customHeight="1" x14ac:dyDescent="0.2">
      <c r="A1216" s="29">
        <v>45378.455768020838</v>
      </c>
      <c r="B1216" s="20" t="s">
        <v>7001</v>
      </c>
      <c r="C1216" s="30">
        <v>160121771089</v>
      </c>
      <c r="D1216" s="20" t="s">
        <v>7002</v>
      </c>
      <c r="E1216" s="20" t="s">
        <v>40</v>
      </c>
      <c r="F1216" s="20" t="s">
        <v>9</v>
      </c>
      <c r="G1216" s="20">
        <v>2</v>
      </c>
      <c r="H1216" s="20">
        <v>2025</v>
      </c>
      <c r="I1216" s="20" t="s">
        <v>7003</v>
      </c>
      <c r="J1216" s="20" t="s">
        <v>7004</v>
      </c>
      <c r="K1216" s="20">
        <v>6302079389</v>
      </c>
      <c r="L1216" s="20" t="s">
        <v>7005</v>
      </c>
      <c r="M1216" s="20">
        <v>9866444079</v>
      </c>
      <c r="N1216" s="20" t="s">
        <v>67</v>
      </c>
      <c r="O1216" s="20" t="s">
        <v>1148</v>
      </c>
      <c r="P1216" s="31" t="s">
        <v>7006</v>
      </c>
      <c r="Q1216" s="20" t="s">
        <v>70</v>
      </c>
      <c r="R1216" s="32" t="s">
        <v>4955</v>
      </c>
    </row>
    <row r="1217" spans="1:18" ht="22.5" hidden="1" customHeight="1" x14ac:dyDescent="0.2">
      <c r="A1217" s="29">
        <v>45427.81483625</v>
      </c>
      <c r="B1217" s="20" t="s">
        <v>7007</v>
      </c>
      <c r="C1217" s="20">
        <v>160121771090</v>
      </c>
      <c r="D1217" s="20" t="s">
        <v>7008</v>
      </c>
      <c r="E1217" s="20" t="s">
        <v>40</v>
      </c>
      <c r="F1217" s="20" t="s">
        <v>9</v>
      </c>
      <c r="G1217" s="20">
        <v>2</v>
      </c>
      <c r="H1217" s="20">
        <v>2025</v>
      </c>
      <c r="I1217" s="20" t="s">
        <v>7009</v>
      </c>
      <c r="J1217" s="20" t="s">
        <v>7007</v>
      </c>
      <c r="K1217" s="20">
        <v>9704753958</v>
      </c>
      <c r="L1217" s="20" t="s">
        <v>7010</v>
      </c>
      <c r="M1217" s="20">
        <v>9866444079</v>
      </c>
      <c r="N1217" s="20" t="s">
        <v>7011</v>
      </c>
      <c r="O1217" s="20" t="s">
        <v>7012</v>
      </c>
      <c r="P1217" s="20" t="s">
        <v>7013</v>
      </c>
      <c r="Q1217" s="20" t="s">
        <v>46</v>
      </c>
      <c r="R1217" s="20" t="s">
        <v>85</v>
      </c>
    </row>
    <row r="1218" spans="1:18" ht="22.5" hidden="1" customHeight="1" x14ac:dyDescent="0.2">
      <c r="A1218" s="29">
        <v>45374.453712824077</v>
      </c>
      <c r="B1218" s="20" t="s">
        <v>7014</v>
      </c>
      <c r="C1218" s="30">
        <v>160121771091</v>
      </c>
      <c r="D1218" s="20" t="s">
        <v>7015</v>
      </c>
      <c r="E1218" s="20" t="s">
        <v>40</v>
      </c>
      <c r="F1218" s="20" t="s">
        <v>9</v>
      </c>
      <c r="G1218" s="20">
        <v>2</v>
      </c>
      <c r="H1218" s="20">
        <v>2025</v>
      </c>
      <c r="I1218" s="20" t="s">
        <v>7016</v>
      </c>
      <c r="J1218" s="20" t="s">
        <v>7014</v>
      </c>
      <c r="K1218" s="20">
        <v>7989817683</v>
      </c>
      <c r="L1218" s="20" t="s">
        <v>7017</v>
      </c>
      <c r="M1218" s="20">
        <v>9866444079</v>
      </c>
      <c r="N1218" s="20" t="s">
        <v>67</v>
      </c>
      <c r="O1218" s="20">
        <v>75</v>
      </c>
      <c r="P1218" s="31" t="s">
        <v>7018</v>
      </c>
      <c r="Q1218" s="20" t="s">
        <v>70</v>
      </c>
      <c r="R1218" s="32" t="s">
        <v>112</v>
      </c>
    </row>
    <row r="1219" spans="1:18" ht="22.5" hidden="1" customHeight="1" x14ac:dyDescent="0.2">
      <c r="A1219" s="29">
        <v>45377.544887199074</v>
      </c>
      <c r="B1219" s="20" t="s">
        <v>7019</v>
      </c>
      <c r="C1219" s="30">
        <v>160121771092</v>
      </c>
      <c r="D1219" s="20" t="s">
        <v>7020</v>
      </c>
      <c r="E1219" s="20" t="s">
        <v>40</v>
      </c>
      <c r="F1219" s="20" t="s">
        <v>9</v>
      </c>
      <c r="G1219" s="20">
        <v>2</v>
      </c>
      <c r="H1219" s="20">
        <v>2025</v>
      </c>
      <c r="I1219" s="20" t="s">
        <v>7021</v>
      </c>
      <c r="J1219" s="20" t="s">
        <v>7019</v>
      </c>
      <c r="K1219" s="20">
        <v>8259992773</v>
      </c>
      <c r="L1219" s="20" t="s">
        <v>7022</v>
      </c>
      <c r="M1219" s="20">
        <v>9866444079</v>
      </c>
      <c r="N1219" s="20" t="s">
        <v>67</v>
      </c>
      <c r="O1219" s="20" t="s">
        <v>1065</v>
      </c>
      <c r="P1219" s="31" t="s">
        <v>7023</v>
      </c>
      <c r="Q1219" s="20" t="s">
        <v>70</v>
      </c>
      <c r="R1219" s="32" t="s">
        <v>242</v>
      </c>
    </row>
    <row r="1220" spans="1:18" ht="22.5" hidden="1" customHeight="1" x14ac:dyDescent="0.2">
      <c r="A1220" s="29">
        <v>45377.482468923612</v>
      </c>
      <c r="B1220" s="20" t="s">
        <v>7024</v>
      </c>
      <c r="C1220" s="30">
        <v>160121771093</v>
      </c>
      <c r="D1220" s="20" t="s">
        <v>7025</v>
      </c>
      <c r="E1220" s="20" t="s">
        <v>50</v>
      </c>
      <c r="F1220" s="20" t="s">
        <v>9</v>
      </c>
      <c r="G1220" s="20">
        <v>2</v>
      </c>
      <c r="H1220" s="20">
        <v>2025</v>
      </c>
      <c r="I1220" s="20" t="s">
        <v>7024</v>
      </c>
      <c r="J1220" s="20" t="s">
        <v>7026</v>
      </c>
      <c r="K1220" s="20">
        <v>9948980076</v>
      </c>
      <c r="L1220" s="20" t="s">
        <v>6908</v>
      </c>
      <c r="M1220" s="20">
        <v>9866444079</v>
      </c>
      <c r="N1220" s="20" t="s">
        <v>67</v>
      </c>
      <c r="O1220" s="20">
        <v>75.52</v>
      </c>
      <c r="P1220" s="31" t="s">
        <v>7027</v>
      </c>
      <c r="Q1220" s="20" t="s">
        <v>70</v>
      </c>
      <c r="R1220" s="32" t="s">
        <v>153</v>
      </c>
    </row>
    <row r="1221" spans="1:18" ht="22.5" hidden="1" customHeight="1" x14ac:dyDescent="0.2">
      <c r="A1221" s="29">
        <v>45377.497826817125</v>
      </c>
      <c r="B1221" s="20" t="s">
        <v>7028</v>
      </c>
      <c r="C1221" s="30">
        <v>160121771094</v>
      </c>
      <c r="D1221" s="20" t="s">
        <v>7029</v>
      </c>
      <c r="E1221" s="20" t="s">
        <v>50</v>
      </c>
      <c r="F1221" s="20" t="s">
        <v>9</v>
      </c>
      <c r="G1221" s="20">
        <v>2</v>
      </c>
      <c r="H1221" s="20">
        <v>2025</v>
      </c>
      <c r="I1221" s="20" t="s">
        <v>7030</v>
      </c>
      <c r="J1221" s="20" t="s">
        <v>7028</v>
      </c>
      <c r="K1221" s="20">
        <v>9392340509</v>
      </c>
      <c r="L1221" s="20" t="s">
        <v>7031</v>
      </c>
      <c r="M1221" s="20">
        <v>9705717937</v>
      </c>
      <c r="N1221" s="20" t="s">
        <v>67</v>
      </c>
      <c r="O1221" s="20">
        <v>75</v>
      </c>
      <c r="P1221" s="31" t="s">
        <v>7032</v>
      </c>
      <c r="Q1221" s="20" t="s">
        <v>46</v>
      </c>
      <c r="R1221" s="32" t="s">
        <v>7033</v>
      </c>
    </row>
    <row r="1222" spans="1:18" ht="22.5" hidden="1" customHeight="1" x14ac:dyDescent="0.2">
      <c r="A1222" s="29">
        <v>45374.490656041671</v>
      </c>
      <c r="B1222" s="20" t="s">
        <v>7034</v>
      </c>
      <c r="C1222" s="30">
        <v>160121771095</v>
      </c>
      <c r="D1222" s="20" t="s">
        <v>7035</v>
      </c>
      <c r="E1222" s="20" t="s">
        <v>50</v>
      </c>
      <c r="F1222" s="20" t="s">
        <v>9</v>
      </c>
      <c r="G1222" s="20">
        <v>2</v>
      </c>
      <c r="H1222" s="20">
        <v>2025</v>
      </c>
      <c r="I1222" s="20" t="s">
        <v>7036</v>
      </c>
      <c r="J1222" s="20" t="s">
        <v>7034</v>
      </c>
      <c r="K1222" s="20">
        <v>8919355145</v>
      </c>
      <c r="L1222" s="20" t="s">
        <v>7037</v>
      </c>
      <c r="M1222" s="20">
        <v>9705717937</v>
      </c>
      <c r="N1222" s="20" t="s">
        <v>6997</v>
      </c>
      <c r="O1222" s="20" t="s">
        <v>7038</v>
      </c>
      <c r="P1222" s="20" t="s">
        <v>7039</v>
      </c>
      <c r="Q1222" s="20" t="s">
        <v>70</v>
      </c>
      <c r="R1222" s="32" t="s">
        <v>7040</v>
      </c>
    </row>
    <row r="1223" spans="1:18" ht="22.5" hidden="1" customHeight="1" x14ac:dyDescent="0.2">
      <c r="A1223" s="29">
        <v>45386.667186724539</v>
      </c>
      <c r="B1223" s="20" t="s">
        <v>7041</v>
      </c>
      <c r="C1223" s="30">
        <v>160121771097</v>
      </c>
      <c r="D1223" s="20" t="s">
        <v>7042</v>
      </c>
      <c r="E1223" s="20" t="s">
        <v>50</v>
      </c>
      <c r="F1223" s="20" t="s">
        <v>9</v>
      </c>
      <c r="G1223" s="20">
        <v>2</v>
      </c>
      <c r="H1223" s="20">
        <v>2025</v>
      </c>
      <c r="I1223" s="20" t="s">
        <v>7043</v>
      </c>
      <c r="J1223" s="20" t="s">
        <v>7041</v>
      </c>
      <c r="K1223" s="20">
        <v>6302334283</v>
      </c>
      <c r="L1223" s="20" t="s">
        <v>7037</v>
      </c>
      <c r="M1223" s="20">
        <v>9705717937</v>
      </c>
      <c r="N1223" s="20" t="s">
        <v>67</v>
      </c>
      <c r="O1223" s="20">
        <v>60</v>
      </c>
      <c r="P1223" s="20" t="s">
        <v>7044</v>
      </c>
      <c r="Q1223" s="20" t="s">
        <v>46</v>
      </c>
      <c r="R1223" s="32" t="s">
        <v>56</v>
      </c>
    </row>
    <row r="1224" spans="1:18" ht="22.5" hidden="1" customHeight="1" x14ac:dyDescent="0.2">
      <c r="A1224" s="29">
        <v>45386.585272094904</v>
      </c>
      <c r="B1224" s="20" t="s">
        <v>7045</v>
      </c>
      <c r="C1224" s="30">
        <v>160121771098</v>
      </c>
      <c r="D1224" s="20" t="s">
        <v>7046</v>
      </c>
      <c r="E1224" s="20" t="s">
        <v>50</v>
      </c>
      <c r="F1224" s="20" t="s">
        <v>9</v>
      </c>
      <c r="G1224" s="20">
        <v>2</v>
      </c>
      <c r="H1224" s="20">
        <v>2025</v>
      </c>
      <c r="I1224" s="20" t="s">
        <v>7047</v>
      </c>
      <c r="J1224" s="20" t="s">
        <v>7045</v>
      </c>
      <c r="K1224" s="20">
        <v>8247857487</v>
      </c>
      <c r="L1224" s="20" t="s">
        <v>7048</v>
      </c>
      <c r="M1224" s="20">
        <v>9705717937</v>
      </c>
      <c r="N1224" s="20" t="s">
        <v>67</v>
      </c>
      <c r="O1224" s="20" t="s">
        <v>7049</v>
      </c>
      <c r="P1224" s="31" t="s">
        <v>7050</v>
      </c>
      <c r="Q1224" s="20" t="s">
        <v>70</v>
      </c>
      <c r="R1224" s="32" t="s">
        <v>7051</v>
      </c>
    </row>
    <row r="1225" spans="1:18" ht="22.5" hidden="1" customHeight="1" x14ac:dyDescent="0.2">
      <c r="A1225" s="29">
        <v>45374.90599407407</v>
      </c>
      <c r="B1225" s="20" t="s">
        <v>7052</v>
      </c>
      <c r="C1225" s="30">
        <v>160121771099</v>
      </c>
      <c r="D1225" s="20" t="s">
        <v>7053</v>
      </c>
      <c r="E1225" s="20" t="s">
        <v>50</v>
      </c>
      <c r="F1225" s="20" t="s">
        <v>9</v>
      </c>
      <c r="G1225" s="20">
        <v>2</v>
      </c>
      <c r="H1225" s="20">
        <v>2025</v>
      </c>
      <c r="I1225" s="20" t="s">
        <v>7054</v>
      </c>
      <c r="J1225" s="20" t="s">
        <v>7052</v>
      </c>
      <c r="K1225" s="20">
        <v>9390455861</v>
      </c>
      <c r="L1225" s="20" t="s">
        <v>7055</v>
      </c>
      <c r="M1225" s="20">
        <v>9705717937</v>
      </c>
      <c r="N1225" s="20" t="s">
        <v>67</v>
      </c>
      <c r="O1225" s="20">
        <v>75</v>
      </c>
      <c r="P1225" s="31" t="s">
        <v>7056</v>
      </c>
      <c r="Q1225" s="20" t="s">
        <v>46</v>
      </c>
      <c r="R1225" s="32" t="s">
        <v>7057</v>
      </c>
    </row>
    <row r="1226" spans="1:18" ht="22.5" hidden="1" customHeight="1" x14ac:dyDescent="0.2">
      <c r="A1226" s="29">
        <v>45374.481485011573</v>
      </c>
      <c r="B1226" s="20" t="s">
        <v>7058</v>
      </c>
      <c r="C1226" s="30">
        <v>160121771100</v>
      </c>
      <c r="D1226" s="20" t="s">
        <v>7059</v>
      </c>
      <c r="E1226" s="20" t="s">
        <v>50</v>
      </c>
      <c r="F1226" s="20" t="s">
        <v>9</v>
      </c>
      <c r="G1226" s="20">
        <v>2</v>
      </c>
      <c r="H1226" s="20">
        <v>2025</v>
      </c>
      <c r="I1226" s="20" t="s">
        <v>7060</v>
      </c>
      <c r="J1226" s="20" t="s">
        <v>7058</v>
      </c>
      <c r="K1226" s="20">
        <v>7013514616</v>
      </c>
      <c r="L1226" s="20" t="s">
        <v>7061</v>
      </c>
      <c r="M1226" s="20">
        <v>9705717937</v>
      </c>
      <c r="N1226" s="20" t="s">
        <v>67</v>
      </c>
      <c r="O1226" s="20" t="s">
        <v>4873</v>
      </c>
      <c r="P1226" s="31" t="s">
        <v>7062</v>
      </c>
      <c r="Q1226" s="20" t="s">
        <v>70</v>
      </c>
      <c r="R1226" s="32" t="s">
        <v>142</v>
      </c>
    </row>
    <row r="1227" spans="1:18" ht="22.5" hidden="1" customHeight="1" x14ac:dyDescent="0.2">
      <c r="A1227" s="29">
        <v>45377.520062812502</v>
      </c>
      <c r="B1227" s="20" t="s">
        <v>7063</v>
      </c>
      <c r="C1227" s="30">
        <v>160121771101</v>
      </c>
      <c r="D1227" s="20" t="s">
        <v>7064</v>
      </c>
      <c r="E1227" s="20" t="s">
        <v>50</v>
      </c>
      <c r="F1227" s="20" t="s">
        <v>10</v>
      </c>
      <c r="G1227" s="20">
        <v>1</v>
      </c>
      <c r="H1227" s="20">
        <v>2025</v>
      </c>
      <c r="I1227" s="20" t="s">
        <v>7065</v>
      </c>
      <c r="J1227" s="20" t="s">
        <v>7063</v>
      </c>
      <c r="K1227" s="20">
        <v>9989768794</v>
      </c>
      <c r="L1227" s="20" t="s">
        <v>7066</v>
      </c>
      <c r="M1227" s="20">
        <v>9705717937</v>
      </c>
      <c r="N1227" s="20" t="s">
        <v>67</v>
      </c>
      <c r="O1227" s="20" t="s">
        <v>6386</v>
      </c>
      <c r="P1227" s="31" t="s">
        <v>7067</v>
      </c>
      <c r="Q1227" s="20" t="s">
        <v>46</v>
      </c>
      <c r="R1227" s="32" t="s">
        <v>7068</v>
      </c>
    </row>
    <row r="1228" spans="1:18" ht="22.5" hidden="1" customHeight="1" x14ac:dyDescent="0.2">
      <c r="A1228" s="29">
        <v>45407.449733530091</v>
      </c>
      <c r="B1228" s="20" t="s">
        <v>7069</v>
      </c>
      <c r="C1228" s="30">
        <v>160121771102</v>
      </c>
      <c r="D1228" s="20" t="s">
        <v>7070</v>
      </c>
      <c r="E1228" s="20" t="s">
        <v>50</v>
      </c>
      <c r="F1228" s="20" t="s">
        <v>9</v>
      </c>
      <c r="G1228" s="20">
        <v>2</v>
      </c>
      <c r="H1228" s="20">
        <v>2025</v>
      </c>
      <c r="I1228" s="20" t="s">
        <v>7071</v>
      </c>
      <c r="J1228" s="20" t="s">
        <v>7069</v>
      </c>
      <c r="K1228" s="20">
        <v>7386798999</v>
      </c>
      <c r="L1228" s="20" t="s">
        <v>7037</v>
      </c>
      <c r="M1228" s="20">
        <v>1000000000</v>
      </c>
      <c r="N1228" s="20" t="s">
        <v>67</v>
      </c>
      <c r="O1228" s="20">
        <v>75</v>
      </c>
      <c r="P1228" s="20" t="s">
        <v>7072</v>
      </c>
      <c r="Q1228" s="20" t="s">
        <v>46</v>
      </c>
      <c r="R1228" s="20" t="s">
        <v>112</v>
      </c>
    </row>
    <row r="1229" spans="1:18" ht="22.5" hidden="1" customHeight="1" x14ac:dyDescent="0.2">
      <c r="A1229" s="29">
        <v>45378.997960046298</v>
      </c>
      <c r="B1229" s="20" t="s">
        <v>7073</v>
      </c>
      <c r="C1229" s="30">
        <v>160121771103</v>
      </c>
      <c r="D1229" s="20" t="s">
        <v>7074</v>
      </c>
      <c r="E1229" s="20" t="s">
        <v>50</v>
      </c>
      <c r="F1229" s="20" t="s">
        <v>9</v>
      </c>
      <c r="G1229" s="20">
        <v>2</v>
      </c>
      <c r="H1229" s="20">
        <v>2025</v>
      </c>
      <c r="I1229" s="20" t="s">
        <v>7075</v>
      </c>
      <c r="J1229" s="20" t="s">
        <v>7073</v>
      </c>
      <c r="K1229" s="20">
        <v>7569450230</v>
      </c>
      <c r="L1229" s="20" t="s">
        <v>7037</v>
      </c>
      <c r="M1229" s="20">
        <v>9705717937</v>
      </c>
      <c r="N1229" s="20" t="s">
        <v>67</v>
      </c>
      <c r="O1229" s="20" t="s">
        <v>1584</v>
      </c>
      <c r="P1229" s="31" t="s">
        <v>7076</v>
      </c>
      <c r="Q1229" s="20" t="s">
        <v>70</v>
      </c>
      <c r="R1229" s="32" t="s">
        <v>7077</v>
      </c>
    </row>
    <row r="1230" spans="1:18" ht="22.5" hidden="1" customHeight="1" x14ac:dyDescent="0.2">
      <c r="A1230" s="29">
        <v>45374.487315347222</v>
      </c>
      <c r="B1230" s="20" t="s">
        <v>7078</v>
      </c>
      <c r="C1230" s="30">
        <v>160121771104</v>
      </c>
      <c r="D1230" s="20" t="s">
        <v>7079</v>
      </c>
      <c r="E1230" s="20" t="s">
        <v>50</v>
      </c>
      <c r="F1230" s="20" t="s">
        <v>9</v>
      </c>
      <c r="G1230" s="20">
        <v>2</v>
      </c>
      <c r="H1230" s="20">
        <v>2025</v>
      </c>
      <c r="I1230" s="20" t="s">
        <v>7080</v>
      </c>
      <c r="J1230" s="20" t="s">
        <v>7081</v>
      </c>
      <c r="K1230" s="20">
        <v>8179083399</v>
      </c>
      <c r="L1230" s="20" t="s">
        <v>7037</v>
      </c>
      <c r="M1230" s="20">
        <v>9705717937</v>
      </c>
      <c r="N1230" s="20" t="s">
        <v>67</v>
      </c>
      <c r="O1230" s="20" t="s">
        <v>1746</v>
      </c>
      <c r="P1230" s="31" t="s">
        <v>7082</v>
      </c>
      <c r="Q1230" s="20" t="s">
        <v>70</v>
      </c>
      <c r="R1230" s="32" t="s">
        <v>7083</v>
      </c>
    </row>
    <row r="1231" spans="1:18" ht="22.5" hidden="1" customHeight="1" x14ac:dyDescent="0.2">
      <c r="A1231" s="29">
        <v>45374.907017731486</v>
      </c>
      <c r="B1231" s="20" t="s">
        <v>7084</v>
      </c>
      <c r="C1231" s="30">
        <v>160121771105</v>
      </c>
      <c r="D1231" s="20" t="s">
        <v>7085</v>
      </c>
      <c r="E1231" s="20" t="s">
        <v>50</v>
      </c>
      <c r="F1231" s="20" t="s">
        <v>9</v>
      </c>
      <c r="G1231" s="20">
        <v>2</v>
      </c>
      <c r="H1231" s="20">
        <v>2025</v>
      </c>
      <c r="I1231" s="20" t="s">
        <v>7086</v>
      </c>
      <c r="J1231" s="20" t="s">
        <v>7084</v>
      </c>
      <c r="K1231" s="20">
        <v>9381498390</v>
      </c>
      <c r="L1231" s="20" t="s">
        <v>7087</v>
      </c>
      <c r="M1231" s="20">
        <v>9705717937</v>
      </c>
      <c r="N1231" s="20" t="s">
        <v>67</v>
      </c>
      <c r="O1231" s="20">
        <v>75</v>
      </c>
      <c r="P1231" s="31" t="s">
        <v>7088</v>
      </c>
      <c r="Q1231" s="20" t="s">
        <v>70</v>
      </c>
      <c r="R1231" s="32" t="s">
        <v>7089</v>
      </c>
    </row>
    <row r="1232" spans="1:18" ht="22.5" hidden="1" customHeight="1" x14ac:dyDescent="0.2">
      <c r="A1232" s="29">
        <v>45390.415041493055</v>
      </c>
      <c r="B1232" s="20" t="s">
        <v>7090</v>
      </c>
      <c r="C1232" s="30">
        <v>160121771106</v>
      </c>
      <c r="D1232" s="20" t="s">
        <v>7091</v>
      </c>
      <c r="E1232" s="20" t="s">
        <v>50</v>
      </c>
      <c r="F1232" s="20" t="s">
        <v>9</v>
      </c>
      <c r="G1232" s="20">
        <v>2</v>
      </c>
      <c r="H1232" s="20">
        <v>2025</v>
      </c>
      <c r="I1232" s="20" t="s">
        <v>7092</v>
      </c>
      <c r="J1232" s="20" t="s">
        <v>7090</v>
      </c>
      <c r="K1232" s="20">
        <v>6302269099</v>
      </c>
      <c r="L1232" s="20" t="s">
        <v>7093</v>
      </c>
      <c r="M1232" s="20">
        <v>9705717937</v>
      </c>
      <c r="N1232" s="20" t="s">
        <v>67</v>
      </c>
      <c r="O1232" s="20">
        <v>90</v>
      </c>
      <c r="P1232" s="31" t="s">
        <v>7094</v>
      </c>
      <c r="Q1232" s="20" t="s">
        <v>70</v>
      </c>
      <c r="R1232" s="20" t="s">
        <v>112</v>
      </c>
    </row>
    <row r="1233" spans="1:18" ht="22.5" hidden="1" customHeight="1" x14ac:dyDescent="0.2">
      <c r="A1233" s="29">
        <v>45386.937352581022</v>
      </c>
      <c r="B1233" s="20" t="s">
        <v>7095</v>
      </c>
      <c r="C1233" s="30">
        <v>160121771107</v>
      </c>
      <c r="D1233" s="20" t="s">
        <v>7096</v>
      </c>
      <c r="E1233" s="20" t="s">
        <v>50</v>
      </c>
      <c r="F1233" s="20" t="s">
        <v>9</v>
      </c>
      <c r="G1233" s="20">
        <v>2</v>
      </c>
      <c r="H1233" s="20">
        <v>2025</v>
      </c>
      <c r="I1233" s="20" t="s">
        <v>7097</v>
      </c>
      <c r="J1233" s="20" t="s">
        <v>7095</v>
      </c>
      <c r="K1233" s="20">
        <v>8639027725</v>
      </c>
      <c r="L1233" s="20" t="s">
        <v>7098</v>
      </c>
      <c r="M1233" s="20">
        <v>9705717937</v>
      </c>
      <c r="N1233" s="20" t="s">
        <v>251</v>
      </c>
      <c r="O1233" s="20">
        <v>63</v>
      </c>
      <c r="P1233" s="31" t="s">
        <v>7099</v>
      </c>
      <c r="Q1233" s="20" t="s">
        <v>46</v>
      </c>
      <c r="R1233" s="32" t="s">
        <v>118</v>
      </c>
    </row>
    <row r="1234" spans="1:18" ht="22.5" hidden="1" customHeight="1" x14ac:dyDescent="0.2">
      <c r="A1234" s="29">
        <v>45377.479555150465</v>
      </c>
      <c r="B1234" s="20" t="s">
        <v>7100</v>
      </c>
      <c r="C1234" s="30">
        <v>160121771108</v>
      </c>
      <c r="D1234" s="20" t="s">
        <v>7101</v>
      </c>
      <c r="E1234" s="20" t="s">
        <v>50</v>
      </c>
      <c r="F1234" s="20" t="s">
        <v>9</v>
      </c>
      <c r="G1234" s="20">
        <v>2</v>
      </c>
      <c r="H1234" s="20">
        <v>2025</v>
      </c>
      <c r="I1234" s="20" t="s">
        <v>7102</v>
      </c>
      <c r="J1234" s="20" t="s">
        <v>7103</v>
      </c>
      <c r="K1234" s="20">
        <v>9398479132</v>
      </c>
      <c r="L1234" s="20" t="s">
        <v>7104</v>
      </c>
      <c r="M1234" s="20">
        <v>9705717937</v>
      </c>
      <c r="N1234" s="20" t="s">
        <v>67</v>
      </c>
      <c r="O1234" s="20">
        <v>75.86</v>
      </c>
      <c r="P1234" s="31" t="s">
        <v>7105</v>
      </c>
      <c r="Q1234" s="20" t="s">
        <v>46</v>
      </c>
      <c r="R1234" s="32" t="s">
        <v>112</v>
      </c>
    </row>
    <row r="1235" spans="1:18" ht="22.5" hidden="1" customHeight="1" x14ac:dyDescent="0.2">
      <c r="A1235" s="29">
        <v>45377.478866076388</v>
      </c>
      <c r="B1235" s="20" t="s">
        <v>7106</v>
      </c>
      <c r="C1235" s="30">
        <v>160121771109</v>
      </c>
      <c r="D1235" s="20" t="s">
        <v>7107</v>
      </c>
      <c r="E1235" s="20" t="s">
        <v>50</v>
      </c>
      <c r="F1235" s="20" t="s">
        <v>9</v>
      </c>
      <c r="G1235" s="20">
        <v>2</v>
      </c>
      <c r="H1235" s="20">
        <v>2025</v>
      </c>
      <c r="I1235" s="20" t="s">
        <v>7108</v>
      </c>
      <c r="J1235" s="20" t="s">
        <v>7106</v>
      </c>
      <c r="K1235" s="20">
        <v>7801002139</v>
      </c>
      <c r="L1235" s="20" t="s">
        <v>7037</v>
      </c>
      <c r="M1235" s="20">
        <v>9705717937</v>
      </c>
      <c r="N1235" s="20" t="s">
        <v>67</v>
      </c>
      <c r="O1235" s="20" t="s">
        <v>169</v>
      </c>
      <c r="P1235" s="31" t="s">
        <v>7109</v>
      </c>
      <c r="Q1235" s="20" t="s">
        <v>70</v>
      </c>
      <c r="R1235" s="32" t="s">
        <v>7110</v>
      </c>
    </row>
    <row r="1236" spans="1:18" ht="22.5" hidden="1" customHeight="1" x14ac:dyDescent="0.2">
      <c r="A1236" s="29">
        <v>45377.463812627313</v>
      </c>
      <c r="B1236" s="20" t="s">
        <v>7111</v>
      </c>
      <c r="C1236" s="30">
        <v>160121771110</v>
      </c>
      <c r="D1236" s="20" t="s">
        <v>7112</v>
      </c>
      <c r="E1236" s="20" t="s">
        <v>50</v>
      </c>
      <c r="F1236" s="20" t="s">
        <v>9</v>
      </c>
      <c r="G1236" s="20">
        <v>2</v>
      </c>
      <c r="H1236" s="20">
        <v>2025</v>
      </c>
      <c r="I1236" s="20" t="s">
        <v>7113</v>
      </c>
      <c r="J1236" s="20" t="s">
        <v>7111</v>
      </c>
      <c r="K1236" s="20">
        <v>9705855163</v>
      </c>
      <c r="L1236" s="20" t="s">
        <v>7031</v>
      </c>
      <c r="M1236" s="20">
        <v>9705717937</v>
      </c>
      <c r="N1236" s="20" t="s">
        <v>67</v>
      </c>
      <c r="O1236" s="20">
        <v>75</v>
      </c>
      <c r="P1236" s="31" t="s">
        <v>7114</v>
      </c>
      <c r="Q1236" s="20" t="s">
        <v>46</v>
      </c>
      <c r="R1236" s="32" t="s">
        <v>682</v>
      </c>
    </row>
    <row r="1237" spans="1:18" ht="22.5" hidden="1" customHeight="1" x14ac:dyDescent="0.2">
      <c r="A1237" s="29">
        <v>45377.480568692132</v>
      </c>
      <c r="B1237" s="20" t="s">
        <v>7115</v>
      </c>
      <c r="C1237" s="30">
        <v>160121771112</v>
      </c>
      <c r="D1237" s="20" t="s">
        <v>7116</v>
      </c>
      <c r="E1237" s="20" t="s">
        <v>50</v>
      </c>
      <c r="F1237" s="20" t="s">
        <v>9</v>
      </c>
      <c r="G1237" s="20">
        <v>2</v>
      </c>
      <c r="H1237" s="20">
        <v>2025</v>
      </c>
      <c r="I1237" s="20" t="s">
        <v>7117</v>
      </c>
      <c r="J1237" s="20" t="s">
        <v>7115</v>
      </c>
      <c r="K1237" s="20">
        <v>7386699755</v>
      </c>
      <c r="L1237" s="20" t="s">
        <v>7118</v>
      </c>
      <c r="M1237" s="20">
        <v>9705717937</v>
      </c>
      <c r="N1237" s="20" t="s">
        <v>67</v>
      </c>
      <c r="O1237" s="20" t="s">
        <v>7119</v>
      </c>
      <c r="P1237" s="31" t="s">
        <v>7120</v>
      </c>
      <c r="Q1237" s="20" t="s">
        <v>70</v>
      </c>
      <c r="R1237" s="32" t="s">
        <v>242</v>
      </c>
    </row>
    <row r="1238" spans="1:18" ht="22.5" hidden="1" customHeight="1" x14ac:dyDescent="0.2">
      <c r="A1238" s="29">
        <v>45377.481006817128</v>
      </c>
      <c r="B1238" s="20" t="s">
        <v>7121</v>
      </c>
      <c r="C1238" s="30">
        <v>160121771113</v>
      </c>
      <c r="D1238" s="20" t="s">
        <v>7122</v>
      </c>
      <c r="E1238" s="20" t="s">
        <v>50</v>
      </c>
      <c r="F1238" s="20" t="s">
        <v>9</v>
      </c>
      <c r="G1238" s="20">
        <v>2</v>
      </c>
      <c r="H1238" s="20">
        <v>2025</v>
      </c>
      <c r="I1238" s="20" t="s">
        <v>7123</v>
      </c>
      <c r="J1238" s="20" t="s">
        <v>7121</v>
      </c>
      <c r="K1238" s="20">
        <v>9515107398</v>
      </c>
      <c r="L1238" s="20" t="s">
        <v>7037</v>
      </c>
      <c r="M1238" s="20">
        <v>9705717937</v>
      </c>
      <c r="N1238" s="20" t="s">
        <v>7124</v>
      </c>
      <c r="O1238" s="20" t="s">
        <v>7125</v>
      </c>
      <c r="P1238" s="20" t="s">
        <v>7126</v>
      </c>
      <c r="Q1238" s="20" t="s">
        <v>46</v>
      </c>
      <c r="R1238" s="32" t="s">
        <v>112</v>
      </c>
    </row>
    <row r="1239" spans="1:18" ht="22.5" hidden="1" customHeight="1" x14ac:dyDescent="0.2">
      <c r="A1239" s="29">
        <v>45377.502037349535</v>
      </c>
      <c r="B1239" s="20" t="s">
        <v>7127</v>
      </c>
      <c r="C1239" s="30">
        <v>160121771114</v>
      </c>
      <c r="D1239" s="20" t="s">
        <v>7128</v>
      </c>
      <c r="E1239" s="20" t="s">
        <v>50</v>
      </c>
      <c r="F1239" s="20" t="s">
        <v>9</v>
      </c>
      <c r="G1239" s="20">
        <v>2</v>
      </c>
      <c r="H1239" s="20">
        <v>2025</v>
      </c>
      <c r="I1239" s="20" t="s">
        <v>7129</v>
      </c>
      <c r="J1239" s="20" t="s">
        <v>7127</v>
      </c>
      <c r="K1239" s="20">
        <v>9182703126</v>
      </c>
      <c r="L1239" s="20" t="s">
        <v>7031</v>
      </c>
      <c r="M1239" s="20">
        <v>9705717937</v>
      </c>
      <c r="N1239" s="20" t="s">
        <v>67</v>
      </c>
      <c r="O1239" s="20" t="s">
        <v>169</v>
      </c>
      <c r="P1239" s="31" t="s">
        <v>7130</v>
      </c>
      <c r="Q1239" s="20" t="s">
        <v>70</v>
      </c>
      <c r="R1239" s="32" t="s">
        <v>682</v>
      </c>
    </row>
    <row r="1240" spans="1:18" ht="22.5" hidden="1" customHeight="1" x14ac:dyDescent="0.2">
      <c r="A1240" s="29">
        <v>45374.727792349542</v>
      </c>
      <c r="B1240" s="20" t="s">
        <v>7131</v>
      </c>
      <c r="C1240" s="30">
        <v>160121771116</v>
      </c>
      <c r="D1240" s="20" t="s">
        <v>7132</v>
      </c>
      <c r="E1240" s="20" t="s">
        <v>50</v>
      </c>
      <c r="F1240" s="20" t="s">
        <v>9</v>
      </c>
      <c r="G1240" s="20">
        <v>2</v>
      </c>
      <c r="H1240" s="20">
        <v>2025</v>
      </c>
      <c r="I1240" s="20" t="s">
        <v>7133</v>
      </c>
      <c r="J1240" s="20" t="s">
        <v>7131</v>
      </c>
      <c r="K1240" s="20">
        <v>7993145384</v>
      </c>
      <c r="L1240" s="20" t="s">
        <v>7031</v>
      </c>
      <c r="M1240" s="20">
        <v>9999999999</v>
      </c>
      <c r="N1240" s="20" t="s">
        <v>67</v>
      </c>
      <c r="O1240" s="20" t="s">
        <v>5142</v>
      </c>
      <c r="P1240" s="31" t="s">
        <v>7134</v>
      </c>
      <c r="Q1240" s="20" t="s">
        <v>70</v>
      </c>
      <c r="R1240" s="32" t="s">
        <v>7135</v>
      </c>
    </row>
    <row r="1241" spans="1:18" ht="22.5" hidden="1" customHeight="1" x14ac:dyDescent="0.2">
      <c r="A1241" s="29">
        <v>45387.574495138892</v>
      </c>
      <c r="B1241" s="20" t="s">
        <v>7136</v>
      </c>
      <c r="C1241" s="30">
        <v>160121771117</v>
      </c>
      <c r="D1241" s="20" t="s">
        <v>7137</v>
      </c>
      <c r="E1241" s="20" t="s">
        <v>50</v>
      </c>
      <c r="F1241" s="20" t="s">
        <v>9</v>
      </c>
      <c r="G1241" s="20">
        <v>2</v>
      </c>
      <c r="H1241" s="20">
        <v>2025</v>
      </c>
      <c r="I1241" s="20" t="s">
        <v>7138</v>
      </c>
      <c r="J1241" s="20" t="s">
        <v>7136</v>
      </c>
      <c r="K1241" s="20">
        <v>9493677908</v>
      </c>
      <c r="L1241" s="20" t="s">
        <v>7037</v>
      </c>
      <c r="M1241" s="20">
        <v>9705717937</v>
      </c>
      <c r="N1241" s="20" t="s">
        <v>594</v>
      </c>
      <c r="O1241" s="20">
        <v>60.31</v>
      </c>
      <c r="P1241" s="31" t="s">
        <v>7139</v>
      </c>
      <c r="Q1241" s="20" t="s">
        <v>46</v>
      </c>
      <c r="R1241" s="20" t="s">
        <v>1518</v>
      </c>
    </row>
    <row r="1242" spans="1:18" ht="22.5" hidden="1" customHeight="1" x14ac:dyDescent="0.2">
      <c r="A1242" s="29">
        <v>45377.480322569449</v>
      </c>
      <c r="B1242" s="20" t="s">
        <v>7140</v>
      </c>
      <c r="C1242" s="30">
        <v>160121771118</v>
      </c>
      <c r="D1242" s="20" t="s">
        <v>7141</v>
      </c>
      <c r="E1242" s="20" t="s">
        <v>50</v>
      </c>
      <c r="F1242" s="20" t="s">
        <v>9</v>
      </c>
      <c r="G1242" s="20">
        <v>2</v>
      </c>
      <c r="H1242" s="20">
        <v>2025</v>
      </c>
      <c r="I1242" s="20" t="s">
        <v>7142</v>
      </c>
      <c r="J1242" s="20" t="s">
        <v>7140</v>
      </c>
      <c r="K1242" s="20">
        <v>9121020619</v>
      </c>
      <c r="L1242" s="20" t="s">
        <v>7143</v>
      </c>
      <c r="M1242" s="20">
        <v>9441794626</v>
      </c>
      <c r="N1242" s="20" t="s">
        <v>67</v>
      </c>
      <c r="O1242" s="20">
        <v>75.86</v>
      </c>
      <c r="P1242" s="31" t="s">
        <v>7144</v>
      </c>
      <c r="Q1242" s="20" t="s">
        <v>46</v>
      </c>
      <c r="R1242" s="32" t="s">
        <v>3239</v>
      </c>
    </row>
    <row r="1243" spans="1:18" ht="22.5" hidden="1" customHeight="1" x14ac:dyDescent="0.2">
      <c r="A1243" s="29">
        <v>45378.002113298615</v>
      </c>
      <c r="B1243" s="20" t="s">
        <v>7145</v>
      </c>
      <c r="C1243" s="30">
        <v>160121771119</v>
      </c>
      <c r="D1243" s="20" t="s">
        <v>7146</v>
      </c>
      <c r="E1243" s="20" t="s">
        <v>50</v>
      </c>
      <c r="F1243" s="20" t="s">
        <v>9</v>
      </c>
      <c r="G1243" s="20">
        <v>2</v>
      </c>
      <c r="H1243" s="20">
        <v>2025</v>
      </c>
      <c r="I1243" s="20" t="s">
        <v>7147</v>
      </c>
      <c r="J1243" s="20" t="s">
        <v>7148</v>
      </c>
      <c r="K1243" s="20">
        <v>9100774020</v>
      </c>
      <c r="L1243" s="20" t="s">
        <v>7149</v>
      </c>
      <c r="M1243" s="20">
        <v>9441794626</v>
      </c>
      <c r="N1243" s="20" t="s">
        <v>67</v>
      </c>
      <c r="O1243" s="20">
        <v>90</v>
      </c>
      <c r="P1243" s="31" t="s">
        <v>7150</v>
      </c>
      <c r="Q1243" s="20" t="s">
        <v>70</v>
      </c>
      <c r="R1243" s="32" t="s">
        <v>7151</v>
      </c>
    </row>
    <row r="1244" spans="1:18" ht="22.5" hidden="1" customHeight="1" x14ac:dyDescent="0.2">
      <c r="A1244" s="29">
        <v>45388.495519780088</v>
      </c>
      <c r="B1244" s="20" t="s">
        <v>7148</v>
      </c>
      <c r="C1244" s="30">
        <v>160121771119</v>
      </c>
      <c r="D1244" s="20" t="s">
        <v>7152</v>
      </c>
      <c r="E1244" s="20" t="s">
        <v>50</v>
      </c>
      <c r="F1244" s="20" t="s">
        <v>9</v>
      </c>
      <c r="G1244" s="20">
        <v>2</v>
      </c>
      <c r="H1244" s="20">
        <v>2025</v>
      </c>
      <c r="I1244" s="20" t="s">
        <v>7147</v>
      </c>
      <c r="J1244" s="20" t="s">
        <v>7148</v>
      </c>
      <c r="K1244" s="20">
        <v>9100774020</v>
      </c>
      <c r="L1244" s="20" t="s">
        <v>7153</v>
      </c>
      <c r="M1244" s="20">
        <v>9441794626</v>
      </c>
      <c r="N1244" s="20" t="s">
        <v>67</v>
      </c>
      <c r="O1244" s="20">
        <v>72</v>
      </c>
      <c r="P1244" s="31" t="s">
        <v>7154</v>
      </c>
      <c r="Q1244" s="20" t="s">
        <v>70</v>
      </c>
      <c r="R1244" s="20" t="s">
        <v>85</v>
      </c>
    </row>
    <row r="1245" spans="1:18" ht="22.5" hidden="1" customHeight="1" x14ac:dyDescent="0.2">
      <c r="A1245" s="29">
        <v>45387.622345219905</v>
      </c>
      <c r="B1245" s="20" t="s">
        <v>7155</v>
      </c>
      <c r="C1245" s="30">
        <v>160121771120</v>
      </c>
      <c r="D1245" s="20" t="s">
        <v>7156</v>
      </c>
      <c r="E1245" s="20" t="s">
        <v>50</v>
      </c>
      <c r="F1245" s="20" t="s">
        <v>9</v>
      </c>
      <c r="G1245" s="20">
        <v>2</v>
      </c>
      <c r="H1245" s="20">
        <v>2025</v>
      </c>
      <c r="I1245" s="20" t="s">
        <v>7157</v>
      </c>
      <c r="J1245" s="20" t="s">
        <v>7155</v>
      </c>
      <c r="K1245" s="20">
        <v>9550700429</v>
      </c>
      <c r="L1245" s="20" t="s">
        <v>7158</v>
      </c>
      <c r="M1245" s="20">
        <v>9441794626</v>
      </c>
      <c r="N1245" s="20" t="s">
        <v>67</v>
      </c>
      <c r="O1245" s="20">
        <v>75</v>
      </c>
      <c r="P1245" s="20" t="s">
        <v>7159</v>
      </c>
      <c r="Q1245" s="20" t="s">
        <v>46</v>
      </c>
      <c r="R1245" s="32" t="s">
        <v>7160</v>
      </c>
    </row>
    <row r="1246" spans="1:18" ht="22.5" hidden="1" customHeight="1" x14ac:dyDescent="0.2">
      <c r="A1246" s="29">
        <v>45402.495685358794</v>
      </c>
      <c r="B1246" s="20" t="s">
        <v>7161</v>
      </c>
      <c r="C1246" s="30">
        <v>160121771121</v>
      </c>
      <c r="D1246" s="20" t="s">
        <v>7162</v>
      </c>
      <c r="E1246" s="20" t="s">
        <v>50</v>
      </c>
      <c r="F1246" s="20" t="s">
        <v>9</v>
      </c>
      <c r="G1246" s="20">
        <v>2</v>
      </c>
      <c r="H1246" s="20">
        <v>2025</v>
      </c>
      <c r="I1246" s="20" t="s">
        <v>7163</v>
      </c>
      <c r="J1246" s="20" t="s">
        <v>7161</v>
      </c>
      <c r="K1246" s="20">
        <v>919133827281</v>
      </c>
      <c r="L1246" s="20" t="s">
        <v>7164</v>
      </c>
      <c r="M1246" s="20">
        <v>919441794626</v>
      </c>
      <c r="N1246" s="20" t="s">
        <v>67</v>
      </c>
      <c r="O1246" s="20">
        <v>75.52</v>
      </c>
      <c r="P1246" s="20" t="s">
        <v>7165</v>
      </c>
      <c r="Q1246" s="20" t="s">
        <v>70</v>
      </c>
      <c r="R1246" s="20" t="s">
        <v>112</v>
      </c>
    </row>
    <row r="1247" spans="1:18" ht="22.5" hidden="1" customHeight="1" x14ac:dyDescent="0.2">
      <c r="A1247" s="29">
        <v>45386.690489351851</v>
      </c>
      <c r="B1247" s="20" t="s">
        <v>7166</v>
      </c>
      <c r="C1247" s="30">
        <v>160121771122</v>
      </c>
      <c r="D1247" s="20" t="s">
        <v>7167</v>
      </c>
      <c r="E1247" s="20" t="s">
        <v>50</v>
      </c>
      <c r="F1247" s="20" t="s">
        <v>9</v>
      </c>
      <c r="G1247" s="20">
        <v>2</v>
      </c>
      <c r="H1247" s="20">
        <v>2025</v>
      </c>
      <c r="I1247" s="20" t="s">
        <v>7168</v>
      </c>
      <c r="J1247" s="20" t="s">
        <v>7166</v>
      </c>
      <c r="K1247" s="20">
        <v>9121017136</v>
      </c>
      <c r="L1247" s="20" t="s">
        <v>7153</v>
      </c>
      <c r="M1247" s="20">
        <v>9441794626</v>
      </c>
      <c r="N1247" s="20" t="s">
        <v>594</v>
      </c>
      <c r="O1247" s="20">
        <v>60</v>
      </c>
      <c r="P1247" s="31" t="s">
        <v>7169</v>
      </c>
      <c r="Q1247" s="20" t="s">
        <v>46</v>
      </c>
      <c r="R1247" s="32" t="s">
        <v>153</v>
      </c>
    </row>
    <row r="1248" spans="1:18" ht="22.5" hidden="1" customHeight="1" x14ac:dyDescent="0.2">
      <c r="A1248" s="29">
        <v>45381.988463020833</v>
      </c>
      <c r="B1248" s="20" t="s">
        <v>7170</v>
      </c>
      <c r="C1248" s="30">
        <v>160121771124</v>
      </c>
      <c r="D1248" s="20" t="s">
        <v>7171</v>
      </c>
      <c r="E1248" s="20" t="s">
        <v>50</v>
      </c>
      <c r="F1248" s="20" t="s">
        <v>9</v>
      </c>
      <c r="G1248" s="20">
        <v>2</v>
      </c>
      <c r="H1248" s="20">
        <v>2025</v>
      </c>
      <c r="I1248" s="20" t="s">
        <v>7172</v>
      </c>
      <c r="J1248" s="20" t="s">
        <v>7170</v>
      </c>
      <c r="K1248" s="20">
        <v>9347206684</v>
      </c>
      <c r="L1248" s="20" t="s">
        <v>7173</v>
      </c>
      <c r="M1248" s="20">
        <v>9441794626</v>
      </c>
      <c r="N1248" s="20" t="s">
        <v>67</v>
      </c>
      <c r="O1248" s="20">
        <v>75</v>
      </c>
      <c r="P1248" s="31" t="s">
        <v>7174</v>
      </c>
      <c r="Q1248" s="20" t="s">
        <v>46</v>
      </c>
      <c r="R1248" s="32" t="s">
        <v>112</v>
      </c>
    </row>
    <row r="1249" spans="1:18" ht="22.5" hidden="1" customHeight="1" x14ac:dyDescent="0.2">
      <c r="A1249" s="29">
        <v>45394.704215254635</v>
      </c>
      <c r="B1249" s="20" t="s">
        <v>7175</v>
      </c>
      <c r="C1249" s="30">
        <v>160121771125</v>
      </c>
      <c r="D1249" s="20" t="s">
        <v>7176</v>
      </c>
      <c r="E1249" s="20" t="s">
        <v>50</v>
      </c>
      <c r="F1249" s="20" t="s">
        <v>9</v>
      </c>
      <c r="G1249" s="20">
        <v>2</v>
      </c>
      <c r="H1249" s="20">
        <v>2025</v>
      </c>
      <c r="I1249" s="20" t="s">
        <v>7177</v>
      </c>
      <c r="J1249" s="20" t="s">
        <v>7178</v>
      </c>
      <c r="K1249" s="20">
        <v>8309449928</v>
      </c>
      <c r="L1249" s="20" t="s">
        <v>7179</v>
      </c>
      <c r="M1249" s="20">
        <v>9441794626</v>
      </c>
      <c r="N1249" s="20" t="s">
        <v>67</v>
      </c>
      <c r="O1249" s="20">
        <v>75</v>
      </c>
      <c r="P1249" s="31" t="s">
        <v>7180</v>
      </c>
      <c r="Q1249" s="20" t="s">
        <v>46</v>
      </c>
      <c r="R1249" s="20" t="s">
        <v>7181</v>
      </c>
    </row>
    <row r="1250" spans="1:18" ht="22.5" hidden="1" customHeight="1" x14ac:dyDescent="0.2">
      <c r="A1250" s="29">
        <v>45378.434387291665</v>
      </c>
      <c r="B1250" s="20" t="s">
        <v>7182</v>
      </c>
      <c r="C1250" s="30">
        <v>160121771126</v>
      </c>
      <c r="D1250" s="20" t="s">
        <v>7183</v>
      </c>
      <c r="E1250" s="20" t="s">
        <v>50</v>
      </c>
      <c r="F1250" s="20" t="s">
        <v>9</v>
      </c>
      <c r="G1250" s="20">
        <v>2</v>
      </c>
      <c r="H1250" s="20">
        <v>2025</v>
      </c>
      <c r="I1250" s="20" t="s">
        <v>7184</v>
      </c>
      <c r="J1250" s="20" t="s">
        <v>7182</v>
      </c>
      <c r="K1250" s="20">
        <v>8179482542</v>
      </c>
      <c r="L1250" s="20" t="s">
        <v>7185</v>
      </c>
      <c r="M1250" s="20">
        <v>9441794626</v>
      </c>
      <c r="N1250" s="20" t="s">
        <v>67</v>
      </c>
      <c r="O1250" s="20">
        <v>75</v>
      </c>
      <c r="P1250" s="31" t="s">
        <v>7186</v>
      </c>
      <c r="Q1250" s="20" t="s">
        <v>70</v>
      </c>
      <c r="R1250" s="32" t="s">
        <v>7187</v>
      </c>
    </row>
    <row r="1251" spans="1:18" ht="22.5" hidden="1" customHeight="1" x14ac:dyDescent="0.2">
      <c r="A1251" s="29">
        <v>45380.534930902781</v>
      </c>
      <c r="B1251" s="20" t="s">
        <v>7188</v>
      </c>
      <c r="C1251" s="30">
        <v>160121771127</v>
      </c>
      <c r="D1251" s="20" t="s">
        <v>7189</v>
      </c>
      <c r="E1251" s="20" t="s">
        <v>50</v>
      </c>
      <c r="F1251" s="20" t="s">
        <v>9</v>
      </c>
      <c r="G1251" s="20">
        <v>2</v>
      </c>
      <c r="H1251" s="20">
        <v>2025</v>
      </c>
      <c r="I1251" s="20" t="s">
        <v>7190</v>
      </c>
      <c r="J1251" s="20" t="s">
        <v>7188</v>
      </c>
      <c r="K1251" s="20">
        <v>7981371833</v>
      </c>
      <c r="L1251" s="20" t="s">
        <v>7191</v>
      </c>
      <c r="M1251" s="20" t="s">
        <v>7192</v>
      </c>
      <c r="N1251" s="20" t="s">
        <v>96</v>
      </c>
      <c r="O1251" s="20">
        <v>65</v>
      </c>
      <c r="P1251" s="20" t="s">
        <v>7193</v>
      </c>
      <c r="Q1251" s="20" t="s">
        <v>46</v>
      </c>
      <c r="R1251" s="33" t="s">
        <v>7194</v>
      </c>
    </row>
    <row r="1252" spans="1:18" ht="22.5" hidden="1" customHeight="1" x14ac:dyDescent="0.2">
      <c r="A1252" s="29">
        <v>45387.737982303239</v>
      </c>
      <c r="B1252" s="20" t="s">
        <v>7195</v>
      </c>
      <c r="C1252" s="30">
        <v>160121771128</v>
      </c>
      <c r="D1252" s="20" t="s">
        <v>7196</v>
      </c>
      <c r="E1252" s="20" t="s">
        <v>50</v>
      </c>
      <c r="F1252" s="20" t="s">
        <v>9</v>
      </c>
      <c r="G1252" s="20">
        <v>2</v>
      </c>
      <c r="H1252" s="20">
        <v>2025</v>
      </c>
      <c r="I1252" s="20" t="s">
        <v>7197</v>
      </c>
      <c r="J1252" s="20" t="s">
        <v>7198</v>
      </c>
      <c r="K1252" s="20">
        <v>9515536504</v>
      </c>
      <c r="L1252" s="20" t="s">
        <v>95</v>
      </c>
      <c r="M1252" s="20">
        <v>9666992628</v>
      </c>
      <c r="N1252" s="20" t="s">
        <v>67</v>
      </c>
      <c r="O1252" s="20">
        <v>75</v>
      </c>
      <c r="P1252" s="20" t="s">
        <v>7199</v>
      </c>
      <c r="Q1252" s="20" t="s">
        <v>46</v>
      </c>
      <c r="R1252" s="20" t="s">
        <v>7200</v>
      </c>
    </row>
    <row r="1253" spans="1:18" ht="22.5" hidden="1" customHeight="1" x14ac:dyDescent="0.2">
      <c r="A1253" s="29">
        <v>45380.722515532412</v>
      </c>
      <c r="B1253" s="20" t="s">
        <v>7201</v>
      </c>
      <c r="C1253" s="30">
        <v>160121771129</v>
      </c>
      <c r="D1253" s="20" t="s">
        <v>7202</v>
      </c>
      <c r="E1253" s="20" t="s">
        <v>50</v>
      </c>
      <c r="F1253" s="20" t="s">
        <v>9</v>
      </c>
      <c r="G1253" s="20">
        <v>2</v>
      </c>
      <c r="H1253" s="20">
        <v>2025</v>
      </c>
      <c r="I1253" s="20" t="s">
        <v>7203</v>
      </c>
      <c r="J1253" s="20" t="s">
        <v>7201</v>
      </c>
      <c r="K1253" s="20">
        <v>9032160903</v>
      </c>
      <c r="L1253" s="20" t="s">
        <v>7204</v>
      </c>
      <c r="M1253" s="20">
        <v>9441794626</v>
      </c>
      <c r="N1253" s="20" t="s">
        <v>67</v>
      </c>
      <c r="O1253" s="20" t="s">
        <v>1090</v>
      </c>
      <c r="P1253" s="31" t="s">
        <v>7205</v>
      </c>
      <c r="Q1253" s="20" t="s">
        <v>46</v>
      </c>
      <c r="R1253" s="32" t="s">
        <v>112</v>
      </c>
    </row>
    <row r="1254" spans="1:18" ht="22.5" hidden="1" customHeight="1" x14ac:dyDescent="0.2">
      <c r="A1254" s="29">
        <v>45388.527834502311</v>
      </c>
      <c r="B1254" s="20" t="s">
        <v>7201</v>
      </c>
      <c r="C1254" s="30">
        <v>160121771129</v>
      </c>
      <c r="D1254" s="20" t="s">
        <v>7202</v>
      </c>
      <c r="E1254" s="20" t="s">
        <v>50</v>
      </c>
      <c r="F1254" s="20" t="s">
        <v>9</v>
      </c>
      <c r="G1254" s="20">
        <v>2</v>
      </c>
      <c r="H1254" s="20">
        <v>2025</v>
      </c>
      <c r="I1254" s="20" t="s">
        <v>7203</v>
      </c>
      <c r="J1254" s="20" t="s">
        <v>7201</v>
      </c>
      <c r="K1254" s="20">
        <v>9032160903</v>
      </c>
      <c r="L1254" s="20" t="s">
        <v>7204</v>
      </c>
      <c r="M1254" s="20">
        <v>9441794626</v>
      </c>
      <c r="N1254" s="20" t="s">
        <v>67</v>
      </c>
      <c r="O1254" s="20">
        <v>75</v>
      </c>
      <c r="P1254" s="31" t="s">
        <v>7206</v>
      </c>
      <c r="Q1254" s="20" t="s">
        <v>46</v>
      </c>
      <c r="R1254" s="20" t="s">
        <v>56</v>
      </c>
    </row>
    <row r="1255" spans="1:18" ht="22.5" hidden="1" customHeight="1" x14ac:dyDescent="0.2">
      <c r="A1255" s="29">
        <v>45380.89479958333</v>
      </c>
      <c r="B1255" s="20" t="s">
        <v>7207</v>
      </c>
      <c r="C1255" s="30">
        <v>160121771130</v>
      </c>
      <c r="D1255" s="20" t="s">
        <v>7208</v>
      </c>
      <c r="E1255" s="20" t="s">
        <v>50</v>
      </c>
      <c r="F1255" s="20" t="s">
        <v>9</v>
      </c>
      <c r="G1255" s="20">
        <v>2</v>
      </c>
      <c r="H1255" s="20">
        <v>2025</v>
      </c>
      <c r="I1255" s="20" t="s">
        <v>7209</v>
      </c>
      <c r="J1255" s="20" t="s">
        <v>7207</v>
      </c>
      <c r="K1255" s="20">
        <v>9704622067</v>
      </c>
      <c r="L1255" s="20" t="s">
        <v>7210</v>
      </c>
      <c r="M1255" s="20">
        <v>9441794626</v>
      </c>
      <c r="N1255" s="20" t="s">
        <v>67</v>
      </c>
      <c r="O1255" s="20">
        <v>75</v>
      </c>
      <c r="P1255" s="31" t="s">
        <v>7211</v>
      </c>
      <c r="Q1255" s="20" t="s">
        <v>70</v>
      </c>
      <c r="R1255" s="32" t="s">
        <v>7212</v>
      </c>
    </row>
    <row r="1256" spans="1:18" ht="22.5" hidden="1" customHeight="1" x14ac:dyDescent="0.2">
      <c r="A1256" s="29">
        <v>45407.47704351852</v>
      </c>
      <c r="B1256" s="20" t="s">
        <v>7213</v>
      </c>
      <c r="C1256" s="30">
        <v>160121771131</v>
      </c>
      <c r="D1256" s="20" t="s">
        <v>7214</v>
      </c>
      <c r="E1256" s="20" t="s">
        <v>50</v>
      </c>
      <c r="F1256" s="20" t="s">
        <v>9</v>
      </c>
      <c r="G1256" s="20">
        <v>2</v>
      </c>
      <c r="H1256" s="20">
        <v>2025</v>
      </c>
      <c r="I1256" s="20" t="s">
        <v>7215</v>
      </c>
      <c r="J1256" s="20" t="s">
        <v>7213</v>
      </c>
      <c r="K1256" s="20">
        <v>7287882233</v>
      </c>
      <c r="L1256" s="20" t="s">
        <v>7216</v>
      </c>
      <c r="M1256" s="20">
        <v>9441794626</v>
      </c>
      <c r="N1256" s="20" t="s">
        <v>67</v>
      </c>
      <c r="O1256" s="20" t="s">
        <v>169</v>
      </c>
      <c r="P1256" s="20" t="s">
        <v>7217</v>
      </c>
      <c r="Q1256" s="20" t="s">
        <v>70</v>
      </c>
      <c r="R1256" s="20" t="s">
        <v>112</v>
      </c>
    </row>
    <row r="1257" spans="1:18" ht="22.5" hidden="1" customHeight="1" x14ac:dyDescent="0.2">
      <c r="A1257" s="29">
        <v>45381.440426643516</v>
      </c>
      <c r="B1257" s="20" t="s">
        <v>7218</v>
      </c>
      <c r="C1257" s="30">
        <v>160121771132</v>
      </c>
      <c r="D1257" s="20" t="s">
        <v>7219</v>
      </c>
      <c r="E1257" s="20" t="s">
        <v>50</v>
      </c>
      <c r="F1257" s="20" t="s">
        <v>9</v>
      </c>
      <c r="G1257" s="20">
        <v>2</v>
      </c>
      <c r="H1257" s="20">
        <v>2025</v>
      </c>
      <c r="I1257" s="20" t="s">
        <v>7220</v>
      </c>
      <c r="J1257" s="20" t="s">
        <v>7218</v>
      </c>
      <c r="K1257" s="20">
        <v>9100465839</v>
      </c>
      <c r="L1257" s="20" t="s">
        <v>7158</v>
      </c>
      <c r="M1257" s="20">
        <v>9441794626</v>
      </c>
      <c r="N1257" s="20" t="s">
        <v>67</v>
      </c>
      <c r="O1257" s="20" t="s">
        <v>169</v>
      </c>
      <c r="P1257" s="31" t="s">
        <v>7221</v>
      </c>
      <c r="Q1257" s="20" t="s">
        <v>70</v>
      </c>
      <c r="R1257" s="32" t="s">
        <v>7222</v>
      </c>
    </row>
    <row r="1258" spans="1:18" ht="22.5" hidden="1" customHeight="1" x14ac:dyDescent="0.2">
      <c r="A1258" s="29">
        <v>45377.480027557875</v>
      </c>
      <c r="B1258" s="20" t="s">
        <v>7223</v>
      </c>
      <c r="C1258" s="30">
        <v>160121771133</v>
      </c>
      <c r="D1258" s="20" t="s">
        <v>7224</v>
      </c>
      <c r="E1258" s="20" t="s">
        <v>50</v>
      </c>
      <c r="F1258" s="20" t="s">
        <v>9</v>
      </c>
      <c r="G1258" s="20">
        <v>2</v>
      </c>
      <c r="H1258" s="20">
        <v>2025</v>
      </c>
      <c r="I1258" s="20" t="s">
        <v>7225</v>
      </c>
      <c r="J1258" s="20" t="s">
        <v>7223</v>
      </c>
      <c r="K1258" s="20">
        <v>9908544655</v>
      </c>
      <c r="L1258" s="20" t="s">
        <v>7226</v>
      </c>
      <c r="M1258" s="20">
        <v>9441794626</v>
      </c>
      <c r="N1258" s="20" t="s">
        <v>67</v>
      </c>
      <c r="O1258" s="20" t="s">
        <v>7227</v>
      </c>
      <c r="P1258" s="31" t="s">
        <v>7228</v>
      </c>
      <c r="Q1258" s="20" t="s">
        <v>46</v>
      </c>
      <c r="R1258" s="32" t="s">
        <v>7229</v>
      </c>
    </row>
    <row r="1259" spans="1:18" ht="22.5" hidden="1" customHeight="1" x14ac:dyDescent="0.2">
      <c r="A1259" s="29">
        <v>45387.62625119213</v>
      </c>
      <c r="B1259" s="20" t="s">
        <v>7230</v>
      </c>
      <c r="C1259" s="30">
        <v>160121771301</v>
      </c>
      <c r="D1259" s="20" t="s">
        <v>7231</v>
      </c>
      <c r="E1259" s="20" t="s">
        <v>50</v>
      </c>
      <c r="F1259" s="20" t="s">
        <v>9</v>
      </c>
      <c r="G1259" s="20">
        <v>1</v>
      </c>
      <c r="H1259" s="20">
        <v>2025</v>
      </c>
      <c r="I1259" s="20" t="s">
        <v>7230</v>
      </c>
      <c r="J1259" s="20" t="s">
        <v>7232</v>
      </c>
      <c r="K1259" s="20">
        <v>9642340473</v>
      </c>
      <c r="L1259" s="20" t="s">
        <v>7233</v>
      </c>
      <c r="M1259" s="20">
        <v>9010703203</v>
      </c>
      <c r="N1259" s="20" t="s">
        <v>67</v>
      </c>
      <c r="O1259" s="20">
        <v>75</v>
      </c>
      <c r="P1259" s="31" t="s">
        <v>7234</v>
      </c>
      <c r="Q1259" s="20" t="s">
        <v>70</v>
      </c>
      <c r="R1259" s="32" t="s">
        <v>158</v>
      </c>
    </row>
    <row r="1260" spans="1:18" ht="22.5" hidden="1" customHeight="1" x14ac:dyDescent="0.2">
      <c r="A1260" s="29">
        <v>45387.619643356476</v>
      </c>
      <c r="B1260" s="20" t="s">
        <v>7235</v>
      </c>
      <c r="C1260" s="30">
        <v>160121771302</v>
      </c>
      <c r="D1260" s="20" t="s">
        <v>7236</v>
      </c>
      <c r="E1260" s="20" t="s">
        <v>50</v>
      </c>
      <c r="F1260" s="20" t="s">
        <v>9</v>
      </c>
      <c r="G1260" s="20">
        <v>1</v>
      </c>
      <c r="H1260" s="20">
        <v>2025</v>
      </c>
      <c r="I1260" s="20" t="s">
        <v>7237</v>
      </c>
      <c r="J1260" s="20" t="s">
        <v>7235</v>
      </c>
      <c r="K1260" s="20">
        <v>9390394619</v>
      </c>
      <c r="L1260" s="20" t="s">
        <v>7238</v>
      </c>
      <c r="M1260" s="20">
        <v>9010703203</v>
      </c>
      <c r="N1260" s="20" t="s">
        <v>67</v>
      </c>
      <c r="O1260" s="20">
        <v>75.52</v>
      </c>
      <c r="P1260" s="31" t="s">
        <v>7239</v>
      </c>
      <c r="Q1260" s="20" t="s">
        <v>70</v>
      </c>
      <c r="R1260" s="20" t="s">
        <v>7240</v>
      </c>
    </row>
    <row r="1261" spans="1:18" ht="22.5" hidden="1" customHeight="1" x14ac:dyDescent="0.2">
      <c r="A1261" s="29">
        <v>45386.533718252314</v>
      </c>
      <c r="B1261" s="20" t="s">
        <v>7241</v>
      </c>
      <c r="C1261" s="30">
        <v>160121771303</v>
      </c>
      <c r="D1261" s="20" t="s">
        <v>7242</v>
      </c>
      <c r="E1261" s="20" t="s">
        <v>40</v>
      </c>
      <c r="F1261" s="20" t="s">
        <v>9</v>
      </c>
      <c r="G1261" s="20">
        <v>1</v>
      </c>
      <c r="H1261" s="20">
        <v>2025</v>
      </c>
      <c r="I1261" s="20" t="s">
        <v>7243</v>
      </c>
      <c r="J1261" s="20" t="s">
        <v>7241</v>
      </c>
      <c r="K1261" s="20">
        <v>9398791035</v>
      </c>
      <c r="L1261" s="20" t="s">
        <v>7244</v>
      </c>
      <c r="M1261" s="20">
        <v>9010703203</v>
      </c>
      <c r="N1261" s="20" t="s">
        <v>67</v>
      </c>
      <c r="O1261" s="20" t="s">
        <v>7245</v>
      </c>
      <c r="P1261" s="31" t="s">
        <v>7246</v>
      </c>
      <c r="Q1261" s="20" t="s">
        <v>70</v>
      </c>
      <c r="R1261" s="32" t="s">
        <v>112</v>
      </c>
    </row>
    <row r="1262" spans="1:18" ht="22.5" hidden="1" customHeight="1" x14ac:dyDescent="0.2">
      <c r="A1262" s="29">
        <v>45374.472186087965</v>
      </c>
      <c r="B1262" s="20" t="s">
        <v>7247</v>
      </c>
      <c r="C1262" s="30">
        <v>160121771304</v>
      </c>
      <c r="D1262" s="20" t="s">
        <v>7248</v>
      </c>
      <c r="E1262" s="20" t="s">
        <v>50</v>
      </c>
      <c r="F1262" s="20" t="s">
        <v>9</v>
      </c>
      <c r="G1262" s="20">
        <v>1</v>
      </c>
      <c r="H1262" s="20">
        <v>2025</v>
      </c>
      <c r="I1262" s="20" t="s">
        <v>7249</v>
      </c>
      <c r="J1262" s="20" t="s">
        <v>7247</v>
      </c>
      <c r="K1262" s="20">
        <v>9441152492</v>
      </c>
      <c r="L1262" s="20" t="s">
        <v>7250</v>
      </c>
      <c r="M1262" s="20">
        <v>9010703203</v>
      </c>
      <c r="N1262" s="20" t="s">
        <v>67</v>
      </c>
      <c r="O1262" s="20" t="s">
        <v>1090</v>
      </c>
      <c r="P1262" s="31" t="s">
        <v>7251</v>
      </c>
      <c r="Q1262" s="20" t="s">
        <v>70</v>
      </c>
      <c r="R1262" s="32" t="s">
        <v>2413</v>
      </c>
    </row>
    <row r="1263" spans="1:18" ht="22.5" hidden="1" customHeight="1" x14ac:dyDescent="0.2">
      <c r="A1263" s="29">
        <v>45387.618888101853</v>
      </c>
      <c r="B1263" s="20" t="s">
        <v>7252</v>
      </c>
      <c r="C1263" s="30">
        <v>160121771305</v>
      </c>
      <c r="D1263" s="20" t="s">
        <v>7253</v>
      </c>
      <c r="E1263" s="20" t="s">
        <v>50</v>
      </c>
      <c r="F1263" s="20" t="s">
        <v>9</v>
      </c>
      <c r="G1263" s="20">
        <v>1</v>
      </c>
      <c r="H1263" s="20">
        <v>2025</v>
      </c>
      <c r="I1263" s="20" t="s">
        <v>7254</v>
      </c>
      <c r="J1263" s="20" t="s">
        <v>7252</v>
      </c>
      <c r="K1263" s="20">
        <v>7075477686</v>
      </c>
      <c r="L1263" s="20" t="s">
        <v>7255</v>
      </c>
      <c r="M1263" s="20">
        <v>9010703203</v>
      </c>
      <c r="N1263" s="20" t="s">
        <v>67</v>
      </c>
      <c r="O1263" s="20" t="s">
        <v>7256</v>
      </c>
      <c r="P1263" s="31" t="s">
        <v>7257</v>
      </c>
      <c r="Q1263" s="20" t="s">
        <v>70</v>
      </c>
      <c r="R1263" s="20" t="s">
        <v>7258</v>
      </c>
    </row>
    <row r="1264" spans="1:18" ht="22.5" hidden="1" customHeight="1" x14ac:dyDescent="0.2">
      <c r="A1264" s="29">
        <v>45378.652028611112</v>
      </c>
      <c r="B1264" s="20" t="s">
        <v>7259</v>
      </c>
      <c r="C1264" s="30">
        <v>160121771306</v>
      </c>
      <c r="D1264" s="20" t="s">
        <v>7260</v>
      </c>
      <c r="E1264" s="20" t="s">
        <v>40</v>
      </c>
      <c r="F1264" s="20" t="s">
        <v>9</v>
      </c>
      <c r="G1264" s="20">
        <v>1</v>
      </c>
      <c r="H1264" s="20">
        <v>2025</v>
      </c>
      <c r="I1264" s="20" t="s">
        <v>7261</v>
      </c>
      <c r="J1264" s="20" t="s">
        <v>7259</v>
      </c>
      <c r="K1264" s="20">
        <v>7995563041</v>
      </c>
      <c r="L1264" s="20" t="s">
        <v>7262</v>
      </c>
      <c r="M1264" s="20">
        <v>9010703203</v>
      </c>
      <c r="N1264" s="20" t="s">
        <v>7263</v>
      </c>
      <c r="O1264" s="20" t="s">
        <v>7264</v>
      </c>
      <c r="P1264" s="31" t="s">
        <v>7265</v>
      </c>
      <c r="Q1264" s="20" t="s">
        <v>70</v>
      </c>
      <c r="R1264" s="32" t="s">
        <v>7266</v>
      </c>
    </row>
    <row r="1265" spans="1:18" ht="22.5" hidden="1" customHeight="1" x14ac:dyDescent="0.2">
      <c r="A1265" s="29">
        <v>45377.50070679398</v>
      </c>
      <c r="B1265" s="20" t="s">
        <v>7267</v>
      </c>
      <c r="C1265" s="30">
        <v>160121771307</v>
      </c>
      <c r="D1265" s="20" t="s">
        <v>7268</v>
      </c>
      <c r="E1265" s="20" t="s">
        <v>50</v>
      </c>
      <c r="F1265" s="20" t="s">
        <v>9</v>
      </c>
      <c r="G1265" s="20">
        <v>2</v>
      </c>
      <c r="H1265" s="20">
        <v>2025</v>
      </c>
      <c r="I1265" s="20" t="s">
        <v>7269</v>
      </c>
      <c r="J1265" s="20" t="s">
        <v>7267</v>
      </c>
      <c r="K1265" s="20">
        <v>8500333358</v>
      </c>
      <c r="L1265" s="20" t="s">
        <v>7270</v>
      </c>
      <c r="M1265" s="20">
        <v>9441794626</v>
      </c>
      <c r="N1265" s="20" t="s">
        <v>67</v>
      </c>
      <c r="O1265" s="20" t="s">
        <v>110</v>
      </c>
      <c r="P1265" s="31" t="s">
        <v>7271</v>
      </c>
      <c r="Q1265" s="20" t="s">
        <v>46</v>
      </c>
      <c r="R1265" s="32" t="s">
        <v>2189</v>
      </c>
    </row>
    <row r="1266" spans="1:18" ht="22.5" hidden="1" customHeight="1" x14ac:dyDescent="0.2">
      <c r="A1266" s="29">
        <v>45378.458229085649</v>
      </c>
      <c r="B1266" s="20" t="s">
        <v>7272</v>
      </c>
      <c r="C1266" s="30">
        <v>160121771308</v>
      </c>
      <c r="D1266" s="20" t="s">
        <v>7273</v>
      </c>
      <c r="E1266" s="20" t="s">
        <v>50</v>
      </c>
      <c r="F1266" s="20" t="s">
        <v>9</v>
      </c>
      <c r="G1266" s="20">
        <v>2</v>
      </c>
      <c r="H1266" s="20">
        <v>2025</v>
      </c>
      <c r="I1266" s="20" t="s">
        <v>7274</v>
      </c>
      <c r="J1266" s="20" t="s">
        <v>7272</v>
      </c>
      <c r="K1266" s="20">
        <v>9381935889</v>
      </c>
      <c r="L1266" s="20" t="s">
        <v>7275</v>
      </c>
      <c r="M1266" s="20">
        <v>9441794626</v>
      </c>
      <c r="N1266" s="20" t="s">
        <v>67</v>
      </c>
      <c r="O1266" s="20" t="s">
        <v>7276</v>
      </c>
      <c r="P1266" s="31" t="s">
        <v>7277</v>
      </c>
      <c r="Q1266" s="20" t="s">
        <v>70</v>
      </c>
      <c r="R1266" s="32" t="s">
        <v>7278</v>
      </c>
    </row>
    <row r="1267" spans="1:18" ht="22.5" hidden="1" customHeight="1" x14ac:dyDescent="0.2">
      <c r="A1267" s="29">
        <v>45378.462292962962</v>
      </c>
      <c r="B1267" s="20" t="s">
        <v>7279</v>
      </c>
      <c r="C1267" s="30">
        <v>160121771309</v>
      </c>
      <c r="D1267" s="20" t="s">
        <v>7280</v>
      </c>
      <c r="E1267" s="20" t="s">
        <v>40</v>
      </c>
      <c r="F1267" s="20" t="s">
        <v>9</v>
      </c>
      <c r="G1267" s="20">
        <v>2</v>
      </c>
      <c r="H1267" s="20">
        <v>2025</v>
      </c>
      <c r="I1267" s="20" t="s">
        <v>7281</v>
      </c>
      <c r="J1267" s="20" t="s">
        <v>7279</v>
      </c>
      <c r="K1267" s="20">
        <v>9440172567</v>
      </c>
      <c r="L1267" s="20" t="s">
        <v>7282</v>
      </c>
      <c r="M1267" s="20">
        <v>9441794626</v>
      </c>
      <c r="N1267" s="20" t="s">
        <v>67</v>
      </c>
      <c r="O1267" s="20" t="s">
        <v>7283</v>
      </c>
      <c r="P1267" s="31" t="s">
        <v>7284</v>
      </c>
      <c r="Q1267" s="20" t="s">
        <v>70</v>
      </c>
      <c r="R1267" s="32" t="s">
        <v>46</v>
      </c>
    </row>
    <row r="1268" spans="1:18" ht="22.5" hidden="1" customHeight="1" x14ac:dyDescent="0.2">
      <c r="A1268" s="29">
        <v>45377.510323124996</v>
      </c>
      <c r="B1268" s="20" t="s">
        <v>7285</v>
      </c>
      <c r="C1268" s="30">
        <v>160121771311</v>
      </c>
      <c r="D1268" s="20" t="s">
        <v>7286</v>
      </c>
      <c r="E1268" s="20" t="s">
        <v>50</v>
      </c>
      <c r="F1268" s="20" t="s">
        <v>9</v>
      </c>
      <c r="G1268" s="20">
        <v>2</v>
      </c>
      <c r="H1268" s="20">
        <v>2025</v>
      </c>
      <c r="I1268" s="20" t="s">
        <v>7287</v>
      </c>
      <c r="J1268" s="20" t="s">
        <v>7285</v>
      </c>
      <c r="K1268" s="20">
        <v>7995496049</v>
      </c>
      <c r="L1268" s="20" t="s">
        <v>7288</v>
      </c>
      <c r="M1268" s="20">
        <v>9441794626</v>
      </c>
      <c r="N1268" s="20" t="s">
        <v>67</v>
      </c>
      <c r="O1268" s="20" t="s">
        <v>110</v>
      </c>
      <c r="P1268" s="31" t="s">
        <v>7289</v>
      </c>
      <c r="Q1268" s="20" t="s">
        <v>46</v>
      </c>
      <c r="R1268" s="32" t="s">
        <v>4244</v>
      </c>
    </row>
    <row r="1269" spans="1:18" ht="22.5" hidden="1" customHeight="1" x14ac:dyDescent="0.2">
      <c r="A1269" s="29">
        <v>45403.613275752316</v>
      </c>
      <c r="B1269" s="20" t="s">
        <v>7290</v>
      </c>
      <c r="C1269" s="30">
        <v>160121771312</v>
      </c>
      <c r="D1269" s="20" t="s">
        <v>7291</v>
      </c>
      <c r="E1269" s="20" t="s">
        <v>40</v>
      </c>
      <c r="F1269" s="20" t="s">
        <v>9</v>
      </c>
      <c r="G1269" s="20">
        <v>2</v>
      </c>
      <c r="H1269" s="20">
        <v>2025</v>
      </c>
      <c r="I1269" s="20" t="s">
        <v>7292</v>
      </c>
      <c r="J1269" s="20" t="s">
        <v>7290</v>
      </c>
      <c r="K1269" s="20">
        <v>7981749365</v>
      </c>
      <c r="L1269" s="20" t="s">
        <v>7293</v>
      </c>
      <c r="M1269" s="20">
        <v>9441794626</v>
      </c>
      <c r="N1269" s="20" t="s">
        <v>67</v>
      </c>
      <c r="O1269" s="20">
        <v>75</v>
      </c>
      <c r="P1269" s="31" t="s">
        <v>7294</v>
      </c>
      <c r="Q1269" s="20" t="s">
        <v>70</v>
      </c>
      <c r="R1269" s="20" t="s">
        <v>7295</v>
      </c>
    </row>
    <row r="1270" spans="1:18" ht="22.5" hidden="1" customHeight="1" x14ac:dyDescent="0.2">
      <c r="A1270" s="29">
        <v>45387.61343967593</v>
      </c>
      <c r="B1270" s="20" t="s">
        <v>7296</v>
      </c>
      <c r="C1270" s="30">
        <v>160121771313</v>
      </c>
      <c r="D1270" s="20" t="s">
        <v>7297</v>
      </c>
      <c r="E1270" s="20" t="s">
        <v>40</v>
      </c>
      <c r="F1270" s="20" t="s">
        <v>9</v>
      </c>
      <c r="G1270" s="20">
        <v>2</v>
      </c>
      <c r="H1270" s="20">
        <v>2025</v>
      </c>
      <c r="I1270" s="20" t="s">
        <v>7298</v>
      </c>
      <c r="J1270" s="20" t="s">
        <v>7296</v>
      </c>
      <c r="K1270" s="20">
        <v>9014173297</v>
      </c>
      <c r="L1270" s="20" t="s">
        <v>7299</v>
      </c>
      <c r="M1270" s="20">
        <v>94441794626</v>
      </c>
      <c r="N1270" s="20" t="s">
        <v>67</v>
      </c>
      <c r="O1270" s="20">
        <v>75</v>
      </c>
      <c r="P1270" s="31" t="s">
        <v>7300</v>
      </c>
      <c r="Q1270" s="20" t="s">
        <v>46</v>
      </c>
      <c r="R1270" s="20" t="s">
        <v>71</v>
      </c>
    </row>
    <row r="1271" spans="1:18" ht="22.5" hidden="1" customHeight="1" x14ac:dyDescent="0.2">
      <c r="A1271" s="29">
        <v>45377.788724988422</v>
      </c>
      <c r="B1271" s="20" t="s">
        <v>7301</v>
      </c>
      <c r="C1271" s="30">
        <v>160121802002</v>
      </c>
      <c r="D1271" s="20" t="s">
        <v>7302</v>
      </c>
      <c r="E1271" s="20" t="s">
        <v>40</v>
      </c>
      <c r="F1271" s="20" t="s">
        <v>17</v>
      </c>
      <c r="G1271" s="20">
        <v>1</v>
      </c>
      <c r="H1271" s="20">
        <v>2025</v>
      </c>
      <c r="I1271" s="20" t="s">
        <v>7303</v>
      </c>
      <c r="J1271" s="20" t="s">
        <v>7301</v>
      </c>
      <c r="K1271" s="20">
        <v>7989181323</v>
      </c>
      <c r="L1271" s="20" t="s">
        <v>7304</v>
      </c>
      <c r="M1271" s="20">
        <v>9791074572</v>
      </c>
      <c r="N1271" s="20" t="s">
        <v>3469</v>
      </c>
      <c r="O1271" s="20" t="s">
        <v>7305</v>
      </c>
      <c r="P1271" s="20" t="s">
        <v>7306</v>
      </c>
      <c r="Q1271" s="20" t="s">
        <v>70</v>
      </c>
      <c r="R1271" s="32" t="s">
        <v>7307</v>
      </c>
    </row>
    <row r="1272" spans="1:18" ht="22.5" hidden="1" customHeight="1" x14ac:dyDescent="0.2">
      <c r="A1272" s="29">
        <v>45377.573360462964</v>
      </c>
      <c r="B1272" s="20" t="s">
        <v>7308</v>
      </c>
      <c r="C1272" s="30">
        <v>160121802003</v>
      </c>
      <c r="D1272" s="20" t="s">
        <v>7309</v>
      </c>
      <c r="E1272" s="20" t="s">
        <v>40</v>
      </c>
      <c r="F1272" s="20" t="s">
        <v>17</v>
      </c>
      <c r="G1272" s="20">
        <v>1</v>
      </c>
      <c r="H1272" s="20">
        <v>2025</v>
      </c>
      <c r="I1272" s="20" t="s">
        <v>7310</v>
      </c>
      <c r="J1272" s="20" t="s">
        <v>7308</v>
      </c>
      <c r="K1272" s="20">
        <v>8639850234</v>
      </c>
      <c r="L1272" s="20" t="s">
        <v>7311</v>
      </c>
      <c r="M1272" s="20">
        <v>9791074572</v>
      </c>
      <c r="N1272" s="20" t="s">
        <v>3469</v>
      </c>
      <c r="O1272" s="20">
        <v>64.5</v>
      </c>
      <c r="P1272" s="31" t="s">
        <v>7312</v>
      </c>
      <c r="Q1272" s="20" t="s">
        <v>70</v>
      </c>
      <c r="R1272" s="32" t="s">
        <v>7313</v>
      </c>
    </row>
    <row r="1273" spans="1:18" ht="22.5" hidden="1" customHeight="1" x14ac:dyDescent="0.2">
      <c r="A1273" s="29">
        <v>45370.618803912032</v>
      </c>
      <c r="B1273" s="20" t="s">
        <v>7314</v>
      </c>
      <c r="C1273" s="30">
        <v>160121802005</v>
      </c>
      <c r="D1273" s="20" t="s">
        <v>7315</v>
      </c>
      <c r="E1273" s="20" t="s">
        <v>40</v>
      </c>
      <c r="F1273" s="20" t="s">
        <v>17</v>
      </c>
      <c r="G1273" s="20">
        <v>1</v>
      </c>
      <c r="H1273" s="20">
        <v>2025</v>
      </c>
      <c r="I1273" s="20" t="s">
        <v>7316</v>
      </c>
      <c r="J1273" s="20" t="s">
        <v>7314</v>
      </c>
      <c r="K1273" s="20">
        <v>9652337507</v>
      </c>
      <c r="L1273" s="20" t="s">
        <v>7317</v>
      </c>
      <c r="M1273" s="20">
        <v>9791074572</v>
      </c>
      <c r="N1273" s="20" t="s">
        <v>3469</v>
      </c>
      <c r="O1273" s="20">
        <v>20</v>
      </c>
      <c r="P1273" s="20" t="s">
        <v>7318</v>
      </c>
      <c r="Q1273" s="20" t="s">
        <v>46</v>
      </c>
      <c r="R1273" s="32" t="s">
        <v>7319</v>
      </c>
    </row>
    <row r="1274" spans="1:18" ht="22.5" hidden="1" customHeight="1" x14ac:dyDescent="0.2">
      <c r="A1274" s="29">
        <v>45389.911914594908</v>
      </c>
      <c r="B1274" s="20" t="s">
        <v>7314</v>
      </c>
      <c r="C1274" s="30">
        <v>160121802005</v>
      </c>
      <c r="D1274" s="20" t="s">
        <v>7320</v>
      </c>
      <c r="E1274" s="20" t="s">
        <v>40</v>
      </c>
      <c r="F1274" s="20" t="s">
        <v>17</v>
      </c>
      <c r="G1274" s="20">
        <v>1</v>
      </c>
      <c r="H1274" s="20">
        <v>2025</v>
      </c>
      <c r="I1274" s="20" t="s">
        <v>7316</v>
      </c>
      <c r="J1274" s="20" t="s">
        <v>7314</v>
      </c>
      <c r="K1274" s="20">
        <v>9652337507</v>
      </c>
      <c r="L1274" s="20" t="s">
        <v>7321</v>
      </c>
      <c r="M1274" s="20">
        <v>9791074572</v>
      </c>
      <c r="N1274" s="20" t="s">
        <v>3469</v>
      </c>
      <c r="O1274" s="20" t="s">
        <v>7322</v>
      </c>
      <c r="P1274" s="31" t="s">
        <v>7323</v>
      </c>
      <c r="Q1274" s="20" t="s">
        <v>46</v>
      </c>
      <c r="R1274" s="20" t="s">
        <v>7324</v>
      </c>
    </row>
    <row r="1275" spans="1:18" ht="22.5" hidden="1" customHeight="1" x14ac:dyDescent="0.2">
      <c r="A1275" s="29">
        <v>45377.440282685187</v>
      </c>
      <c r="B1275" s="20" t="s">
        <v>7325</v>
      </c>
      <c r="C1275" s="30">
        <v>160121802006</v>
      </c>
      <c r="D1275" s="20" t="s">
        <v>7326</v>
      </c>
      <c r="E1275" s="20" t="s">
        <v>40</v>
      </c>
      <c r="F1275" s="20" t="s">
        <v>17</v>
      </c>
      <c r="G1275" s="20">
        <v>1</v>
      </c>
      <c r="H1275" s="20">
        <v>2025</v>
      </c>
      <c r="I1275" s="20" t="s">
        <v>7327</v>
      </c>
      <c r="J1275" s="20" t="s">
        <v>7325</v>
      </c>
      <c r="K1275" s="20">
        <v>9346797982</v>
      </c>
      <c r="L1275" s="20" t="s">
        <v>7328</v>
      </c>
      <c r="M1275" s="20">
        <v>9791074572</v>
      </c>
      <c r="N1275" s="20" t="s">
        <v>3469</v>
      </c>
      <c r="O1275" s="20" t="s">
        <v>7329</v>
      </c>
      <c r="P1275" s="31" t="s">
        <v>7330</v>
      </c>
      <c r="Q1275" s="20" t="s">
        <v>46</v>
      </c>
      <c r="R1275" s="32" t="s">
        <v>7331</v>
      </c>
    </row>
    <row r="1276" spans="1:18" ht="22.5" hidden="1" customHeight="1" x14ac:dyDescent="0.2">
      <c r="A1276" s="29">
        <v>45372.303131550929</v>
      </c>
      <c r="B1276" s="20" t="s">
        <v>7332</v>
      </c>
      <c r="C1276" s="30">
        <v>160121802007</v>
      </c>
      <c r="D1276" s="20" t="s">
        <v>7333</v>
      </c>
      <c r="E1276" s="20" t="s">
        <v>40</v>
      </c>
      <c r="F1276" s="20" t="s">
        <v>17</v>
      </c>
      <c r="G1276" s="20">
        <v>1</v>
      </c>
      <c r="H1276" s="20">
        <v>2025</v>
      </c>
      <c r="I1276" s="20" t="s">
        <v>7334</v>
      </c>
      <c r="J1276" s="20" t="s">
        <v>7332</v>
      </c>
      <c r="K1276" s="20">
        <v>9014605319</v>
      </c>
      <c r="L1276" s="20" t="s">
        <v>7335</v>
      </c>
      <c r="M1276" s="20" t="s">
        <v>7336</v>
      </c>
      <c r="N1276" s="20" t="s">
        <v>3469</v>
      </c>
      <c r="O1276" s="20" t="s">
        <v>7337</v>
      </c>
      <c r="P1276" s="31" t="s">
        <v>7338</v>
      </c>
      <c r="Q1276" s="20" t="s">
        <v>46</v>
      </c>
      <c r="R1276" s="33" t="s">
        <v>7339</v>
      </c>
    </row>
    <row r="1277" spans="1:18" ht="22.5" hidden="1" customHeight="1" x14ac:dyDescent="0.2">
      <c r="A1277" s="29">
        <v>45377.58129898148</v>
      </c>
      <c r="B1277" s="20" t="s">
        <v>7340</v>
      </c>
      <c r="C1277" s="30">
        <v>160121802008</v>
      </c>
      <c r="D1277" s="20" t="s">
        <v>7341</v>
      </c>
      <c r="E1277" s="20" t="s">
        <v>40</v>
      </c>
      <c r="F1277" s="20" t="s">
        <v>17</v>
      </c>
      <c r="G1277" s="20">
        <v>1</v>
      </c>
      <c r="H1277" s="20">
        <v>2025</v>
      </c>
      <c r="I1277" s="20" t="s">
        <v>7342</v>
      </c>
      <c r="J1277" s="20" t="s">
        <v>7340</v>
      </c>
      <c r="K1277" s="20">
        <v>8125456608</v>
      </c>
      <c r="L1277" s="20" t="s">
        <v>7343</v>
      </c>
      <c r="M1277" s="20">
        <v>9791074572</v>
      </c>
      <c r="N1277" s="20" t="s">
        <v>3469</v>
      </c>
      <c r="O1277" s="20">
        <v>64.5</v>
      </c>
      <c r="P1277" s="31" t="s">
        <v>7344</v>
      </c>
      <c r="Q1277" s="20" t="s">
        <v>70</v>
      </c>
      <c r="R1277" s="32" t="s">
        <v>3684</v>
      </c>
    </row>
    <row r="1278" spans="1:18" ht="22.5" hidden="1" customHeight="1" x14ac:dyDescent="0.2">
      <c r="A1278" s="29">
        <v>45372.983017812498</v>
      </c>
      <c r="B1278" s="20" t="s">
        <v>7345</v>
      </c>
      <c r="C1278" s="30">
        <v>160121802009</v>
      </c>
      <c r="D1278" s="20" t="s">
        <v>7346</v>
      </c>
      <c r="E1278" s="20" t="s">
        <v>40</v>
      </c>
      <c r="F1278" s="20" t="s">
        <v>17</v>
      </c>
      <c r="G1278" s="20">
        <v>1</v>
      </c>
      <c r="H1278" s="20">
        <v>2025</v>
      </c>
      <c r="I1278" s="20" t="s">
        <v>7345</v>
      </c>
      <c r="J1278" s="20" t="s">
        <v>7347</v>
      </c>
      <c r="K1278" s="20">
        <v>8179979715</v>
      </c>
      <c r="L1278" s="20" t="s">
        <v>7348</v>
      </c>
      <c r="M1278" s="20">
        <v>9791074572</v>
      </c>
      <c r="N1278" s="20" t="s">
        <v>3469</v>
      </c>
      <c r="O1278" s="20" t="s">
        <v>7349</v>
      </c>
      <c r="P1278" s="31" t="s">
        <v>7350</v>
      </c>
      <c r="Q1278" s="20" t="s">
        <v>46</v>
      </c>
      <c r="R1278" s="32" t="s">
        <v>7351</v>
      </c>
    </row>
    <row r="1279" spans="1:18" ht="22.5" hidden="1" customHeight="1" x14ac:dyDescent="0.2">
      <c r="A1279" s="29">
        <v>45372.40310851852</v>
      </c>
      <c r="B1279" s="20" t="s">
        <v>7352</v>
      </c>
      <c r="C1279" s="30">
        <v>160121802010</v>
      </c>
      <c r="D1279" s="20" t="s">
        <v>7353</v>
      </c>
      <c r="E1279" s="20" t="s">
        <v>40</v>
      </c>
      <c r="F1279" s="20" t="s">
        <v>17</v>
      </c>
      <c r="G1279" s="20">
        <v>1</v>
      </c>
      <c r="H1279" s="20">
        <v>2025</v>
      </c>
      <c r="I1279" s="20" t="s">
        <v>7354</v>
      </c>
      <c r="J1279" s="20" t="s">
        <v>7355</v>
      </c>
      <c r="K1279" s="20">
        <v>9640059667</v>
      </c>
      <c r="L1279" s="20" t="s">
        <v>7356</v>
      </c>
      <c r="M1279" s="20">
        <v>9791074572</v>
      </c>
      <c r="N1279" s="20" t="s">
        <v>3469</v>
      </c>
      <c r="O1279" s="20">
        <v>64.5</v>
      </c>
      <c r="P1279" s="31" t="s">
        <v>7357</v>
      </c>
      <c r="Q1279" s="20" t="s">
        <v>70</v>
      </c>
      <c r="R1279" s="32" t="s">
        <v>209</v>
      </c>
    </row>
    <row r="1280" spans="1:18" ht="22.5" hidden="1" customHeight="1" x14ac:dyDescent="0.2">
      <c r="A1280" s="29">
        <v>45377.572398275464</v>
      </c>
      <c r="B1280" s="20" t="s">
        <v>7358</v>
      </c>
      <c r="C1280" s="30">
        <v>160121802011</v>
      </c>
      <c r="D1280" s="20" t="s">
        <v>7359</v>
      </c>
      <c r="E1280" s="20" t="s">
        <v>40</v>
      </c>
      <c r="F1280" s="20" t="s">
        <v>17</v>
      </c>
      <c r="G1280" s="20">
        <v>1</v>
      </c>
      <c r="H1280" s="20">
        <v>2025</v>
      </c>
      <c r="I1280" s="20" t="s">
        <v>7360</v>
      </c>
      <c r="J1280" s="20" t="s">
        <v>7358</v>
      </c>
      <c r="K1280" s="20">
        <v>9063878067</v>
      </c>
      <c r="L1280" s="20" t="s">
        <v>7361</v>
      </c>
      <c r="M1280" s="20" t="s">
        <v>7336</v>
      </c>
      <c r="N1280" s="20" t="s">
        <v>3469</v>
      </c>
      <c r="O1280" s="20">
        <v>64.5</v>
      </c>
      <c r="P1280" s="31" t="s">
        <v>7362</v>
      </c>
      <c r="Q1280" s="20" t="s">
        <v>70</v>
      </c>
      <c r="R1280" s="32" t="s">
        <v>7363</v>
      </c>
    </row>
    <row r="1281" spans="1:18" ht="22.5" hidden="1" customHeight="1" x14ac:dyDescent="0.2">
      <c r="A1281" s="29">
        <v>45377.893401111112</v>
      </c>
      <c r="B1281" s="20" t="s">
        <v>7364</v>
      </c>
      <c r="C1281" s="30">
        <v>160121802012</v>
      </c>
      <c r="D1281" s="20" t="s">
        <v>7365</v>
      </c>
      <c r="E1281" s="20" t="s">
        <v>40</v>
      </c>
      <c r="F1281" s="20" t="s">
        <v>17</v>
      </c>
      <c r="G1281" s="20">
        <v>1</v>
      </c>
      <c r="H1281" s="20">
        <v>2025</v>
      </c>
      <c r="I1281" s="20" t="s">
        <v>7366</v>
      </c>
      <c r="J1281" s="20" t="s">
        <v>7364</v>
      </c>
      <c r="K1281" s="20">
        <v>7893137949</v>
      </c>
      <c r="L1281" s="20" t="s">
        <v>7367</v>
      </c>
      <c r="M1281" s="20">
        <v>9791074572</v>
      </c>
      <c r="N1281" s="20" t="s">
        <v>3469</v>
      </c>
      <c r="O1281" s="20">
        <v>64.5</v>
      </c>
      <c r="P1281" s="31" t="s">
        <v>7368</v>
      </c>
      <c r="Q1281" s="20" t="s">
        <v>46</v>
      </c>
      <c r="R1281" s="32" t="s">
        <v>56</v>
      </c>
    </row>
    <row r="1282" spans="1:18" ht="22.5" hidden="1" customHeight="1" x14ac:dyDescent="0.2">
      <c r="A1282" s="29">
        <v>45371.478321446761</v>
      </c>
      <c r="B1282" s="20" t="s">
        <v>7369</v>
      </c>
      <c r="C1282" s="30">
        <v>160121802013</v>
      </c>
      <c r="D1282" s="20" t="s">
        <v>7370</v>
      </c>
      <c r="E1282" s="20" t="s">
        <v>40</v>
      </c>
      <c r="F1282" s="20" t="s">
        <v>17</v>
      </c>
      <c r="G1282" s="20">
        <v>1</v>
      </c>
      <c r="H1282" s="20">
        <v>2025</v>
      </c>
      <c r="I1282" s="20" t="s">
        <v>7371</v>
      </c>
      <c r="J1282" s="20" t="s">
        <v>7369</v>
      </c>
      <c r="K1282" s="20">
        <v>9392968283</v>
      </c>
      <c r="L1282" s="20" t="s">
        <v>7372</v>
      </c>
      <c r="M1282" s="20">
        <v>9791074572</v>
      </c>
      <c r="N1282" s="20" t="s">
        <v>3469</v>
      </c>
      <c r="O1282" s="20" t="s">
        <v>7373</v>
      </c>
      <c r="P1282" s="31" t="s">
        <v>7374</v>
      </c>
      <c r="Q1282" s="20" t="s">
        <v>70</v>
      </c>
      <c r="R1282" s="32" t="s">
        <v>7375</v>
      </c>
    </row>
    <row r="1283" spans="1:18" ht="22.5" hidden="1" customHeight="1" x14ac:dyDescent="0.2">
      <c r="A1283" s="29">
        <v>45390.999854803245</v>
      </c>
      <c r="B1283" s="20" t="s">
        <v>7376</v>
      </c>
      <c r="C1283" s="30">
        <v>160121802014</v>
      </c>
      <c r="D1283" s="20" t="s">
        <v>7377</v>
      </c>
      <c r="E1283" s="20" t="s">
        <v>40</v>
      </c>
      <c r="F1283" s="20" t="s">
        <v>17</v>
      </c>
      <c r="G1283" s="20">
        <v>1</v>
      </c>
      <c r="H1283" s="20">
        <v>2025</v>
      </c>
      <c r="I1283" s="20" t="s">
        <v>7378</v>
      </c>
      <c r="J1283" s="20" t="s">
        <v>7379</v>
      </c>
      <c r="K1283" s="20">
        <v>8074746560</v>
      </c>
      <c r="L1283" s="20" t="s">
        <v>7372</v>
      </c>
      <c r="M1283" s="20">
        <v>9791074572</v>
      </c>
      <c r="N1283" s="20" t="s">
        <v>3469</v>
      </c>
      <c r="O1283" s="20">
        <v>64.5</v>
      </c>
      <c r="P1283" s="31" t="s">
        <v>7380</v>
      </c>
      <c r="Q1283" s="20" t="s">
        <v>46</v>
      </c>
      <c r="R1283" s="20" t="s">
        <v>112</v>
      </c>
    </row>
    <row r="1284" spans="1:18" ht="22.5" hidden="1" customHeight="1" x14ac:dyDescent="0.2">
      <c r="A1284" s="29">
        <v>45370.975921307865</v>
      </c>
      <c r="B1284" s="20" t="s">
        <v>7381</v>
      </c>
      <c r="C1284" s="30">
        <v>160121802016</v>
      </c>
      <c r="D1284" s="20" t="s">
        <v>7382</v>
      </c>
      <c r="E1284" s="20" t="s">
        <v>40</v>
      </c>
      <c r="F1284" s="20" t="s">
        <v>17</v>
      </c>
      <c r="G1284" s="20">
        <v>1</v>
      </c>
      <c r="H1284" s="20">
        <v>2025</v>
      </c>
      <c r="I1284" s="20" t="s">
        <v>7383</v>
      </c>
      <c r="J1284" s="20" t="s">
        <v>7381</v>
      </c>
      <c r="K1284" s="20">
        <v>7661025576</v>
      </c>
      <c r="L1284" s="20" t="s">
        <v>7384</v>
      </c>
      <c r="M1284" s="20">
        <v>9791074572</v>
      </c>
      <c r="N1284" s="20" t="s">
        <v>3146</v>
      </c>
      <c r="O1284" s="20">
        <v>64.5</v>
      </c>
      <c r="P1284" s="31" t="s">
        <v>7385</v>
      </c>
      <c r="Q1284" s="20" t="s">
        <v>70</v>
      </c>
      <c r="R1284" s="32" t="s">
        <v>7386</v>
      </c>
    </row>
    <row r="1285" spans="1:18" ht="22.5" hidden="1" customHeight="1" x14ac:dyDescent="0.2">
      <c r="A1285" s="29">
        <v>45388.527265486111</v>
      </c>
      <c r="B1285" s="20" t="s">
        <v>7387</v>
      </c>
      <c r="C1285" s="30">
        <v>160121802017</v>
      </c>
      <c r="D1285" s="20" t="s">
        <v>7388</v>
      </c>
      <c r="E1285" s="20" t="s">
        <v>50</v>
      </c>
      <c r="F1285" s="20" t="s">
        <v>17</v>
      </c>
      <c r="G1285" s="20">
        <v>1</v>
      </c>
      <c r="H1285" s="20">
        <v>2025</v>
      </c>
      <c r="I1285" s="20" t="s">
        <v>7389</v>
      </c>
      <c r="J1285" s="20" t="s">
        <v>7387</v>
      </c>
      <c r="K1285" s="20">
        <v>9912232446</v>
      </c>
      <c r="L1285" s="20" t="s">
        <v>7390</v>
      </c>
      <c r="M1285" s="20" t="s">
        <v>7336</v>
      </c>
      <c r="N1285" s="20" t="s">
        <v>3469</v>
      </c>
      <c r="O1285" s="20" t="s">
        <v>7349</v>
      </c>
      <c r="P1285" s="31" t="s">
        <v>7391</v>
      </c>
      <c r="Q1285" s="20" t="s">
        <v>70</v>
      </c>
      <c r="R1285" s="20" t="s">
        <v>7392</v>
      </c>
    </row>
    <row r="1286" spans="1:18" ht="22.5" hidden="1" customHeight="1" x14ac:dyDescent="0.2">
      <c r="A1286" s="29">
        <v>45384.803177604168</v>
      </c>
      <c r="B1286" s="20" t="s">
        <v>7393</v>
      </c>
      <c r="C1286" s="30">
        <v>160121802018</v>
      </c>
      <c r="D1286" s="20" t="s">
        <v>7394</v>
      </c>
      <c r="E1286" s="20" t="s">
        <v>50</v>
      </c>
      <c r="F1286" s="20" t="s">
        <v>17</v>
      </c>
      <c r="G1286" s="20">
        <v>1</v>
      </c>
      <c r="H1286" s="20">
        <v>2025</v>
      </c>
      <c r="I1286" s="20" t="s">
        <v>7395</v>
      </c>
      <c r="J1286" s="20" t="s">
        <v>7393</v>
      </c>
      <c r="K1286" s="20">
        <v>7396094465</v>
      </c>
      <c r="L1286" s="20" t="s">
        <v>7396</v>
      </c>
      <c r="M1286" s="20">
        <v>9791074572</v>
      </c>
      <c r="N1286" s="20" t="s">
        <v>3469</v>
      </c>
      <c r="O1286" s="20">
        <v>42.5</v>
      </c>
      <c r="P1286" s="31" t="s">
        <v>7397</v>
      </c>
      <c r="Q1286" s="20" t="s">
        <v>70</v>
      </c>
      <c r="R1286" s="32" t="s">
        <v>682</v>
      </c>
    </row>
    <row r="1287" spans="1:18" ht="22.5" hidden="1" customHeight="1" x14ac:dyDescent="0.2">
      <c r="A1287" s="29">
        <v>45392.818556527782</v>
      </c>
      <c r="B1287" s="20" t="s">
        <v>7398</v>
      </c>
      <c r="C1287" s="30">
        <v>160121802019</v>
      </c>
      <c r="D1287" s="20" t="s">
        <v>7399</v>
      </c>
      <c r="E1287" s="20" t="s">
        <v>50</v>
      </c>
      <c r="F1287" s="20" t="s">
        <v>17</v>
      </c>
      <c r="G1287" s="20">
        <v>1</v>
      </c>
      <c r="H1287" s="20">
        <v>2025</v>
      </c>
      <c r="I1287" s="20" t="s">
        <v>7400</v>
      </c>
      <c r="J1287" s="20" t="s">
        <v>7398</v>
      </c>
      <c r="K1287" s="20">
        <v>7815990194</v>
      </c>
      <c r="L1287" s="20" t="s">
        <v>7401</v>
      </c>
      <c r="M1287" s="20">
        <v>9791074572</v>
      </c>
      <c r="N1287" s="20" t="s">
        <v>3469</v>
      </c>
      <c r="O1287" s="20">
        <v>64.5</v>
      </c>
      <c r="P1287" s="31" t="s">
        <v>7402</v>
      </c>
      <c r="Q1287" s="20" t="s">
        <v>70</v>
      </c>
      <c r="R1287" s="20" t="s">
        <v>56</v>
      </c>
    </row>
    <row r="1288" spans="1:18" ht="22.5" hidden="1" customHeight="1" x14ac:dyDescent="0.2">
      <c r="A1288" s="29">
        <v>45380.528385196754</v>
      </c>
      <c r="B1288" s="20" t="s">
        <v>7403</v>
      </c>
      <c r="C1288" s="30">
        <v>160121802020</v>
      </c>
      <c r="D1288" s="20" t="s">
        <v>7404</v>
      </c>
      <c r="E1288" s="20" t="s">
        <v>50</v>
      </c>
      <c r="F1288" s="20" t="s">
        <v>17</v>
      </c>
      <c r="G1288" s="20">
        <v>1</v>
      </c>
      <c r="H1288" s="20">
        <v>2025</v>
      </c>
      <c r="I1288" s="20" t="s">
        <v>7405</v>
      </c>
      <c r="J1288" s="20" t="s">
        <v>7403</v>
      </c>
      <c r="K1288" s="20">
        <v>8919904927</v>
      </c>
      <c r="L1288" s="20" t="s">
        <v>7406</v>
      </c>
      <c r="M1288" s="20">
        <v>9791074572</v>
      </c>
      <c r="N1288" s="20" t="s">
        <v>3469</v>
      </c>
      <c r="O1288" s="20">
        <v>64.5</v>
      </c>
      <c r="P1288" s="31" t="s">
        <v>7407</v>
      </c>
      <c r="Q1288" s="20" t="s">
        <v>70</v>
      </c>
      <c r="R1288" s="32" t="s">
        <v>7408</v>
      </c>
    </row>
    <row r="1289" spans="1:18" ht="22.5" hidden="1" customHeight="1" x14ac:dyDescent="0.2">
      <c r="A1289" s="29">
        <v>45390.999246458334</v>
      </c>
      <c r="B1289" s="20" t="s">
        <v>7409</v>
      </c>
      <c r="C1289" s="30">
        <v>160121802021</v>
      </c>
      <c r="D1289" s="20" t="s">
        <v>7410</v>
      </c>
      <c r="E1289" s="20" t="s">
        <v>50</v>
      </c>
      <c r="F1289" s="20" t="s">
        <v>17</v>
      </c>
      <c r="G1289" s="20">
        <v>1</v>
      </c>
      <c r="H1289" s="20">
        <v>2025</v>
      </c>
      <c r="I1289" s="20" t="s">
        <v>7411</v>
      </c>
      <c r="J1289" s="20" t="s">
        <v>7409</v>
      </c>
      <c r="K1289" s="20">
        <v>7386189842</v>
      </c>
      <c r="L1289" s="20" t="s">
        <v>7343</v>
      </c>
      <c r="M1289" s="20">
        <v>9791074572</v>
      </c>
      <c r="N1289" s="20" t="s">
        <v>7412</v>
      </c>
      <c r="O1289" s="20" t="s">
        <v>7413</v>
      </c>
      <c r="P1289" s="31" t="s">
        <v>7414</v>
      </c>
      <c r="Q1289" s="20" t="s">
        <v>70</v>
      </c>
      <c r="R1289" s="20" t="s">
        <v>7415</v>
      </c>
    </row>
    <row r="1290" spans="1:18" ht="22.5" hidden="1" customHeight="1" x14ac:dyDescent="0.2">
      <c r="A1290" s="29">
        <v>45396.590332037042</v>
      </c>
      <c r="B1290" s="20" t="s">
        <v>7416</v>
      </c>
      <c r="C1290" s="30">
        <v>160121802022</v>
      </c>
      <c r="D1290" s="20" t="s">
        <v>7417</v>
      </c>
      <c r="E1290" s="20" t="s">
        <v>50</v>
      </c>
      <c r="F1290" s="20" t="s">
        <v>17</v>
      </c>
      <c r="G1290" s="20">
        <v>1</v>
      </c>
      <c r="H1290" s="20">
        <v>2025</v>
      </c>
      <c r="I1290" s="20" t="s">
        <v>7418</v>
      </c>
      <c r="J1290" s="20" t="s">
        <v>7416</v>
      </c>
      <c r="K1290" s="20">
        <v>6300066435</v>
      </c>
      <c r="L1290" s="20" t="s">
        <v>7419</v>
      </c>
      <c r="M1290" s="20">
        <v>9791074572</v>
      </c>
      <c r="N1290" s="20" t="s">
        <v>3469</v>
      </c>
      <c r="O1290" s="20">
        <v>64.5</v>
      </c>
      <c r="P1290" s="31" t="s">
        <v>7420</v>
      </c>
      <c r="Q1290" s="20" t="s">
        <v>46</v>
      </c>
      <c r="R1290" s="20" t="s">
        <v>112</v>
      </c>
    </row>
    <row r="1291" spans="1:18" ht="22.5" hidden="1" customHeight="1" x14ac:dyDescent="0.2">
      <c r="A1291" s="29">
        <v>45372.44341443287</v>
      </c>
      <c r="B1291" s="20" t="s">
        <v>7421</v>
      </c>
      <c r="C1291" s="30">
        <v>160121802023</v>
      </c>
      <c r="D1291" s="20" t="s">
        <v>7422</v>
      </c>
      <c r="E1291" s="20" t="s">
        <v>50</v>
      </c>
      <c r="F1291" s="20" t="s">
        <v>17</v>
      </c>
      <c r="G1291" s="20">
        <v>1</v>
      </c>
      <c r="H1291" s="20">
        <v>2025</v>
      </c>
      <c r="I1291" s="20" t="s">
        <v>7423</v>
      </c>
      <c r="J1291" s="20" t="s">
        <v>7424</v>
      </c>
      <c r="K1291" s="20">
        <v>6304964874</v>
      </c>
      <c r="L1291" s="20" t="s">
        <v>7372</v>
      </c>
      <c r="M1291" s="20">
        <v>9791074572</v>
      </c>
      <c r="N1291" s="20" t="s">
        <v>3469</v>
      </c>
      <c r="O1291" s="20">
        <v>90</v>
      </c>
      <c r="P1291" s="31" t="s">
        <v>7425</v>
      </c>
      <c r="Q1291" s="20" t="s">
        <v>46</v>
      </c>
      <c r="R1291" s="32" t="s">
        <v>7426</v>
      </c>
    </row>
    <row r="1292" spans="1:18" ht="22.5" hidden="1" customHeight="1" x14ac:dyDescent="0.2">
      <c r="A1292" s="29">
        <v>45389.502992789348</v>
      </c>
      <c r="B1292" s="20" t="s">
        <v>7427</v>
      </c>
      <c r="C1292" s="30">
        <v>160121802024</v>
      </c>
      <c r="D1292" s="20" t="s">
        <v>7428</v>
      </c>
      <c r="E1292" s="20" t="s">
        <v>50</v>
      </c>
      <c r="F1292" s="20" t="s">
        <v>17</v>
      </c>
      <c r="G1292" s="20">
        <v>1</v>
      </c>
      <c r="H1292" s="20">
        <v>2025</v>
      </c>
      <c r="I1292" s="20" t="s">
        <v>7427</v>
      </c>
      <c r="J1292" s="20" t="s">
        <v>7429</v>
      </c>
      <c r="K1292" s="20">
        <v>6304298421</v>
      </c>
      <c r="L1292" s="20" t="s">
        <v>7430</v>
      </c>
      <c r="M1292" s="20">
        <v>9791074572</v>
      </c>
      <c r="N1292" s="20" t="s">
        <v>3469</v>
      </c>
      <c r="O1292" s="20">
        <v>2</v>
      </c>
      <c r="P1292" s="20" t="s">
        <v>7431</v>
      </c>
      <c r="Q1292" s="20" t="s">
        <v>70</v>
      </c>
      <c r="R1292" s="32" t="s">
        <v>7432</v>
      </c>
    </row>
    <row r="1293" spans="1:18" ht="22.5" hidden="1" customHeight="1" x14ac:dyDescent="0.2">
      <c r="A1293" s="29">
        <v>45377.789327511578</v>
      </c>
      <c r="B1293" s="20" t="s">
        <v>7433</v>
      </c>
      <c r="C1293" s="30">
        <v>160121802025</v>
      </c>
      <c r="D1293" s="20" t="s">
        <v>7434</v>
      </c>
      <c r="E1293" s="20" t="s">
        <v>50</v>
      </c>
      <c r="F1293" s="20" t="s">
        <v>17</v>
      </c>
      <c r="G1293" s="20">
        <v>1</v>
      </c>
      <c r="H1293" s="20">
        <v>2025</v>
      </c>
      <c r="I1293" s="20" t="s">
        <v>7435</v>
      </c>
      <c r="J1293" s="20" t="s">
        <v>7433</v>
      </c>
      <c r="K1293" s="20">
        <v>7989944210</v>
      </c>
      <c r="L1293" s="20" t="s">
        <v>7436</v>
      </c>
      <c r="M1293" s="20">
        <v>9791074572</v>
      </c>
      <c r="N1293" s="20" t="s">
        <v>3469</v>
      </c>
      <c r="O1293" s="20">
        <v>62.6</v>
      </c>
      <c r="P1293" s="31" t="s">
        <v>7437</v>
      </c>
      <c r="Q1293" s="20" t="s">
        <v>46</v>
      </c>
      <c r="R1293" s="32" t="s">
        <v>242</v>
      </c>
    </row>
    <row r="1294" spans="1:18" ht="22.5" hidden="1" customHeight="1" x14ac:dyDescent="0.2">
      <c r="A1294" s="29">
        <v>45397.501928194441</v>
      </c>
      <c r="B1294" s="20" t="s">
        <v>7438</v>
      </c>
      <c r="C1294" s="30">
        <v>160121802027</v>
      </c>
      <c r="D1294" s="20" t="s">
        <v>7439</v>
      </c>
      <c r="E1294" s="20" t="s">
        <v>50</v>
      </c>
      <c r="F1294" s="20" t="s">
        <v>17</v>
      </c>
      <c r="G1294" s="20">
        <v>1</v>
      </c>
      <c r="H1294" s="20">
        <v>2025</v>
      </c>
      <c r="I1294" s="20" t="s">
        <v>7440</v>
      </c>
      <c r="J1294" s="20" t="s">
        <v>7438</v>
      </c>
      <c r="K1294" s="20">
        <v>8688623992</v>
      </c>
      <c r="L1294" s="20" t="s">
        <v>7441</v>
      </c>
      <c r="M1294" s="20">
        <v>8307066689</v>
      </c>
      <c r="N1294" s="20" t="s">
        <v>3469</v>
      </c>
      <c r="O1294" s="20">
        <v>64.5</v>
      </c>
      <c r="P1294" s="31" t="s">
        <v>7442</v>
      </c>
      <c r="Q1294" s="20" t="s">
        <v>70</v>
      </c>
      <c r="R1294" s="20" t="s">
        <v>682</v>
      </c>
    </row>
    <row r="1295" spans="1:18" ht="22.5" hidden="1" customHeight="1" x14ac:dyDescent="0.2">
      <c r="A1295" s="29">
        <v>45387.48657090278</v>
      </c>
      <c r="B1295" s="20" t="s">
        <v>7443</v>
      </c>
      <c r="C1295" s="30">
        <v>160121802028</v>
      </c>
      <c r="D1295" s="20" t="s">
        <v>7444</v>
      </c>
      <c r="E1295" s="20" t="s">
        <v>50</v>
      </c>
      <c r="F1295" s="20" t="s">
        <v>17</v>
      </c>
      <c r="G1295" s="20">
        <v>1</v>
      </c>
      <c r="H1295" s="20">
        <v>2025</v>
      </c>
      <c r="I1295" s="20" t="s">
        <v>7445</v>
      </c>
      <c r="J1295" s="20" t="s">
        <v>7443</v>
      </c>
      <c r="K1295" s="20">
        <v>7075738507</v>
      </c>
      <c r="L1295" s="20" t="s">
        <v>7446</v>
      </c>
      <c r="M1295" s="20">
        <v>8307066689</v>
      </c>
      <c r="N1295" s="20" t="s">
        <v>3469</v>
      </c>
      <c r="O1295" s="20">
        <v>64.5</v>
      </c>
      <c r="P1295" s="31" t="s">
        <v>7447</v>
      </c>
      <c r="Q1295" s="20" t="s">
        <v>46</v>
      </c>
      <c r="R1295" s="20" t="s">
        <v>85</v>
      </c>
    </row>
    <row r="1296" spans="1:18" ht="22.5" hidden="1" customHeight="1" x14ac:dyDescent="0.2">
      <c r="A1296" s="29">
        <v>45387.673418599537</v>
      </c>
      <c r="B1296" s="20" t="s">
        <v>7448</v>
      </c>
      <c r="C1296" s="30">
        <v>160121802030</v>
      </c>
      <c r="D1296" s="20" t="s">
        <v>7449</v>
      </c>
      <c r="E1296" s="20" t="s">
        <v>50</v>
      </c>
      <c r="F1296" s="20" t="s">
        <v>17</v>
      </c>
      <c r="G1296" s="20">
        <v>1</v>
      </c>
      <c r="H1296" s="20">
        <v>2025</v>
      </c>
      <c r="I1296" s="20" t="s">
        <v>7450</v>
      </c>
      <c r="J1296" s="20" t="s">
        <v>7448</v>
      </c>
      <c r="K1296" s="20">
        <v>6281576312</v>
      </c>
      <c r="L1296" s="20" t="s">
        <v>7451</v>
      </c>
      <c r="M1296" s="20">
        <v>8307066689</v>
      </c>
      <c r="N1296" s="20" t="s">
        <v>3469</v>
      </c>
      <c r="O1296" s="20">
        <v>64.5</v>
      </c>
      <c r="P1296" s="31" t="s">
        <v>7452</v>
      </c>
      <c r="Q1296" s="20" t="s">
        <v>46</v>
      </c>
      <c r="R1296" s="20" t="s">
        <v>112</v>
      </c>
    </row>
    <row r="1297" spans="1:18" ht="22.5" hidden="1" customHeight="1" x14ac:dyDescent="0.2">
      <c r="A1297" s="29">
        <v>45387.741122233798</v>
      </c>
      <c r="B1297" s="20" t="s">
        <v>7453</v>
      </c>
      <c r="C1297" s="30">
        <v>160121802031</v>
      </c>
      <c r="D1297" s="20" t="s">
        <v>7454</v>
      </c>
      <c r="E1297" s="20" t="s">
        <v>50</v>
      </c>
      <c r="F1297" s="20" t="s">
        <v>17</v>
      </c>
      <c r="G1297" s="20">
        <v>1</v>
      </c>
      <c r="H1297" s="20">
        <v>2025</v>
      </c>
      <c r="I1297" s="20" t="s">
        <v>7455</v>
      </c>
      <c r="J1297" s="20" t="s">
        <v>7456</v>
      </c>
      <c r="K1297" s="20">
        <v>7032923546</v>
      </c>
      <c r="L1297" s="20" t="s">
        <v>7457</v>
      </c>
      <c r="M1297" s="20">
        <v>8307066689</v>
      </c>
      <c r="N1297" s="20" t="s">
        <v>3469</v>
      </c>
      <c r="O1297" s="20" t="s">
        <v>7458</v>
      </c>
      <c r="P1297" s="31" t="s">
        <v>7459</v>
      </c>
      <c r="Q1297" s="20" t="s">
        <v>46</v>
      </c>
      <c r="R1297" s="20" t="s">
        <v>85</v>
      </c>
    </row>
    <row r="1298" spans="1:18" ht="22.5" hidden="1" customHeight="1" x14ac:dyDescent="0.2">
      <c r="A1298" s="29">
        <v>45387.636064409722</v>
      </c>
      <c r="B1298" s="20" t="s">
        <v>7460</v>
      </c>
      <c r="C1298" s="30">
        <v>160121802032</v>
      </c>
      <c r="D1298" s="20" t="s">
        <v>7461</v>
      </c>
      <c r="E1298" s="20" t="s">
        <v>50</v>
      </c>
      <c r="F1298" s="20" t="s">
        <v>17</v>
      </c>
      <c r="G1298" s="20">
        <v>1</v>
      </c>
      <c r="H1298" s="20">
        <v>2025</v>
      </c>
      <c r="I1298" s="20" t="s">
        <v>7460</v>
      </c>
      <c r="J1298" s="20" t="s">
        <v>7462</v>
      </c>
      <c r="K1298" s="20">
        <v>6281371955</v>
      </c>
      <c r="L1298" s="20" t="s">
        <v>7463</v>
      </c>
      <c r="M1298" s="20">
        <v>8307066689</v>
      </c>
      <c r="N1298" s="20" t="s">
        <v>3469</v>
      </c>
      <c r="O1298" s="20">
        <v>64.5</v>
      </c>
      <c r="P1298" s="31" t="s">
        <v>7464</v>
      </c>
      <c r="Q1298" s="20" t="s">
        <v>46</v>
      </c>
      <c r="R1298" s="20" t="s">
        <v>7465</v>
      </c>
    </row>
    <row r="1299" spans="1:18" ht="22.5" hidden="1" customHeight="1" x14ac:dyDescent="0.2">
      <c r="A1299" s="29">
        <v>45387.869068032407</v>
      </c>
      <c r="B1299" s="20" t="s">
        <v>7466</v>
      </c>
      <c r="C1299" s="30">
        <v>160121802035</v>
      </c>
      <c r="D1299" s="20" t="s">
        <v>7467</v>
      </c>
      <c r="E1299" s="20" t="s">
        <v>50</v>
      </c>
      <c r="F1299" s="20" t="s">
        <v>17</v>
      </c>
      <c r="G1299" s="20">
        <v>1</v>
      </c>
      <c r="H1299" s="20">
        <v>2025</v>
      </c>
      <c r="I1299" s="20" t="s">
        <v>7468</v>
      </c>
      <c r="J1299" s="20" t="s">
        <v>7466</v>
      </c>
      <c r="K1299" s="20">
        <v>9704153485</v>
      </c>
      <c r="L1299" s="20" t="s">
        <v>7457</v>
      </c>
      <c r="M1299" s="20">
        <v>8307066689</v>
      </c>
      <c r="N1299" s="20" t="s">
        <v>3469</v>
      </c>
      <c r="O1299" s="20">
        <v>64.5</v>
      </c>
      <c r="P1299" s="31" t="s">
        <v>7469</v>
      </c>
      <c r="Q1299" s="20" t="s">
        <v>46</v>
      </c>
      <c r="R1299" s="20" t="s">
        <v>7470</v>
      </c>
    </row>
    <row r="1300" spans="1:18" ht="22.5" hidden="1" customHeight="1" x14ac:dyDescent="0.2">
      <c r="A1300" s="29">
        <v>45387.585858668986</v>
      </c>
      <c r="B1300" s="20" t="s">
        <v>7471</v>
      </c>
      <c r="C1300" s="30">
        <v>160121802036</v>
      </c>
      <c r="D1300" s="20" t="s">
        <v>7472</v>
      </c>
      <c r="E1300" s="20" t="s">
        <v>50</v>
      </c>
      <c r="F1300" s="20" t="s">
        <v>17</v>
      </c>
      <c r="G1300" s="20">
        <v>1</v>
      </c>
      <c r="H1300" s="20">
        <v>2025</v>
      </c>
      <c r="I1300" s="20" t="s">
        <v>7473</v>
      </c>
      <c r="J1300" s="20" t="s">
        <v>7471</v>
      </c>
      <c r="K1300" s="20">
        <v>8074430339</v>
      </c>
      <c r="L1300" s="20" t="s">
        <v>7474</v>
      </c>
      <c r="M1300" s="20">
        <v>8074430339</v>
      </c>
      <c r="N1300" s="20" t="s">
        <v>3469</v>
      </c>
      <c r="O1300" s="20">
        <v>62.5</v>
      </c>
      <c r="P1300" s="31" t="s">
        <v>7475</v>
      </c>
      <c r="Q1300" s="20" t="s">
        <v>70</v>
      </c>
      <c r="R1300" s="20" t="s">
        <v>7476</v>
      </c>
    </row>
    <row r="1301" spans="1:18" ht="22.5" hidden="1" customHeight="1" x14ac:dyDescent="0.2">
      <c r="A1301" s="29">
        <v>45387.608766712961</v>
      </c>
      <c r="B1301" s="20" t="s">
        <v>7477</v>
      </c>
      <c r="C1301" s="30">
        <v>160121802037</v>
      </c>
      <c r="D1301" s="20" t="s">
        <v>7478</v>
      </c>
      <c r="E1301" s="20" t="s">
        <v>50</v>
      </c>
      <c r="F1301" s="20" t="s">
        <v>17</v>
      </c>
      <c r="G1301" s="20">
        <v>1</v>
      </c>
      <c r="H1301" s="20">
        <v>2025</v>
      </c>
      <c r="I1301" s="20" t="s">
        <v>7479</v>
      </c>
      <c r="J1301" s="20" t="s">
        <v>7477</v>
      </c>
      <c r="K1301" s="20">
        <v>9381108167</v>
      </c>
      <c r="L1301" s="20" t="s">
        <v>7480</v>
      </c>
      <c r="M1301" s="20">
        <v>8307066689</v>
      </c>
      <c r="N1301" s="20" t="s">
        <v>3469</v>
      </c>
      <c r="O1301" s="20">
        <v>64.5</v>
      </c>
      <c r="P1301" s="31" t="s">
        <v>7481</v>
      </c>
      <c r="Q1301" s="20" t="s">
        <v>46</v>
      </c>
      <c r="R1301" s="20" t="s">
        <v>7482</v>
      </c>
    </row>
    <row r="1302" spans="1:18" ht="22.5" hidden="1" customHeight="1" x14ac:dyDescent="0.2">
      <c r="A1302" s="29">
        <v>45387.852565416666</v>
      </c>
      <c r="B1302" s="20" t="s">
        <v>7483</v>
      </c>
      <c r="C1302" s="30">
        <v>160121802038</v>
      </c>
      <c r="D1302" s="20" t="s">
        <v>7484</v>
      </c>
      <c r="E1302" s="20" t="s">
        <v>50</v>
      </c>
      <c r="F1302" s="20" t="s">
        <v>17</v>
      </c>
      <c r="G1302" s="20">
        <v>1</v>
      </c>
      <c r="H1302" s="20">
        <v>2025</v>
      </c>
      <c r="I1302" s="20" t="s">
        <v>7485</v>
      </c>
      <c r="J1302" s="20" t="s">
        <v>7483</v>
      </c>
      <c r="K1302" s="20">
        <v>9515984625</v>
      </c>
      <c r="L1302" s="20" t="s">
        <v>7486</v>
      </c>
      <c r="M1302" s="20">
        <v>8307066689</v>
      </c>
      <c r="N1302" s="20" t="s">
        <v>3469</v>
      </c>
      <c r="O1302" s="20">
        <v>64</v>
      </c>
      <c r="P1302" s="31" t="s">
        <v>7487</v>
      </c>
      <c r="Q1302" s="20" t="s">
        <v>46</v>
      </c>
      <c r="R1302" s="20" t="s">
        <v>7488</v>
      </c>
    </row>
    <row r="1303" spans="1:18" ht="22.5" hidden="1" customHeight="1" x14ac:dyDescent="0.2">
      <c r="A1303" s="29">
        <v>45387.454568576388</v>
      </c>
      <c r="B1303" s="20" t="s">
        <v>7489</v>
      </c>
      <c r="C1303" s="30">
        <v>160121802039</v>
      </c>
      <c r="D1303" s="20" t="s">
        <v>7490</v>
      </c>
      <c r="E1303" s="20" t="s">
        <v>50</v>
      </c>
      <c r="F1303" s="20" t="s">
        <v>17</v>
      </c>
      <c r="G1303" s="20">
        <v>1</v>
      </c>
      <c r="H1303" s="20">
        <v>2025</v>
      </c>
      <c r="I1303" s="20" t="s">
        <v>7489</v>
      </c>
      <c r="J1303" s="20" t="s">
        <v>7491</v>
      </c>
      <c r="K1303" s="20">
        <v>9966968739</v>
      </c>
      <c r="L1303" s="20" t="s">
        <v>7492</v>
      </c>
      <c r="M1303" s="20">
        <v>8307066689</v>
      </c>
      <c r="N1303" s="20" t="s">
        <v>3469</v>
      </c>
      <c r="O1303" s="20">
        <v>64.5</v>
      </c>
      <c r="P1303" s="31" t="s">
        <v>7493</v>
      </c>
      <c r="Q1303" s="20" t="s">
        <v>46</v>
      </c>
      <c r="R1303" s="20" t="s">
        <v>1041</v>
      </c>
    </row>
    <row r="1304" spans="1:18" ht="22.5" hidden="1" customHeight="1" x14ac:dyDescent="0.2">
      <c r="A1304" s="29">
        <v>45398.028199537039</v>
      </c>
      <c r="B1304" s="20" t="s">
        <v>7494</v>
      </c>
      <c r="C1304" s="30">
        <v>160121802040</v>
      </c>
      <c r="D1304" s="20" t="s">
        <v>7495</v>
      </c>
      <c r="E1304" s="20" t="s">
        <v>50</v>
      </c>
      <c r="F1304" s="20" t="s">
        <v>17</v>
      </c>
      <c r="G1304" s="20">
        <v>1</v>
      </c>
      <c r="H1304" s="20">
        <v>2025</v>
      </c>
      <c r="I1304" s="20" t="s">
        <v>7496</v>
      </c>
      <c r="J1304" s="20" t="s">
        <v>7494</v>
      </c>
      <c r="K1304" s="20">
        <v>9398874254</v>
      </c>
      <c r="L1304" s="20" t="s">
        <v>7497</v>
      </c>
      <c r="M1304" s="20">
        <v>8307066689</v>
      </c>
      <c r="N1304" s="20" t="s">
        <v>3146</v>
      </c>
      <c r="O1304" s="20">
        <v>64</v>
      </c>
      <c r="P1304" s="31" t="s">
        <v>7498</v>
      </c>
      <c r="Q1304" s="20" t="s">
        <v>70</v>
      </c>
      <c r="R1304" s="20" t="s">
        <v>7499</v>
      </c>
    </row>
    <row r="1305" spans="1:18" ht="22.5" hidden="1" customHeight="1" x14ac:dyDescent="0.2">
      <c r="A1305" s="29">
        <v>45372.330470636574</v>
      </c>
      <c r="B1305" s="20" t="s">
        <v>7500</v>
      </c>
      <c r="C1305" s="30">
        <v>160121802041</v>
      </c>
      <c r="D1305" s="20" t="s">
        <v>7501</v>
      </c>
      <c r="E1305" s="20" t="s">
        <v>50</v>
      </c>
      <c r="F1305" s="20" t="s">
        <v>17</v>
      </c>
      <c r="G1305" s="20">
        <v>1</v>
      </c>
      <c r="H1305" s="20">
        <v>2025</v>
      </c>
      <c r="I1305" s="20" t="s">
        <v>7502</v>
      </c>
      <c r="J1305" s="20" t="s">
        <v>7500</v>
      </c>
      <c r="K1305" s="20">
        <v>9014725219</v>
      </c>
      <c r="L1305" s="20" t="s">
        <v>7503</v>
      </c>
      <c r="M1305" s="20">
        <v>8307066689</v>
      </c>
      <c r="N1305" s="20" t="s">
        <v>3469</v>
      </c>
      <c r="O1305" s="20">
        <v>64.5</v>
      </c>
      <c r="P1305" s="31" t="s">
        <v>7504</v>
      </c>
      <c r="Q1305" s="20" t="s">
        <v>46</v>
      </c>
      <c r="R1305" s="32" t="s">
        <v>7505</v>
      </c>
    </row>
    <row r="1306" spans="1:18" ht="22.5" hidden="1" customHeight="1" x14ac:dyDescent="0.2">
      <c r="A1306" s="29">
        <v>45390.812522129629</v>
      </c>
      <c r="B1306" s="20" t="s">
        <v>7506</v>
      </c>
      <c r="C1306" s="30">
        <v>160121802042</v>
      </c>
      <c r="D1306" s="20" t="s">
        <v>7507</v>
      </c>
      <c r="E1306" s="20" t="s">
        <v>50</v>
      </c>
      <c r="F1306" s="20" t="s">
        <v>17</v>
      </c>
      <c r="G1306" s="20">
        <v>1</v>
      </c>
      <c r="H1306" s="20">
        <v>2025</v>
      </c>
      <c r="I1306" s="20" t="s">
        <v>7508</v>
      </c>
      <c r="J1306" s="20" t="s">
        <v>7506</v>
      </c>
      <c r="K1306" s="20">
        <v>8978684090</v>
      </c>
      <c r="L1306" s="20" t="s">
        <v>7509</v>
      </c>
      <c r="M1306" s="20">
        <v>8307066689</v>
      </c>
      <c r="N1306" s="20" t="s">
        <v>3469</v>
      </c>
      <c r="O1306" s="20">
        <v>64.5</v>
      </c>
      <c r="P1306" s="31" t="s">
        <v>7510</v>
      </c>
      <c r="Q1306" s="20" t="s">
        <v>46</v>
      </c>
      <c r="R1306" s="20" t="s">
        <v>56</v>
      </c>
    </row>
    <row r="1307" spans="1:18" ht="22.5" hidden="1" customHeight="1" x14ac:dyDescent="0.2">
      <c r="A1307" s="29">
        <v>45377.839741898148</v>
      </c>
      <c r="B1307" s="20" t="s">
        <v>7511</v>
      </c>
      <c r="C1307" s="30">
        <v>160121802043</v>
      </c>
      <c r="D1307" s="20" t="s">
        <v>7512</v>
      </c>
      <c r="E1307" s="20" t="s">
        <v>50</v>
      </c>
      <c r="F1307" s="20" t="s">
        <v>17</v>
      </c>
      <c r="G1307" s="20">
        <v>1</v>
      </c>
      <c r="H1307" s="20">
        <v>2025</v>
      </c>
      <c r="I1307" s="20" t="s">
        <v>7511</v>
      </c>
      <c r="J1307" s="20" t="s">
        <v>7513</v>
      </c>
      <c r="K1307" s="20">
        <v>8125864364</v>
      </c>
      <c r="L1307" s="20" t="s">
        <v>7514</v>
      </c>
      <c r="M1307" s="20">
        <v>8307066689</v>
      </c>
      <c r="N1307" s="20" t="s">
        <v>3469</v>
      </c>
      <c r="O1307" s="20" t="s">
        <v>7515</v>
      </c>
      <c r="P1307" s="31" t="s">
        <v>7516</v>
      </c>
      <c r="Q1307" s="20" t="s">
        <v>46</v>
      </c>
      <c r="R1307" s="32" t="s">
        <v>7517</v>
      </c>
    </row>
    <row r="1308" spans="1:18" ht="22.5" hidden="1" customHeight="1" x14ac:dyDescent="0.2">
      <c r="A1308" s="29">
        <v>45387.608685393519</v>
      </c>
      <c r="B1308" s="20" t="s">
        <v>7518</v>
      </c>
      <c r="C1308" s="30">
        <v>160121802301</v>
      </c>
      <c r="D1308" s="20" t="s">
        <v>7519</v>
      </c>
      <c r="E1308" s="20" t="s">
        <v>50</v>
      </c>
      <c r="F1308" s="20" t="s">
        <v>17</v>
      </c>
      <c r="G1308" s="20">
        <v>1</v>
      </c>
      <c r="H1308" s="20">
        <v>2025</v>
      </c>
      <c r="I1308" s="20" t="s">
        <v>7520</v>
      </c>
      <c r="J1308" s="20" t="s">
        <v>7518</v>
      </c>
      <c r="K1308" s="20">
        <v>7032119571</v>
      </c>
      <c r="L1308" s="20" t="s">
        <v>7521</v>
      </c>
      <c r="M1308" s="20">
        <v>8307066689</v>
      </c>
      <c r="N1308" s="20" t="s">
        <v>3469</v>
      </c>
      <c r="O1308" s="20">
        <v>64.5</v>
      </c>
      <c r="P1308" s="31" t="s">
        <v>7522</v>
      </c>
      <c r="Q1308" s="20" t="s">
        <v>46</v>
      </c>
      <c r="R1308" s="20" t="s">
        <v>7523</v>
      </c>
    </row>
    <row r="1309" spans="1:18" ht="22.5" hidden="1" customHeight="1" x14ac:dyDescent="0.2">
      <c r="A1309" s="29">
        <v>45387.841184942125</v>
      </c>
      <c r="B1309" s="20" t="s">
        <v>7524</v>
      </c>
      <c r="C1309" s="30">
        <v>160121802304</v>
      </c>
      <c r="D1309" s="20" t="s">
        <v>7525</v>
      </c>
      <c r="E1309" s="20" t="s">
        <v>50</v>
      </c>
      <c r="F1309" s="20" t="s">
        <v>17</v>
      </c>
      <c r="G1309" s="20">
        <v>1</v>
      </c>
      <c r="H1309" s="20">
        <v>2025</v>
      </c>
      <c r="I1309" s="20" t="s">
        <v>7526</v>
      </c>
      <c r="J1309" s="20" t="s">
        <v>7524</v>
      </c>
      <c r="K1309" s="20">
        <v>8688394134</v>
      </c>
      <c r="L1309" s="20" t="s">
        <v>7527</v>
      </c>
      <c r="M1309" s="20">
        <v>8307066689</v>
      </c>
      <c r="N1309" s="20" t="s">
        <v>3469</v>
      </c>
      <c r="O1309" s="20">
        <v>64.5</v>
      </c>
      <c r="P1309" s="31" t="s">
        <v>7528</v>
      </c>
      <c r="Q1309" s="20" t="s">
        <v>46</v>
      </c>
      <c r="R1309" s="20" t="s">
        <v>876</v>
      </c>
    </row>
    <row r="1310" spans="1:18" ht="22.5" hidden="1" customHeight="1" x14ac:dyDescent="0.2">
      <c r="A1310" s="29">
        <v>45372.330352407407</v>
      </c>
      <c r="B1310" s="20" t="s">
        <v>7529</v>
      </c>
      <c r="C1310" s="30">
        <v>160121802305</v>
      </c>
      <c r="D1310" s="20" t="s">
        <v>7530</v>
      </c>
      <c r="E1310" s="20" t="s">
        <v>50</v>
      </c>
      <c r="F1310" s="20" t="s">
        <v>17</v>
      </c>
      <c r="G1310" s="20">
        <v>1</v>
      </c>
      <c r="H1310" s="20">
        <v>2025</v>
      </c>
      <c r="I1310" s="20" t="s">
        <v>7531</v>
      </c>
      <c r="J1310" s="20" t="s">
        <v>7529</v>
      </c>
      <c r="K1310" s="20">
        <v>8919404138</v>
      </c>
      <c r="L1310" s="20" t="s">
        <v>7532</v>
      </c>
      <c r="M1310" s="20">
        <v>8307066689</v>
      </c>
      <c r="N1310" s="20" t="s">
        <v>3469</v>
      </c>
      <c r="O1310" s="20">
        <v>64.5</v>
      </c>
      <c r="P1310" s="31" t="s">
        <v>7533</v>
      </c>
      <c r="Q1310" s="20" t="s">
        <v>46</v>
      </c>
      <c r="R1310" s="32" t="s">
        <v>575</v>
      </c>
    </row>
    <row r="1311" spans="1:18" ht="22.5" hidden="1" customHeight="1" x14ac:dyDescent="0.2">
      <c r="A1311" s="29">
        <v>45382.55356255787</v>
      </c>
      <c r="B1311" s="20" t="s">
        <v>7534</v>
      </c>
      <c r="C1311" s="30">
        <v>160121805001</v>
      </c>
      <c r="D1311" s="20" t="s">
        <v>7535</v>
      </c>
      <c r="E1311" s="20" t="s">
        <v>40</v>
      </c>
      <c r="F1311" s="20" t="s">
        <v>15</v>
      </c>
      <c r="G1311" s="20">
        <v>1</v>
      </c>
      <c r="H1311" s="20">
        <v>2025</v>
      </c>
      <c r="I1311" s="20" t="s">
        <v>7536</v>
      </c>
      <c r="J1311" s="20" t="s">
        <v>7534</v>
      </c>
      <c r="K1311" s="20">
        <v>6305575693</v>
      </c>
      <c r="L1311" s="20" t="s">
        <v>7537</v>
      </c>
      <c r="M1311" s="20">
        <v>9849831044</v>
      </c>
      <c r="N1311" s="20" t="s">
        <v>67</v>
      </c>
      <c r="O1311" s="20" t="s">
        <v>7538</v>
      </c>
      <c r="P1311" s="31" t="s">
        <v>7539</v>
      </c>
      <c r="Q1311" s="20" t="s">
        <v>70</v>
      </c>
      <c r="R1311" s="40" t="s">
        <v>7540</v>
      </c>
    </row>
    <row r="1312" spans="1:18" ht="22.5" hidden="1" customHeight="1" x14ac:dyDescent="0.2">
      <c r="A1312" s="29">
        <v>45383.881619247681</v>
      </c>
      <c r="B1312" s="20" t="s">
        <v>7541</v>
      </c>
      <c r="C1312" s="30">
        <v>160121805002</v>
      </c>
      <c r="D1312" s="20" t="s">
        <v>7542</v>
      </c>
      <c r="E1312" s="20" t="s">
        <v>40</v>
      </c>
      <c r="F1312" s="20" t="s">
        <v>15</v>
      </c>
      <c r="G1312" s="20">
        <v>1</v>
      </c>
      <c r="H1312" s="20">
        <v>2025</v>
      </c>
      <c r="I1312" s="20" t="s">
        <v>7543</v>
      </c>
      <c r="J1312" s="20" t="s">
        <v>7541</v>
      </c>
      <c r="K1312" s="20">
        <v>9177810365</v>
      </c>
      <c r="L1312" s="20" t="s">
        <v>355</v>
      </c>
      <c r="M1312" s="20">
        <v>9666992628</v>
      </c>
      <c r="N1312" s="20" t="s">
        <v>67</v>
      </c>
      <c r="O1312" s="20">
        <v>75</v>
      </c>
      <c r="P1312" s="31" t="s">
        <v>7544</v>
      </c>
      <c r="Q1312" s="20" t="s">
        <v>70</v>
      </c>
      <c r="R1312" s="32" t="s">
        <v>242</v>
      </c>
    </row>
    <row r="1313" spans="1:18" ht="22.5" hidden="1" customHeight="1" x14ac:dyDescent="0.2">
      <c r="A1313" s="29">
        <v>45434.677338773152</v>
      </c>
      <c r="B1313" s="20" t="s">
        <v>7545</v>
      </c>
      <c r="C1313" s="20">
        <v>160121805003</v>
      </c>
      <c r="D1313" s="20" t="s">
        <v>7546</v>
      </c>
      <c r="E1313" s="20" t="s">
        <v>40</v>
      </c>
      <c r="F1313" s="20" t="s">
        <v>15</v>
      </c>
      <c r="G1313" s="20">
        <v>1</v>
      </c>
      <c r="H1313" s="20">
        <v>2025</v>
      </c>
      <c r="I1313" s="20" t="s">
        <v>7547</v>
      </c>
      <c r="J1313" s="20" t="s">
        <v>7545</v>
      </c>
      <c r="K1313" s="20">
        <v>9949192288</v>
      </c>
      <c r="L1313" s="20" t="s">
        <v>7548</v>
      </c>
      <c r="M1313" s="20">
        <v>9849831044</v>
      </c>
      <c r="N1313" s="20" t="s">
        <v>67</v>
      </c>
      <c r="O1313" s="20" t="s">
        <v>1090</v>
      </c>
      <c r="P1313" s="31" t="s">
        <v>7549</v>
      </c>
      <c r="Q1313" s="20" t="s">
        <v>70</v>
      </c>
      <c r="R1313" s="20" t="s">
        <v>301</v>
      </c>
    </row>
    <row r="1314" spans="1:18" ht="22.5" hidden="1" customHeight="1" x14ac:dyDescent="0.2">
      <c r="A1314" s="29">
        <v>45382.952980497685</v>
      </c>
      <c r="B1314" s="20" t="s">
        <v>7550</v>
      </c>
      <c r="C1314" s="30">
        <v>160121805004</v>
      </c>
      <c r="D1314" s="20" t="s">
        <v>7551</v>
      </c>
      <c r="E1314" s="20" t="s">
        <v>40</v>
      </c>
      <c r="F1314" s="20" t="s">
        <v>15</v>
      </c>
      <c r="G1314" s="20">
        <v>1</v>
      </c>
      <c r="H1314" s="20">
        <v>2025</v>
      </c>
      <c r="I1314" s="20" t="s">
        <v>7552</v>
      </c>
      <c r="J1314" s="20" t="s">
        <v>7550</v>
      </c>
      <c r="K1314" s="20">
        <v>9398509701</v>
      </c>
      <c r="L1314" s="20" t="s">
        <v>7553</v>
      </c>
      <c r="M1314" s="20">
        <v>9666992628</v>
      </c>
      <c r="N1314" s="20" t="s">
        <v>67</v>
      </c>
      <c r="O1314" s="20" t="s">
        <v>7554</v>
      </c>
      <c r="P1314" s="31" t="s">
        <v>7555</v>
      </c>
      <c r="Q1314" s="20" t="s">
        <v>70</v>
      </c>
      <c r="R1314" s="32" t="s">
        <v>7556</v>
      </c>
    </row>
    <row r="1315" spans="1:18" ht="22.5" hidden="1" customHeight="1" x14ac:dyDescent="0.2">
      <c r="A1315" s="29">
        <v>45381.589986331019</v>
      </c>
      <c r="B1315" s="20" t="s">
        <v>7557</v>
      </c>
      <c r="C1315" s="30">
        <v>160121805005</v>
      </c>
      <c r="D1315" s="20" t="s">
        <v>7558</v>
      </c>
      <c r="E1315" s="20" t="s">
        <v>40</v>
      </c>
      <c r="F1315" s="20" t="s">
        <v>15</v>
      </c>
      <c r="G1315" s="20">
        <v>1</v>
      </c>
      <c r="H1315" s="20">
        <v>2025</v>
      </c>
      <c r="I1315" s="20" t="s">
        <v>7559</v>
      </c>
      <c r="J1315" s="20" t="s">
        <v>7557</v>
      </c>
      <c r="K1315" s="20">
        <v>8247248679</v>
      </c>
      <c r="L1315" s="20" t="s">
        <v>7560</v>
      </c>
      <c r="M1315" s="20">
        <v>9849831044</v>
      </c>
      <c r="N1315" s="20" t="s">
        <v>67</v>
      </c>
      <c r="O1315" s="20" t="s">
        <v>110</v>
      </c>
      <c r="P1315" s="31" t="s">
        <v>7561</v>
      </c>
      <c r="Q1315" s="20" t="s">
        <v>70</v>
      </c>
      <c r="R1315" s="32" t="s">
        <v>158</v>
      </c>
    </row>
    <row r="1316" spans="1:18" ht="22.5" hidden="1" customHeight="1" x14ac:dyDescent="0.2">
      <c r="A1316" s="29">
        <v>45381.778397245369</v>
      </c>
      <c r="B1316" s="20" t="s">
        <v>7562</v>
      </c>
      <c r="C1316" s="30">
        <v>160121805006</v>
      </c>
      <c r="D1316" s="20" t="s">
        <v>7563</v>
      </c>
      <c r="E1316" s="20" t="s">
        <v>40</v>
      </c>
      <c r="F1316" s="20" t="s">
        <v>15</v>
      </c>
      <c r="G1316" s="20">
        <v>1</v>
      </c>
      <c r="H1316" s="20">
        <v>2025</v>
      </c>
      <c r="I1316" s="20" t="s">
        <v>7564</v>
      </c>
      <c r="J1316" s="20" t="s">
        <v>7562</v>
      </c>
      <c r="K1316" s="20">
        <v>9515494376</v>
      </c>
      <c r="L1316" s="20" t="s">
        <v>7565</v>
      </c>
      <c r="M1316" s="20">
        <v>9849831044</v>
      </c>
      <c r="N1316" s="20" t="s">
        <v>3469</v>
      </c>
      <c r="O1316" s="20" t="s">
        <v>7566</v>
      </c>
      <c r="P1316" s="31" t="s">
        <v>7567</v>
      </c>
      <c r="Q1316" s="20" t="s">
        <v>70</v>
      </c>
      <c r="R1316" s="32" t="s">
        <v>7568</v>
      </c>
    </row>
    <row r="1317" spans="1:18" ht="22.5" hidden="1" customHeight="1" x14ac:dyDescent="0.2">
      <c r="A1317" s="29">
        <v>45397.965488148147</v>
      </c>
      <c r="B1317" s="20" t="s">
        <v>7569</v>
      </c>
      <c r="C1317" s="30">
        <v>160121805006</v>
      </c>
      <c r="D1317" s="20" t="s">
        <v>7570</v>
      </c>
      <c r="E1317" s="20" t="s">
        <v>40</v>
      </c>
      <c r="F1317" s="20" t="s">
        <v>15</v>
      </c>
      <c r="G1317" s="20">
        <v>1</v>
      </c>
      <c r="H1317" s="20">
        <v>2025</v>
      </c>
      <c r="I1317" s="20" t="s">
        <v>7571</v>
      </c>
      <c r="J1317" s="20" t="s">
        <v>7569</v>
      </c>
      <c r="K1317" s="20">
        <v>9515494376</v>
      </c>
      <c r="L1317" s="20" t="s">
        <v>7572</v>
      </c>
      <c r="M1317" s="20">
        <v>9849831044</v>
      </c>
      <c r="N1317" s="20" t="s">
        <v>67</v>
      </c>
      <c r="O1317" s="20" t="s">
        <v>1065</v>
      </c>
      <c r="P1317" s="31" t="s">
        <v>7573</v>
      </c>
      <c r="Q1317" s="20" t="s">
        <v>70</v>
      </c>
      <c r="R1317" s="20" t="s">
        <v>7574</v>
      </c>
    </row>
    <row r="1318" spans="1:18" ht="30.75" hidden="1" customHeight="1" x14ac:dyDescent="0.2">
      <c r="A1318" s="29">
        <v>45395.671152048613</v>
      </c>
      <c r="B1318" s="20" t="s">
        <v>7575</v>
      </c>
      <c r="C1318" s="30">
        <v>160121805007</v>
      </c>
      <c r="D1318" s="20" t="s">
        <v>7576</v>
      </c>
      <c r="E1318" s="20" t="s">
        <v>40</v>
      </c>
      <c r="F1318" s="20" t="s">
        <v>15</v>
      </c>
      <c r="G1318" s="20">
        <v>1</v>
      </c>
      <c r="H1318" s="20">
        <v>2025</v>
      </c>
      <c r="I1318" s="20" t="s">
        <v>7577</v>
      </c>
      <c r="J1318" s="20" t="s">
        <v>7575</v>
      </c>
      <c r="K1318" s="20">
        <v>7673935809</v>
      </c>
      <c r="L1318" s="20" t="s">
        <v>7572</v>
      </c>
      <c r="M1318" s="20">
        <v>9849831044</v>
      </c>
      <c r="N1318" s="20" t="s">
        <v>67</v>
      </c>
      <c r="O1318" s="20" t="s">
        <v>7578</v>
      </c>
      <c r="P1318" s="31" t="s">
        <v>7579</v>
      </c>
      <c r="Q1318" s="20" t="s">
        <v>70</v>
      </c>
      <c r="R1318" s="32" t="s">
        <v>7580</v>
      </c>
    </row>
    <row r="1319" spans="1:18" ht="22.5" hidden="1" customHeight="1" x14ac:dyDescent="0.2">
      <c r="A1319" s="29">
        <v>45395.674088773143</v>
      </c>
      <c r="B1319" s="20" t="s">
        <v>7575</v>
      </c>
      <c r="C1319" s="30">
        <v>160121805007</v>
      </c>
      <c r="D1319" s="20" t="s">
        <v>7581</v>
      </c>
      <c r="E1319" s="20" t="s">
        <v>40</v>
      </c>
      <c r="F1319" s="20" t="s">
        <v>15</v>
      </c>
      <c r="G1319" s="20">
        <v>1</v>
      </c>
      <c r="H1319" s="20">
        <v>2025</v>
      </c>
      <c r="I1319" s="20" t="s">
        <v>7577</v>
      </c>
      <c r="J1319" s="20" t="s">
        <v>7575</v>
      </c>
      <c r="K1319" s="20">
        <v>7673935809</v>
      </c>
      <c r="L1319" s="20" t="s">
        <v>7572</v>
      </c>
      <c r="M1319" s="20">
        <v>9849831044</v>
      </c>
      <c r="N1319" s="20" t="s">
        <v>67</v>
      </c>
      <c r="O1319" s="20" t="s">
        <v>1065</v>
      </c>
      <c r="P1319" s="31" t="s">
        <v>7582</v>
      </c>
      <c r="Q1319" s="20" t="s">
        <v>70</v>
      </c>
      <c r="R1319" s="20" t="s">
        <v>7580</v>
      </c>
    </row>
    <row r="1320" spans="1:18" ht="22.5" hidden="1" customHeight="1" x14ac:dyDescent="0.2">
      <c r="A1320" s="29">
        <v>45381.797763993054</v>
      </c>
      <c r="B1320" s="20" t="s">
        <v>7583</v>
      </c>
      <c r="C1320" s="30">
        <v>160121805008</v>
      </c>
      <c r="D1320" s="20" t="s">
        <v>7584</v>
      </c>
      <c r="E1320" s="20" t="s">
        <v>40</v>
      </c>
      <c r="F1320" s="20" t="s">
        <v>15</v>
      </c>
      <c r="G1320" s="20">
        <v>1</v>
      </c>
      <c r="H1320" s="20">
        <v>2025</v>
      </c>
      <c r="I1320" s="20" t="s">
        <v>7585</v>
      </c>
      <c r="J1320" s="20" t="s">
        <v>7583</v>
      </c>
      <c r="K1320" s="20">
        <v>9618029972</v>
      </c>
      <c r="L1320" s="20" t="s">
        <v>7572</v>
      </c>
      <c r="M1320" s="20">
        <v>9849831044</v>
      </c>
      <c r="N1320" s="20" t="s">
        <v>3469</v>
      </c>
      <c r="O1320" s="20" t="s">
        <v>7586</v>
      </c>
      <c r="P1320" s="31" t="s">
        <v>7587</v>
      </c>
      <c r="Q1320" s="20" t="s">
        <v>70</v>
      </c>
      <c r="R1320" s="32" t="s">
        <v>1425</v>
      </c>
    </row>
    <row r="1321" spans="1:18" ht="22.5" hidden="1" customHeight="1" x14ac:dyDescent="0.2">
      <c r="A1321" s="29">
        <v>45381.649219108796</v>
      </c>
      <c r="B1321" s="20" t="s">
        <v>7588</v>
      </c>
      <c r="C1321" s="30">
        <v>160121805010</v>
      </c>
      <c r="D1321" s="20" t="s">
        <v>7589</v>
      </c>
      <c r="E1321" s="20" t="s">
        <v>40</v>
      </c>
      <c r="F1321" s="20" t="s">
        <v>15</v>
      </c>
      <c r="G1321" s="20">
        <v>1</v>
      </c>
      <c r="H1321" s="20">
        <v>2025</v>
      </c>
      <c r="I1321" s="20" t="s">
        <v>7590</v>
      </c>
      <c r="J1321" s="20" t="s">
        <v>7588</v>
      </c>
      <c r="K1321" s="20">
        <v>7981259387</v>
      </c>
      <c r="L1321" s="20" t="s">
        <v>7591</v>
      </c>
      <c r="M1321" s="20">
        <v>9849831044</v>
      </c>
      <c r="N1321" s="20" t="s">
        <v>67</v>
      </c>
      <c r="O1321" s="20" t="s">
        <v>7592</v>
      </c>
      <c r="P1321" s="31" t="s">
        <v>7593</v>
      </c>
      <c r="Q1321" s="20" t="s">
        <v>70</v>
      </c>
      <c r="R1321" s="32" t="s">
        <v>2440</v>
      </c>
    </row>
    <row r="1322" spans="1:18" ht="22.5" hidden="1" customHeight="1" x14ac:dyDescent="0.2">
      <c r="A1322" s="29">
        <v>45384.804533657407</v>
      </c>
      <c r="B1322" s="20" t="s">
        <v>7594</v>
      </c>
      <c r="C1322" s="30">
        <v>160121805011</v>
      </c>
      <c r="D1322" s="20" t="s">
        <v>7595</v>
      </c>
      <c r="E1322" s="20" t="s">
        <v>40</v>
      </c>
      <c r="F1322" s="20" t="s">
        <v>15</v>
      </c>
      <c r="G1322" s="20">
        <v>1</v>
      </c>
      <c r="H1322" s="20">
        <v>2025</v>
      </c>
      <c r="I1322" s="20" t="s">
        <v>7596</v>
      </c>
      <c r="J1322" s="20" t="s">
        <v>7594</v>
      </c>
      <c r="K1322" s="20">
        <v>9392026071</v>
      </c>
      <c r="L1322" s="20" t="s">
        <v>7537</v>
      </c>
      <c r="M1322" s="20">
        <v>9849831044</v>
      </c>
      <c r="N1322" s="20" t="s">
        <v>67</v>
      </c>
      <c r="O1322" s="20" t="s">
        <v>169</v>
      </c>
      <c r="P1322" s="31" t="s">
        <v>7597</v>
      </c>
      <c r="Q1322" s="20" t="s">
        <v>70</v>
      </c>
      <c r="R1322" s="32" t="s">
        <v>1472</v>
      </c>
    </row>
    <row r="1323" spans="1:18" ht="22.5" hidden="1" customHeight="1" x14ac:dyDescent="0.2">
      <c r="A1323" s="29">
        <v>45381.589992673617</v>
      </c>
      <c r="B1323" s="20" t="s">
        <v>7598</v>
      </c>
      <c r="C1323" s="30">
        <v>160121805013</v>
      </c>
      <c r="D1323" s="20" t="s">
        <v>7599</v>
      </c>
      <c r="E1323" s="20" t="s">
        <v>40</v>
      </c>
      <c r="F1323" s="20" t="s">
        <v>15</v>
      </c>
      <c r="G1323" s="20">
        <v>1</v>
      </c>
      <c r="H1323" s="20">
        <v>2025</v>
      </c>
      <c r="I1323" s="20" t="s">
        <v>7600</v>
      </c>
      <c r="J1323" s="20" t="s">
        <v>7601</v>
      </c>
      <c r="K1323" s="20">
        <v>9290907676</v>
      </c>
      <c r="L1323" s="20" t="s">
        <v>7602</v>
      </c>
      <c r="M1323" s="20">
        <v>9849831044</v>
      </c>
      <c r="N1323" s="20" t="s">
        <v>67</v>
      </c>
      <c r="O1323" s="20" t="s">
        <v>7603</v>
      </c>
      <c r="P1323" s="31" t="s">
        <v>7604</v>
      </c>
      <c r="Q1323" s="20" t="s">
        <v>70</v>
      </c>
      <c r="R1323" s="32" t="s">
        <v>7605</v>
      </c>
    </row>
    <row r="1324" spans="1:18" ht="22.5" hidden="1" customHeight="1" x14ac:dyDescent="0.2">
      <c r="A1324" s="29">
        <v>45381.752207083337</v>
      </c>
      <c r="B1324" s="20" t="s">
        <v>7606</v>
      </c>
      <c r="C1324" s="30">
        <v>160121805014</v>
      </c>
      <c r="D1324" s="20" t="s">
        <v>7607</v>
      </c>
      <c r="E1324" s="20" t="s">
        <v>40</v>
      </c>
      <c r="F1324" s="20" t="s">
        <v>15</v>
      </c>
      <c r="G1324" s="20">
        <v>1</v>
      </c>
      <c r="H1324" s="20">
        <v>2025</v>
      </c>
      <c r="I1324" s="20" t="s">
        <v>7608</v>
      </c>
      <c r="J1324" s="20" t="s">
        <v>7606</v>
      </c>
      <c r="K1324" s="20">
        <v>7207031875</v>
      </c>
      <c r="L1324" s="20" t="s">
        <v>7609</v>
      </c>
      <c r="M1324" s="20">
        <v>9849831044</v>
      </c>
      <c r="N1324" s="20" t="s">
        <v>67</v>
      </c>
      <c r="O1324" s="20" t="s">
        <v>2121</v>
      </c>
      <c r="P1324" s="31" t="s">
        <v>7610</v>
      </c>
      <c r="Q1324" s="20" t="s">
        <v>46</v>
      </c>
      <c r="R1324" s="32" t="s">
        <v>682</v>
      </c>
    </row>
    <row r="1325" spans="1:18" ht="22.5" hidden="1" customHeight="1" x14ac:dyDescent="0.2">
      <c r="A1325" s="29">
        <v>45382.636635821764</v>
      </c>
      <c r="B1325" s="20" t="s">
        <v>7611</v>
      </c>
      <c r="C1325" s="30">
        <v>160121805015</v>
      </c>
      <c r="D1325" s="20" t="s">
        <v>7612</v>
      </c>
      <c r="E1325" s="20" t="s">
        <v>40</v>
      </c>
      <c r="F1325" s="20" t="s">
        <v>15</v>
      </c>
      <c r="G1325" s="20">
        <v>1</v>
      </c>
      <c r="H1325" s="20">
        <v>2025</v>
      </c>
      <c r="I1325" s="20" t="s">
        <v>7613</v>
      </c>
      <c r="J1325" s="20" t="s">
        <v>7611</v>
      </c>
      <c r="K1325" s="20">
        <v>9502545583</v>
      </c>
      <c r="L1325" s="20" t="s">
        <v>7614</v>
      </c>
      <c r="M1325" s="20">
        <v>9849831044</v>
      </c>
      <c r="N1325" s="20" t="s">
        <v>67</v>
      </c>
      <c r="O1325" s="20" t="s">
        <v>147</v>
      </c>
      <c r="P1325" s="31" t="s">
        <v>7615</v>
      </c>
      <c r="Q1325" s="20" t="s">
        <v>70</v>
      </c>
      <c r="R1325" s="33" t="s">
        <v>7616</v>
      </c>
    </row>
    <row r="1326" spans="1:18" ht="22.5" hidden="1" customHeight="1" x14ac:dyDescent="0.2">
      <c r="A1326" s="29">
        <v>45381.64080591435</v>
      </c>
      <c r="B1326" s="20" t="s">
        <v>7617</v>
      </c>
      <c r="C1326" s="30">
        <v>160121805016</v>
      </c>
      <c r="D1326" s="20" t="s">
        <v>7618</v>
      </c>
      <c r="E1326" s="20" t="s">
        <v>40</v>
      </c>
      <c r="F1326" s="20" t="s">
        <v>15</v>
      </c>
      <c r="G1326" s="20">
        <v>1</v>
      </c>
      <c r="H1326" s="20">
        <v>2025</v>
      </c>
      <c r="I1326" s="20" t="s">
        <v>7619</v>
      </c>
      <c r="J1326" s="20" t="s">
        <v>7617</v>
      </c>
      <c r="K1326" s="20">
        <v>9573152625</v>
      </c>
      <c r="L1326" s="20" t="s">
        <v>7620</v>
      </c>
      <c r="M1326" s="20">
        <v>9849831044</v>
      </c>
      <c r="N1326" s="20" t="s">
        <v>67</v>
      </c>
      <c r="O1326" s="20" t="s">
        <v>2068</v>
      </c>
      <c r="P1326" s="31" t="s">
        <v>7621</v>
      </c>
      <c r="Q1326" s="20" t="s">
        <v>70</v>
      </c>
      <c r="R1326" s="32" t="s">
        <v>555</v>
      </c>
    </row>
    <row r="1327" spans="1:18" ht="22.5" hidden="1" customHeight="1" x14ac:dyDescent="0.2">
      <c r="A1327" s="29">
        <v>45383.267780208334</v>
      </c>
      <c r="B1327" s="20" t="s">
        <v>7622</v>
      </c>
      <c r="C1327" s="30">
        <v>160121805017</v>
      </c>
      <c r="D1327" s="20" t="s">
        <v>7623</v>
      </c>
      <c r="E1327" s="20" t="s">
        <v>40</v>
      </c>
      <c r="F1327" s="20" t="s">
        <v>15</v>
      </c>
      <c r="G1327" s="20">
        <v>1</v>
      </c>
      <c r="H1327" s="20">
        <v>2025</v>
      </c>
      <c r="I1327" s="20" t="s">
        <v>7624</v>
      </c>
      <c r="J1327" s="20" t="s">
        <v>7622</v>
      </c>
      <c r="K1327" s="20">
        <v>8309792917</v>
      </c>
      <c r="L1327" s="20" t="s">
        <v>7625</v>
      </c>
      <c r="M1327" s="20">
        <v>9849831044</v>
      </c>
      <c r="N1327" s="20" t="s">
        <v>67</v>
      </c>
      <c r="O1327" s="20" t="s">
        <v>110</v>
      </c>
      <c r="P1327" s="31" t="s">
        <v>7626</v>
      </c>
      <c r="Q1327" s="20" t="s">
        <v>70</v>
      </c>
      <c r="R1327" s="32" t="s">
        <v>1041</v>
      </c>
    </row>
    <row r="1328" spans="1:18" ht="22.5" hidden="1" customHeight="1" x14ac:dyDescent="0.2">
      <c r="A1328" s="29">
        <v>45382.408558495372</v>
      </c>
      <c r="B1328" s="20" t="s">
        <v>7627</v>
      </c>
      <c r="C1328" s="30">
        <v>160121805018</v>
      </c>
      <c r="D1328" s="20" t="s">
        <v>7628</v>
      </c>
      <c r="E1328" s="20" t="s">
        <v>40</v>
      </c>
      <c r="F1328" s="20" t="s">
        <v>15</v>
      </c>
      <c r="G1328" s="20">
        <v>1</v>
      </c>
      <c r="H1328" s="20">
        <v>2025</v>
      </c>
      <c r="I1328" s="20" t="s">
        <v>7629</v>
      </c>
      <c r="J1328" s="20" t="s">
        <v>7630</v>
      </c>
      <c r="K1328" s="20">
        <v>8247033543</v>
      </c>
      <c r="L1328" s="20" t="s">
        <v>7631</v>
      </c>
      <c r="M1328" s="20">
        <v>9849831044</v>
      </c>
      <c r="N1328" s="20" t="s">
        <v>67</v>
      </c>
      <c r="O1328" s="20" t="s">
        <v>492</v>
      </c>
      <c r="P1328" s="31" t="s">
        <v>7632</v>
      </c>
      <c r="Q1328" s="20" t="s">
        <v>70</v>
      </c>
      <c r="R1328" s="32" t="s">
        <v>56</v>
      </c>
    </row>
    <row r="1329" spans="1:18" ht="22.5" hidden="1" customHeight="1" x14ac:dyDescent="0.2">
      <c r="A1329" s="29">
        <v>45381.760079016203</v>
      </c>
      <c r="B1329" s="20" t="s">
        <v>7633</v>
      </c>
      <c r="C1329" s="30">
        <v>160121805019</v>
      </c>
      <c r="D1329" s="20" t="s">
        <v>7634</v>
      </c>
      <c r="E1329" s="20" t="s">
        <v>40</v>
      </c>
      <c r="F1329" s="20" t="s">
        <v>15</v>
      </c>
      <c r="G1329" s="20">
        <v>1</v>
      </c>
      <c r="H1329" s="20">
        <v>2025</v>
      </c>
      <c r="I1329" s="20" t="s">
        <v>7635</v>
      </c>
      <c r="J1329" s="20" t="s">
        <v>7633</v>
      </c>
      <c r="K1329" s="20">
        <v>7207237693</v>
      </c>
      <c r="L1329" s="20" t="s">
        <v>7591</v>
      </c>
      <c r="M1329" s="20">
        <v>9849831044</v>
      </c>
      <c r="N1329" s="20" t="s">
        <v>67</v>
      </c>
      <c r="O1329" s="20" t="s">
        <v>1090</v>
      </c>
      <c r="P1329" s="31" t="s">
        <v>7636</v>
      </c>
      <c r="Q1329" s="20" t="s">
        <v>70</v>
      </c>
      <c r="R1329" s="32" t="s">
        <v>158</v>
      </c>
    </row>
    <row r="1330" spans="1:18" ht="22.5" hidden="1" customHeight="1" x14ac:dyDescent="0.2">
      <c r="A1330" s="29">
        <v>45382.68864743055</v>
      </c>
      <c r="B1330" s="20" t="s">
        <v>7637</v>
      </c>
      <c r="C1330" s="30">
        <v>160121805020</v>
      </c>
      <c r="D1330" s="20" t="s">
        <v>7638</v>
      </c>
      <c r="E1330" s="20" t="s">
        <v>40</v>
      </c>
      <c r="F1330" s="20" t="s">
        <v>15</v>
      </c>
      <c r="G1330" s="20">
        <v>1</v>
      </c>
      <c r="H1330" s="20">
        <v>2025</v>
      </c>
      <c r="I1330" s="20" t="s">
        <v>7639</v>
      </c>
      <c r="J1330" s="20" t="s">
        <v>7637</v>
      </c>
      <c r="K1330" s="20">
        <v>9390976239</v>
      </c>
      <c r="L1330" s="20" t="s">
        <v>7565</v>
      </c>
      <c r="M1330" s="20">
        <v>9849831044</v>
      </c>
      <c r="N1330" s="20" t="s">
        <v>67</v>
      </c>
      <c r="O1330" s="20" t="s">
        <v>7640</v>
      </c>
      <c r="P1330" s="31" t="s">
        <v>7641</v>
      </c>
      <c r="Q1330" s="20" t="s">
        <v>70</v>
      </c>
      <c r="R1330" s="33" t="s">
        <v>7642</v>
      </c>
    </row>
    <row r="1331" spans="1:18" ht="22.5" hidden="1" customHeight="1" x14ac:dyDescent="0.2">
      <c r="A1331" s="29">
        <v>45381.871127986116</v>
      </c>
      <c r="B1331" s="20" t="s">
        <v>7643</v>
      </c>
      <c r="C1331" s="30">
        <v>160121805021</v>
      </c>
      <c r="D1331" s="20" t="s">
        <v>7644</v>
      </c>
      <c r="E1331" s="20" t="s">
        <v>40</v>
      </c>
      <c r="F1331" s="20" t="s">
        <v>15</v>
      </c>
      <c r="G1331" s="20">
        <v>1</v>
      </c>
      <c r="H1331" s="20">
        <v>2025</v>
      </c>
      <c r="I1331" s="20" t="s">
        <v>7645</v>
      </c>
      <c r="J1331" s="20" t="s">
        <v>7643</v>
      </c>
      <c r="K1331" s="20">
        <v>8143766561</v>
      </c>
      <c r="L1331" s="20" t="s">
        <v>7646</v>
      </c>
      <c r="M1331" s="20">
        <v>9849831044</v>
      </c>
      <c r="N1331" s="20" t="s">
        <v>67</v>
      </c>
      <c r="O1331" s="20" t="s">
        <v>1090</v>
      </c>
      <c r="P1331" s="31" t="s">
        <v>7647</v>
      </c>
      <c r="Q1331" s="20" t="s">
        <v>70</v>
      </c>
      <c r="R1331" s="32" t="s">
        <v>209</v>
      </c>
    </row>
    <row r="1332" spans="1:18" ht="22.5" hidden="1" customHeight="1" x14ac:dyDescent="0.2">
      <c r="A1332" s="29">
        <v>45420.659199270835</v>
      </c>
      <c r="B1332" s="20" t="s">
        <v>7648</v>
      </c>
      <c r="C1332" s="20">
        <v>160121805022</v>
      </c>
      <c r="D1332" s="20" t="s">
        <v>7649</v>
      </c>
      <c r="E1332" s="20" t="s">
        <v>40</v>
      </c>
      <c r="F1332" s="20" t="s">
        <v>15</v>
      </c>
      <c r="G1332" s="20">
        <v>1</v>
      </c>
      <c r="H1332" s="20">
        <v>2025</v>
      </c>
      <c r="I1332" s="20" t="s">
        <v>7650</v>
      </c>
      <c r="J1332" s="20" t="s">
        <v>7648</v>
      </c>
      <c r="K1332" s="20">
        <v>7780602509</v>
      </c>
      <c r="L1332" s="20" t="s">
        <v>7651</v>
      </c>
      <c r="M1332" s="20">
        <v>9908994251</v>
      </c>
      <c r="N1332" s="20" t="s">
        <v>67</v>
      </c>
      <c r="O1332" s="20">
        <v>72</v>
      </c>
      <c r="P1332" s="31" t="s">
        <v>7652</v>
      </c>
      <c r="Q1332" s="20" t="s">
        <v>70</v>
      </c>
      <c r="R1332" s="20" t="s">
        <v>112</v>
      </c>
    </row>
    <row r="1333" spans="1:18" ht="22.5" hidden="1" customHeight="1" x14ac:dyDescent="0.2">
      <c r="A1333" s="29">
        <v>45381.888795393519</v>
      </c>
      <c r="B1333" s="20" t="s">
        <v>7653</v>
      </c>
      <c r="C1333" s="30">
        <v>160121805023</v>
      </c>
      <c r="D1333" s="20" t="s">
        <v>7654</v>
      </c>
      <c r="E1333" s="20" t="s">
        <v>40</v>
      </c>
      <c r="F1333" s="20" t="s">
        <v>15</v>
      </c>
      <c r="G1333" s="20">
        <v>1</v>
      </c>
      <c r="H1333" s="20">
        <v>2025</v>
      </c>
      <c r="I1333" s="20" t="s">
        <v>7655</v>
      </c>
      <c r="J1333" s="20" t="s">
        <v>7653</v>
      </c>
      <c r="K1333" s="20">
        <v>8978982099</v>
      </c>
      <c r="L1333" s="20" t="s">
        <v>7656</v>
      </c>
      <c r="M1333" s="20">
        <v>919849664939</v>
      </c>
      <c r="N1333" s="20" t="s">
        <v>67</v>
      </c>
      <c r="O1333" s="20" t="s">
        <v>2249</v>
      </c>
      <c r="P1333" s="31" t="s">
        <v>7657</v>
      </c>
      <c r="Q1333" s="20" t="s">
        <v>46</v>
      </c>
      <c r="R1333" s="32" t="s">
        <v>7658</v>
      </c>
    </row>
    <row r="1334" spans="1:18" ht="22.5" hidden="1" customHeight="1" x14ac:dyDescent="0.2">
      <c r="A1334" s="29">
        <v>45381.670532083328</v>
      </c>
      <c r="B1334" s="20" t="s">
        <v>7659</v>
      </c>
      <c r="C1334" s="30">
        <v>160121805025</v>
      </c>
      <c r="D1334" s="20" t="s">
        <v>7660</v>
      </c>
      <c r="E1334" s="20" t="s">
        <v>40</v>
      </c>
      <c r="F1334" s="20" t="s">
        <v>15</v>
      </c>
      <c r="G1334" s="20">
        <v>1</v>
      </c>
      <c r="H1334" s="20">
        <v>2025</v>
      </c>
      <c r="I1334" s="20" t="s">
        <v>7661</v>
      </c>
      <c r="J1334" s="20" t="s">
        <v>7659</v>
      </c>
      <c r="K1334" s="20">
        <v>9182668054</v>
      </c>
      <c r="L1334" s="20" t="s">
        <v>7662</v>
      </c>
      <c r="M1334" s="20" t="s">
        <v>7663</v>
      </c>
      <c r="N1334" s="20" t="s">
        <v>67</v>
      </c>
      <c r="O1334" s="20" t="s">
        <v>147</v>
      </c>
      <c r="P1334" s="31" t="s">
        <v>7664</v>
      </c>
      <c r="Q1334" s="20" t="s">
        <v>70</v>
      </c>
      <c r="R1334" s="32" t="s">
        <v>682</v>
      </c>
    </row>
    <row r="1335" spans="1:18" ht="22.5" hidden="1" customHeight="1" x14ac:dyDescent="0.2">
      <c r="A1335" s="29">
        <v>45381.646764942125</v>
      </c>
      <c r="B1335" s="20" t="s">
        <v>7665</v>
      </c>
      <c r="C1335" s="30">
        <v>160121805026</v>
      </c>
      <c r="D1335" s="20" t="s">
        <v>7666</v>
      </c>
      <c r="E1335" s="20" t="s">
        <v>40</v>
      </c>
      <c r="F1335" s="20" t="s">
        <v>16</v>
      </c>
      <c r="G1335" s="20">
        <v>1</v>
      </c>
      <c r="H1335" s="20">
        <v>2025</v>
      </c>
      <c r="I1335" s="20" t="s">
        <v>7667</v>
      </c>
      <c r="J1335" s="20" t="s">
        <v>7665</v>
      </c>
      <c r="K1335" s="20">
        <v>9550292728</v>
      </c>
      <c r="L1335" s="20" t="s">
        <v>7668</v>
      </c>
      <c r="M1335" s="20">
        <v>9849664939</v>
      </c>
      <c r="N1335" s="20" t="s">
        <v>67</v>
      </c>
      <c r="O1335" s="20">
        <v>75</v>
      </c>
      <c r="P1335" s="31" t="s">
        <v>7669</v>
      </c>
      <c r="Q1335" s="20" t="s">
        <v>70</v>
      </c>
      <c r="R1335" s="32" t="s">
        <v>158</v>
      </c>
    </row>
    <row r="1336" spans="1:18" ht="22.5" hidden="1" customHeight="1" x14ac:dyDescent="0.2">
      <c r="A1336" s="29">
        <v>45381.582813020832</v>
      </c>
      <c r="B1336" s="20" t="s">
        <v>7670</v>
      </c>
      <c r="C1336" s="30">
        <v>160121805027</v>
      </c>
      <c r="D1336" s="20" t="s">
        <v>7671</v>
      </c>
      <c r="E1336" s="20" t="s">
        <v>40</v>
      </c>
      <c r="F1336" s="20" t="s">
        <v>15</v>
      </c>
      <c r="G1336" s="20">
        <v>1</v>
      </c>
      <c r="H1336" s="20">
        <v>2025</v>
      </c>
      <c r="I1336" s="20" t="s">
        <v>7672</v>
      </c>
      <c r="J1336" s="20" t="s">
        <v>7670</v>
      </c>
      <c r="K1336" s="20">
        <v>8106800180</v>
      </c>
      <c r="L1336" s="20" t="s">
        <v>7673</v>
      </c>
      <c r="M1336" s="20" t="s">
        <v>7674</v>
      </c>
      <c r="N1336" s="20" t="s">
        <v>67</v>
      </c>
      <c r="O1336" s="20">
        <v>75</v>
      </c>
      <c r="P1336" s="31" t="s">
        <v>7675</v>
      </c>
      <c r="Q1336" s="20" t="s">
        <v>70</v>
      </c>
      <c r="R1336" s="32" t="s">
        <v>209</v>
      </c>
    </row>
    <row r="1337" spans="1:18" ht="22.5" hidden="1" customHeight="1" x14ac:dyDescent="0.2">
      <c r="A1337" s="29">
        <v>45389.862968946763</v>
      </c>
      <c r="B1337" s="20" t="s">
        <v>7676</v>
      </c>
      <c r="C1337" s="30">
        <v>160121805028</v>
      </c>
      <c r="D1337" s="20" t="s">
        <v>7677</v>
      </c>
      <c r="E1337" s="20" t="s">
        <v>40</v>
      </c>
      <c r="F1337" s="20" t="s">
        <v>15</v>
      </c>
      <c r="G1337" s="20">
        <v>1</v>
      </c>
      <c r="H1337" s="20">
        <v>2025</v>
      </c>
      <c r="I1337" s="20" t="s">
        <v>7678</v>
      </c>
      <c r="J1337" s="20" t="s">
        <v>7676</v>
      </c>
      <c r="K1337" s="20">
        <v>8019834600</v>
      </c>
      <c r="L1337" s="20" t="s">
        <v>7679</v>
      </c>
      <c r="M1337" s="20">
        <v>9849664939</v>
      </c>
      <c r="N1337" s="20" t="s">
        <v>67</v>
      </c>
      <c r="O1337" s="20" t="s">
        <v>1010</v>
      </c>
      <c r="P1337" s="31" t="s">
        <v>7680</v>
      </c>
      <c r="Q1337" s="20" t="s">
        <v>70</v>
      </c>
      <c r="R1337" s="20" t="s">
        <v>112</v>
      </c>
    </row>
    <row r="1338" spans="1:18" ht="22.5" hidden="1" customHeight="1" x14ac:dyDescent="0.2">
      <c r="A1338" s="29">
        <v>45381.757852314811</v>
      </c>
      <c r="B1338" s="20" t="s">
        <v>7681</v>
      </c>
      <c r="C1338" s="30">
        <v>160121805029</v>
      </c>
      <c r="D1338" s="20" t="s">
        <v>7682</v>
      </c>
      <c r="E1338" s="20" t="s">
        <v>40</v>
      </c>
      <c r="F1338" s="20" t="s">
        <v>15</v>
      </c>
      <c r="G1338" s="20">
        <v>1</v>
      </c>
      <c r="H1338" s="20">
        <v>2025</v>
      </c>
      <c r="I1338" s="20" t="s">
        <v>7683</v>
      </c>
      <c r="J1338" s="20" t="s">
        <v>7681</v>
      </c>
      <c r="K1338" s="20">
        <v>8143226663</v>
      </c>
      <c r="L1338" s="20" t="s">
        <v>7684</v>
      </c>
      <c r="M1338" s="20">
        <v>9849664939</v>
      </c>
      <c r="N1338" s="20" t="s">
        <v>67</v>
      </c>
      <c r="O1338" s="20" t="s">
        <v>7685</v>
      </c>
      <c r="P1338" s="31" t="s">
        <v>7686</v>
      </c>
      <c r="Q1338" s="20" t="s">
        <v>70</v>
      </c>
      <c r="R1338" s="32" t="s">
        <v>112</v>
      </c>
    </row>
    <row r="1339" spans="1:18" ht="22.5" hidden="1" customHeight="1" x14ac:dyDescent="0.2">
      <c r="A1339" s="29">
        <v>45381.596422719907</v>
      </c>
      <c r="B1339" s="20" t="s">
        <v>7687</v>
      </c>
      <c r="C1339" s="30">
        <v>160121805030</v>
      </c>
      <c r="D1339" s="20" t="s">
        <v>7688</v>
      </c>
      <c r="E1339" s="20" t="s">
        <v>40</v>
      </c>
      <c r="F1339" s="20" t="s">
        <v>15</v>
      </c>
      <c r="G1339" s="20">
        <v>1</v>
      </c>
      <c r="H1339" s="20">
        <v>2025</v>
      </c>
      <c r="I1339" s="20" t="s">
        <v>7689</v>
      </c>
      <c r="J1339" s="20" t="s">
        <v>7687</v>
      </c>
      <c r="K1339" s="20">
        <v>6302115176</v>
      </c>
      <c r="L1339" s="20" t="s">
        <v>7690</v>
      </c>
      <c r="M1339" s="20">
        <v>9666992628</v>
      </c>
      <c r="N1339" s="20" t="s">
        <v>67</v>
      </c>
      <c r="O1339" s="20" t="s">
        <v>7691</v>
      </c>
      <c r="P1339" s="31" t="s">
        <v>7692</v>
      </c>
      <c r="Q1339" s="20" t="s">
        <v>70</v>
      </c>
      <c r="R1339" s="32" t="s">
        <v>46</v>
      </c>
    </row>
    <row r="1340" spans="1:18" ht="22.5" hidden="1" customHeight="1" x14ac:dyDescent="0.2">
      <c r="A1340" s="29">
        <v>45382.411847615746</v>
      </c>
      <c r="B1340" s="20" t="s">
        <v>7693</v>
      </c>
      <c r="C1340" s="30">
        <v>160121805031</v>
      </c>
      <c r="D1340" s="20" t="s">
        <v>7694</v>
      </c>
      <c r="E1340" s="20" t="s">
        <v>40</v>
      </c>
      <c r="F1340" s="20" t="s">
        <v>15</v>
      </c>
      <c r="G1340" s="20">
        <v>1</v>
      </c>
      <c r="H1340" s="20">
        <v>2025</v>
      </c>
      <c r="I1340" s="20" t="s">
        <v>7695</v>
      </c>
      <c r="J1340" s="20" t="s">
        <v>7696</v>
      </c>
      <c r="K1340" s="20">
        <v>8328038044</v>
      </c>
      <c r="L1340" s="20" t="s">
        <v>7697</v>
      </c>
      <c r="M1340" s="20">
        <v>9849664939</v>
      </c>
      <c r="N1340" s="20" t="s">
        <v>7698</v>
      </c>
      <c r="O1340" s="20" t="s">
        <v>1746</v>
      </c>
      <c r="P1340" s="31" t="s">
        <v>7699</v>
      </c>
      <c r="Q1340" s="20" t="s">
        <v>70</v>
      </c>
      <c r="R1340" s="32" t="s">
        <v>1229</v>
      </c>
    </row>
    <row r="1341" spans="1:18" ht="22.5" hidden="1" customHeight="1" x14ac:dyDescent="0.2">
      <c r="A1341" s="29">
        <v>45381.91380224537</v>
      </c>
      <c r="B1341" s="20" t="s">
        <v>7700</v>
      </c>
      <c r="C1341" s="30">
        <v>160121805032</v>
      </c>
      <c r="D1341" s="20" t="s">
        <v>7701</v>
      </c>
      <c r="E1341" s="20" t="s">
        <v>40</v>
      </c>
      <c r="F1341" s="20" t="s">
        <v>15</v>
      </c>
      <c r="G1341" s="20">
        <v>1</v>
      </c>
      <c r="H1341" s="20">
        <v>2025</v>
      </c>
      <c r="I1341" s="20" t="s">
        <v>7700</v>
      </c>
      <c r="J1341" s="20" t="s">
        <v>7702</v>
      </c>
      <c r="K1341" s="20">
        <v>8555918255</v>
      </c>
      <c r="L1341" s="20" t="s">
        <v>7703</v>
      </c>
      <c r="M1341" s="20">
        <v>9849664939</v>
      </c>
      <c r="N1341" s="20" t="s">
        <v>67</v>
      </c>
      <c r="O1341" s="20" t="s">
        <v>1090</v>
      </c>
      <c r="P1341" s="31" t="s">
        <v>7704</v>
      </c>
      <c r="Q1341" s="20" t="s">
        <v>70</v>
      </c>
      <c r="R1341" s="32" t="s">
        <v>7705</v>
      </c>
    </row>
    <row r="1342" spans="1:18" ht="22.5" hidden="1" customHeight="1" x14ac:dyDescent="0.2">
      <c r="A1342" s="29">
        <v>45383.424956365736</v>
      </c>
      <c r="B1342" s="20" t="s">
        <v>7706</v>
      </c>
      <c r="C1342" s="30">
        <v>160121805033</v>
      </c>
      <c r="D1342" s="20" t="s">
        <v>7707</v>
      </c>
      <c r="E1342" s="20" t="s">
        <v>40</v>
      </c>
      <c r="F1342" s="20" t="s">
        <v>15</v>
      </c>
      <c r="G1342" s="20">
        <v>1</v>
      </c>
      <c r="H1342" s="20">
        <v>2025</v>
      </c>
      <c r="I1342" s="20" t="s">
        <v>7708</v>
      </c>
      <c r="J1342" s="20" t="s">
        <v>7706</v>
      </c>
      <c r="K1342" s="20">
        <v>7013363177</v>
      </c>
      <c r="L1342" s="20" t="s">
        <v>7709</v>
      </c>
      <c r="M1342" s="20">
        <v>9849664939</v>
      </c>
      <c r="N1342" s="20" t="s">
        <v>43</v>
      </c>
      <c r="O1342" s="20" t="s">
        <v>3422</v>
      </c>
      <c r="P1342" s="31" t="s">
        <v>7710</v>
      </c>
      <c r="Q1342" s="20" t="s">
        <v>70</v>
      </c>
      <c r="R1342" s="32" t="s">
        <v>7711</v>
      </c>
    </row>
    <row r="1343" spans="1:18" ht="22.5" hidden="1" customHeight="1" x14ac:dyDescent="0.2">
      <c r="A1343" s="29">
        <v>45381.915058888888</v>
      </c>
      <c r="B1343" s="20" t="s">
        <v>7712</v>
      </c>
      <c r="C1343" s="30">
        <v>160121805034</v>
      </c>
      <c r="D1343" s="20" t="s">
        <v>7713</v>
      </c>
      <c r="E1343" s="20" t="s">
        <v>40</v>
      </c>
      <c r="F1343" s="20" t="s">
        <v>15</v>
      </c>
      <c r="G1343" s="20">
        <v>1</v>
      </c>
      <c r="H1343" s="20">
        <v>2025</v>
      </c>
      <c r="I1343" s="20" t="s">
        <v>7714</v>
      </c>
      <c r="J1343" s="20" t="s">
        <v>7712</v>
      </c>
      <c r="K1343" s="20">
        <v>9347811205</v>
      </c>
      <c r="L1343" s="20" t="s">
        <v>7715</v>
      </c>
      <c r="M1343" s="20">
        <v>9849664939</v>
      </c>
      <c r="N1343" s="20" t="s">
        <v>67</v>
      </c>
      <c r="O1343" s="20" t="s">
        <v>1065</v>
      </c>
      <c r="P1343" s="31" t="s">
        <v>7716</v>
      </c>
      <c r="Q1343" s="20" t="s">
        <v>70</v>
      </c>
      <c r="R1343" s="32" t="s">
        <v>7717</v>
      </c>
    </row>
    <row r="1344" spans="1:18" ht="22.5" hidden="1" customHeight="1" x14ac:dyDescent="0.2">
      <c r="A1344" s="29">
        <v>45389.942528171297</v>
      </c>
      <c r="B1344" s="20" t="s">
        <v>7718</v>
      </c>
      <c r="C1344" s="30">
        <v>160121805036</v>
      </c>
      <c r="D1344" s="20" t="s">
        <v>7719</v>
      </c>
      <c r="E1344" s="20" t="s">
        <v>40</v>
      </c>
      <c r="F1344" s="20" t="s">
        <v>15</v>
      </c>
      <c r="G1344" s="20">
        <v>1</v>
      </c>
      <c r="H1344" s="20">
        <v>2025</v>
      </c>
      <c r="I1344" s="20" t="s">
        <v>7720</v>
      </c>
      <c r="J1344" s="20" t="s">
        <v>7718</v>
      </c>
      <c r="K1344" s="20">
        <v>8595148966</v>
      </c>
      <c r="L1344" s="20" t="s">
        <v>7721</v>
      </c>
      <c r="M1344" s="20">
        <v>9849664939</v>
      </c>
      <c r="N1344" s="20" t="s">
        <v>67</v>
      </c>
      <c r="O1344" s="20" t="s">
        <v>2249</v>
      </c>
      <c r="P1344" s="31" t="s">
        <v>7722</v>
      </c>
      <c r="Q1344" s="20" t="s">
        <v>70</v>
      </c>
      <c r="R1344" s="20" t="s">
        <v>7723</v>
      </c>
    </row>
    <row r="1345" spans="1:18" ht="22.5" hidden="1" customHeight="1" x14ac:dyDescent="0.2">
      <c r="A1345" s="29">
        <v>45420.660971597223</v>
      </c>
      <c r="B1345" s="20" t="s">
        <v>7724</v>
      </c>
      <c r="C1345" s="20">
        <v>160121805037</v>
      </c>
      <c r="D1345" s="20" t="s">
        <v>7725</v>
      </c>
      <c r="E1345" s="20" t="s">
        <v>40</v>
      </c>
      <c r="F1345" s="20" t="s">
        <v>15</v>
      </c>
      <c r="G1345" s="20">
        <v>1</v>
      </c>
      <c r="H1345" s="20">
        <v>2025</v>
      </c>
      <c r="I1345" s="20" t="s">
        <v>7726</v>
      </c>
      <c r="J1345" s="20" t="s">
        <v>7724</v>
      </c>
      <c r="K1345" s="20">
        <v>9014636692</v>
      </c>
      <c r="L1345" s="20" t="s">
        <v>7727</v>
      </c>
      <c r="M1345" s="20">
        <v>9908994251</v>
      </c>
      <c r="N1345" s="20" t="s">
        <v>1111</v>
      </c>
      <c r="O1345" s="20">
        <v>75</v>
      </c>
      <c r="P1345" s="31" t="s">
        <v>7728</v>
      </c>
      <c r="Q1345" s="20" t="s">
        <v>70</v>
      </c>
      <c r="R1345" s="20" t="s">
        <v>209</v>
      </c>
    </row>
    <row r="1346" spans="1:18" ht="22.5" hidden="1" customHeight="1" x14ac:dyDescent="0.2">
      <c r="A1346" s="29">
        <v>45381.906343101851</v>
      </c>
      <c r="B1346" s="20" t="s">
        <v>7729</v>
      </c>
      <c r="C1346" s="30">
        <v>160121805038</v>
      </c>
      <c r="D1346" s="20" t="s">
        <v>7730</v>
      </c>
      <c r="E1346" s="20" t="s">
        <v>40</v>
      </c>
      <c r="F1346" s="20" t="s">
        <v>15</v>
      </c>
      <c r="G1346" s="20">
        <v>1</v>
      </c>
      <c r="H1346" s="20">
        <v>2025</v>
      </c>
      <c r="I1346" s="20" t="s">
        <v>7731</v>
      </c>
      <c r="J1346" s="20" t="s">
        <v>7729</v>
      </c>
      <c r="K1346" s="20">
        <v>6309285860</v>
      </c>
      <c r="L1346" s="20" t="s">
        <v>7732</v>
      </c>
      <c r="M1346" s="20">
        <v>9849664939</v>
      </c>
      <c r="N1346" s="20" t="s">
        <v>67</v>
      </c>
      <c r="O1346" s="20" t="s">
        <v>7733</v>
      </c>
      <c r="P1346" s="31" t="s">
        <v>7734</v>
      </c>
      <c r="Q1346" s="20" t="s">
        <v>70</v>
      </c>
      <c r="R1346" s="32" t="s">
        <v>149</v>
      </c>
    </row>
    <row r="1347" spans="1:18" ht="22.5" hidden="1" customHeight="1" x14ac:dyDescent="0.2">
      <c r="A1347" s="29">
        <v>45386.925561979166</v>
      </c>
      <c r="B1347" s="20" t="s">
        <v>7735</v>
      </c>
      <c r="C1347" s="30">
        <v>160121805039</v>
      </c>
      <c r="D1347" s="20" t="s">
        <v>7736</v>
      </c>
      <c r="E1347" s="20" t="s">
        <v>40</v>
      </c>
      <c r="F1347" s="20" t="s">
        <v>15</v>
      </c>
      <c r="G1347" s="20">
        <v>1</v>
      </c>
      <c r="H1347" s="20">
        <v>2025</v>
      </c>
      <c r="I1347" s="20" t="s">
        <v>7737</v>
      </c>
      <c r="J1347" s="20" t="s">
        <v>7735</v>
      </c>
      <c r="K1347" s="20">
        <v>9160507828</v>
      </c>
      <c r="L1347" s="20" t="s">
        <v>7738</v>
      </c>
      <c r="M1347" s="20">
        <v>9849664939</v>
      </c>
      <c r="N1347" s="20" t="s">
        <v>67</v>
      </c>
      <c r="O1347" s="20">
        <v>75</v>
      </c>
      <c r="P1347" s="20" t="s">
        <v>7739</v>
      </c>
      <c r="Q1347" s="20" t="s">
        <v>70</v>
      </c>
      <c r="R1347" s="32" t="s">
        <v>7740</v>
      </c>
    </row>
    <row r="1348" spans="1:18" ht="22.5" hidden="1" customHeight="1" x14ac:dyDescent="0.2">
      <c r="A1348" s="29">
        <v>45381.992374120367</v>
      </c>
      <c r="B1348" s="20" t="s">
        <v>7741</v>
      </c>
      <c r="C1348" s="30">
        <v>160121805040</v>
      </c>
      <c r="D1348" s="20" t="s">
        <v>7742</v>
      </c>
      <c r="E1348" s="20" t="s">
        <v>40</v>
      </c>
      <c r="F1348" s="20" t="s">
        <v>15</v>
      </c>
      <c r="G1348" s="20">
        <v>1</v>
      </c>
      <c r="H1348" s="20">
        <v>2026</v>
      </c>
      <c r="I1348" s="20" t="s">
        <v>7743</v>
      </c>
      <c r="J1348" s="20" t="s">
        <v>7741</v>
      </c>
      <c r="K1348" s="20">
        <v>9704216758</v>
      </c>
      <c r="L1348" s="20" t="s">
        <v>7744</v>
      </c>
      <c r="M1348" s="20">
        <v>9849664939</v>
      </c>
      <c r="N1348" s="20" t="s">
        <v>67</v>
      </c>
      <c r="O1348" s="20" t="s">
        <v>1032</v>
      </c>
      <c r="P1348" s="31" t="s">
        <v>7745</v>
      </c>
      <c r="Q1348" s="20" t="s">
        <v>70</v>
      </c>
      <c r="R1348" s="32" t="s">
        <v>56</v>
      </c>
    </row>
    <row r="1349" spans="1:18" ht="22.5" hidden="1" customHeight="1" x14ac:dyDescent="0.2">
      <c r="A1349" s="29">
        <v>45382.278464872681</v>
      </c>
      <c r="B1349" s="20" t="s">
        <v>7746</v>
      </c>
      <c r="C1349" s="30">
        <v>160121805041</v>
      </c>
      <c r="D1349" s="20" t="s">
        <v>7747</v>
      </c>
      <c r="E1349" s="20" t="s">
        <v>40</v>
      </c>
      <c r="F1349" s="20" t="s">
        <v>15</v>
      </c>
      <c r="G1349" s="20">
        <v>1</v>
      </c>
      <c r="H1349" s="20">
        <v>2025</v>
      </c>
      <c r="I1349" s="20" t="s">
        <v>7748</v>
      </c>
      <c r="J1349" s="20" t="s">
        <v>7746</v>
      </c>
      <c r="K1349" s="20">
        <v>8977796686</v>
      </c>
      <c r="L1349" s="20" t="s">
        <v>7749</v>
      </c>
      <c r="M1349" s="20" t="s">
        <v>7663</v>
      </c>
      <c r="N1349" s="20" t="s">
        <v>7750</v>
      </c>
      <c r="O1349" s="20">
        <v>60</v>
      </c>
      <c r="P1349" s="31" t="s">
        <v>7751</v>
      </c>
      <c r="Q1349" s="20" t="s">
        <v>70</v>
      </c>
      <c r="R1349" s="32" t="s">
        <v>7752</v>
      </c>
    </row>
    <row r="1350" spans="1:18" ht="22.5" hidden="1" customHeight="1" x14ac:dyDescent="0.2">
      <c r="A1350" s="29">
        <v>45387.506426666667</v>
      </c>
      <c r="B1350" s="20" t="s">
        <v>7753</v>
      </c>
      <c r="C1350" s="30">
        <v>160121805042</v>
      </c>
      <c r="D1350" s="20" t="s">
        <v>7754</v>
      </c>
      <c r="E1350" s="20" t="s">
        <v>40</v>
      </c>
      <c r="F1350" s="20" t="s">
        <v>15</v>
      </c>
      <c r="G1350" s="20">
        <v>1</v>
      </c>
      <c r="H1350" s="20">
        <v>2025</v>
      </c>
      <c r="I1350" s="20" t="s">
        <v>7755</v>
      </c>
      <c r="J1350" s="20" t="s">
        <v>7753</v>
      </c>
      <c r="K1350" s="20">
        <v>9133642083</v>
      </c>
      <c r="L1350" s="20" t="s">
        <v>7756</v>
      </c>
      <c r="M1350" s="20">
        <v>9849664939</v>
      </c>
      <c r="N1350" s="20" t="s">
        <v>67</v>
      </c>
      <c r="O1350" s="20" t="s">
        <v>1090</v>
      </c>
      <c r="P1350" s="20" t="s">
        <v>7757</v>
      </c>
      <c r="Q1350" s="20" t="s">
        <v>70</v>
      </c>
      <c r="R1350" s="20" t="s">
        <v>7758</v>
      </c>
    </row>
    <row r="1351" spans="1:18" ht="22.5" hidden="1" customHeight="1" x14ac:dyDescent="0.2">
      <c r="A1351" s="29">
        <v>45420.663761539356</v>
      </c>
      <c r="B1351" s="20" t="s">
        <v>7759</v>
      </c>
      <c r="C1351" s="20">
        <v>160121805042</v>
      </c>
      <c r="D1351" s="20" t="s">
        <v>7754</v>
      </c>
      <c r="E1351" s="20" t="s">
        <v>40</v>
      </c>
      <c r="F1351" s="20" t="s">
        <v>15</v>
      </c>
      <c r="G1351" s="20">
        <v>1</v>
      </c>
      <c r="H1351" s="20">
        <v>2025</v>
      </c>
      <c r="I1351" s="20" t="s">
        <v>7755</v>
      </c>
      <c r="J1351" s="20" t="s">
        <v>7759</v>
      </c>
      <c r="K1351" s="20">
        <v>9133642083</v>
      </c>
      <c r="L1351" s="20" t="s">
        <v>7760</v>
      </c>
      <c r="M1351" s="20">
        <v>9849664939</v>
      </c>
      <c r="N1351" s="20" t="s">
        <v>67</v>
      </c>
      <c r="O1351" s="20" t="s">
        <v>110</v>
      </c>
      <c r="P1351" s="31" t="s">
        <v>7761</v>
      </c>
      <c r="Q1351" s="20" t="s">
        <v>70</v>
      </c>
      <c r="R1351" s="20" t="s">
        <v>7762</v>
      </c>
    </row>
    <row r="1352" spans="1:18" ht="22.5" hidden="1" customHeight="1" x14ac:dyDescent="0.2">
      <c r="A1352" s="29">
        <v>45382.435311469904</v>
      </c>
      <c r="B1352" s="20" t="s">
        <v>7763</v>
      </c>
      <c r="C1352" s="30">
        <v>160121805043</v>
      </c>
      <c r="D1352" s="20" t="s">
        <v>7764</v>
      </c>
      <c r="E1352" s="20" t="s">
        <v>40</v>
      </c>
      <c r="F1352" s="20" t="s">
        <v>15</v>
      </c>
      <c r="G1352" s="20">
        <v>1</v>
      </c>
      <c r="H1352" s="20">
        <v>2025</v>
      </c>
      <c r="I1352" s="20" t="s">
        <v>7765</v>
      </c>
      <c r="J1352" s="20" t="s">
        <v>7763</v>
      </c>
      <c r="K1352" s="20">
        <v>9392676053</v>
      </c>
      <c r="L1352" s="20" t="s">
        <v>7766</v>
      </c>
      <c r="M1352" s="20">
        <v>9849664939</v>
      </c>
      <c r="N1352" s="20" t="s">
        <v>6142</v>
      </c>
      <c r="O1352" s="20" t="s">
        <v>7767</v>
      </c>
      <c r="P1352" s="31" t="s">
        <v>7768</v>
      </c>
      <c r="Q1352" s="20" t="s">
        <v>70</v>
      </c>
      <c r="R1352" s="33" t="s">
        <v>7769</v>
      </c>
    </row>
    <row r="1353" spans="1:18" ht="22.5" hidden="1" customHeight="1" x14ac:dyDescent="0.2">
      <c r="A1353" s="29">
        <v>45382.655076909723</v>
      </c>
      <c r="B1353" s="20" t="s">
        <v>7770</v>
      </c>
      <c r="C1353" s="30">
        <v>160121805044</v>
      </c>
      <c r="D1353" s="20" t="s">
        <v>7771</v>
      </c>
      <c r="E1353" s="20" t="s">
        <v>40</v>
      </c>
      <c r="F1353" s="20" t="s">
        <v>15</v>
      </c>
      <c r="G1353" s="20">
        <v>1</v>
      </c>
      <c r="H1353" s="20">
        <v>2025</v>
      </c>
      <c r="I1353" s="20" t="s">
        <v>7772</v>
      </c>
      <c r="J1353" s="20" t="s">
        <v>7770</v>
      </c>
      <c r="K1353" s="20">
        <v>8019986723</v>
      </c>
      <c r="L1353" s="20" t="s">
        <v>7773</v>
      </c>
      <c r="M1353" s="20">
        <v>9963710844</v>
      </c>
      <c r="N1353" s="20" t="s">
        <v>67</v>
      </c>
      <c r="O1353" s="20" t="s">
        <v>7774</v>
      </c>
      <c r="P1353" s="31" t="s">
        <v>7775</v>
      </c>
      <c r="Q1353" s="20" t="s">
        <v>70</v>
      </c>
      <c r="R1353" s="32" t="s">
        <v>7776</v>
      </c>
    </row>
    <row r="1354" spans="1:18" ht="22.5" hidden="1" customHeight="1" x14ac:dyDescent="0.2">
      <c r="A1354" s="29">
        <v>45381.653303530096</v>
      </c>
      <c r="B1354" s="20" t="s">
        <v>7777</v>
      </c>
      <c r="C1354" s="30">
        <v>160121805045</v>
      </c>
      <c r="D1354" s="20" t="s">
        <v>7778</v>
      </c>
      <c r="E1354" s="20" t="s">
        <v>40</v>
      </c>
      <c r="F1354" s="20" t="s">
        <v>15</v>
      </c>
      <c r="G1354" s="20">
        <v>1</v>
      </c>
      <c r="H1354" s="20">
        <v>2025</v>
      </c>
      <c r="I1354" s="20" t="s">
        <v>7779</v>
      </c>
      <c r="J1354" s="20" t="s">
        <v>7777</v>
      </c>
      <c r="K1354" s="20">
        <v>7416553409</v>
      </c>
      <c r="L1354" s="20" t="s">
        <v>7780</v>
      </c>
      <c r="M1354" s="20">
        <v>9963710844</v>
      </c>
      <c r="N1354" s="20" t="s">
        <v>67</v>
      </c>
      <c r="O1354" s="20" t="s">
        <v>4893</v>
      </c>
      <c r="P1354" s="31" t="s">
        <v>7781</v>
      </c>
      <c r="Q1354" s="20" t="s">
        <v>70</v>
      </c>
      <c r="R1354" s="33" t="s">
        <v>7782</v>
      </c>
    </row>
    <row r="1355" spans="1:18" ht="22.5" hidden="1" customHeight="1" x14ac:dyDescent="0.2">
      <c r="A1355" s="29">
        <v>45386.206598402779</v>
      </c>
      <c r="B1355" s="20" t="s">
        <v>7783</v>
      </c>
      <c r="C1355" s="30">
        <v>160121805046</v>
      </c>
      <c r="D1355" s="20" t="s">
        <v>7784</v>
      </c>
      <c r="E1355" s="20" t="s">
        <v>40</v>
      </c>
      <c r="F1355" s="20" t="s">
        <v>15</v>
      </c>
      <c r="G1355" s="20">
        <v>1</v>
      </c>
      <c r="H1355" s="20">
        <v>2025</v>
      </c>
      <c r="I1355" s="31" t="s">
        <v>7785</v>
      </c>
      <c r="J1355" s="20" t="s">
        <v>7783</v>
      </c>
      <c r="K1355" s="20">
        <v>7671850451</v>
      </c>
      <c r="L1355" s="20" t="s">
        <v>7786</v>
      </c>
      <c r="M1355" s="20">
        <v>9963710844</v>
      </c>
      <c r="N1355" s="20" t="s">
        <v>67</v>
      </c>
      <c r="O1355" s="20" t="s">
        <v>2506</v>
      </c>
      <c r="P1355" s="31" t="s">
        <v>7787</v>
      </c>
      <c r="Q1355" s="20" t="s">
        <v>46</v>
      </c>
      <c r="R1355" s="32" t="s">
        <v>271</v>
      </c>
    </row>
    <row r="1356" spans="1:18" ht="22.5" hidden="1" customHeight="1" x14ac:dyDescent="0.2">
      <c r="A1356" s="29">
        <v>45385.772020925928</v>
      </c>
      <c r="B1356" s="20" t="s">
        <v>7788</v>
      </c>
      <c r="C1356" s="30">
        <v>160121805047</v>
      </c>
      <c r="D1356" s="20" t="s">
        <v>7789</v>
      </c>
      <c r="E1356" s="20" t="s">
        <v>50</v>
      </c>
      <c r="F1356" s="20" t="s">
        <v>15</v>
      </c>
      <c r="G1356" s="20">
        <v>1</v>
      </c>
      <c r="H1356" s="20">
        <v>2025</v>
      </c>
      <c r="I1356" s="20" t="s">
        <v>7790</v>
      </c>
      <c r="J1356" s="20" t="s">
        <v>7788</v>
      </c>
      <c r="K1356" s="20">
        <v>9652613410</v>
      </c>
      <c r="L1356" s="20" t="s">
        <v>7791</v>
      </c>
      <c r="M1356" s="20">
        <v>9963710844</v>
      </c>
      <c r="N1356" s="20" t="s">
        <v>3146</v>
      </c>
      <c r="O1356" s="20">
        <v>60</v>
      </c>
      <c r="P1356" s="20" t="s">
        <v>7792</v>
      </c>
      <c r="Q1356" s="20" t="s">
        <v>70</v>
      </c>
      <c r="R1356" s="32" t="s">
        <v>7793</v>
      </c>
    </row>
    <row r="1357" spans="1:18" ht="22.5" hidden="1" customHeight="1" x14ac:dyDescent="0.2">
      <c r="A1357" s="29">
        <v>45382.487988749999</v>
      </c>
      <c r="B1357" s="20" t="s">
        <v>7794</v>
      </c>
      <c r="C1357" s="30">
        <v>160121805048</v>
      </c>
      <c r="D1357" s="20" t="s">
        <v>7795</v>
      </c>
      <c r="E1357" s="20" t="s">
        <v>50</v>
      </c>
      <c r="F1357" s="20" t="s">
        <v>15</v>
      </c>
      <c r="G1357" s="20">
        <v>1</v>
      </c>
      <c r="H1357" s="20">
        <v>2025</v>
      </c>
      <c r="I1357" s="20" t="s">
        <v>7796</v>
      </c>
      <c r="J1357" s="20" t="s">
        <v>7794</v>
      </c>
      <c r="K1357" s="20">
        <v>9059831398</v>
      </c>
      <c r="L1357" s="20" t="s">
        <v>7797</v>
      </c>
      <c r="M1357" s="20">
        <v>9963710844</v>
      </c>
      <c r="N1357" s="20" t="s">
        <v>67</v>
      </c>
      <c r="O1357" s="20" t="s">
        <v>7798</v>
      </c>
      <c r="P1357" s="31" t="s">
        <v>7799</v>
      </c>
      <c r="Q1357" s="20" t="s">
        <v>70</v>
      </c>
      <c r="R1357" s="40" t="s">
        <v>7800</v>
      </c>
    </row>
    <row r="1358" spans="1:18" ht="22.5" hidden="1" customHeight="1" x14ac:dyDescent="0.2">
      <c r="A1358" s="29">
        <v>45382.44438523148</v>
      </c>
      <c r="B1358" s="20" t="s">
        <v>7801</v>
      </c>
      <c r="C1358" s="30">
        <v>160121805049</v>
      </c>
      <c r="D1358" s="20" t="s">
        <v>7802</v>
      </c>
      <c r="E1358" s="20" t="s">
        <v>50</v>
      </c>
      <c r="F1358" s="20" t="s">
        <v>15</v>
      </c>
      <c r="G1358" s="20">
        <v>1</v>
      </c>
      <c r="H1358" s="20">
        <v>2025</v>
      </c>
      <c r="I1358" s="20" t="s">
        <v>7803</v>
      </c>
      <c r="J1358" s="20" t="s">
        <v>7804</v>
      </c>
      <c r="K1358" s="20">
        <v>6304952179</v>
      </c>
      <c r="L1358" s="20" t="s">
        <v>7805</v>
      </c>
      <c r="M1358" s="20">
        <v>9963710844</v>
      </c>
      <c r="N1358" s="20" t="s">
        <v>67</v>
      </c>
      <c r="O1358" s="20" t="s">
        <v>7806</v>
      </c>
      <c r="P1358" s="31" t="s">
        <v>7807</v>
      </c>
      <c r="Q1358" s="20" t="s">
        <v>70</v>
      </c>
      <c r="R1358" s="32" t="s">
        <v>112</v>
      </c>
    </row>
    <row r="1359" spans="1:18" ht="22.5" hidden="1" customHeight="1" x14ac:dyDescent="0.2">
      <c r="A1359" s="29">
        <v>45381.940737291668</v>
      </c>
      <c r="B1359" s="20" t="s">
        <v>7808</v>
      </c>
      <c r="C1359" s="30">
        <v>160121805050</v>
      </c>
      <c r="D1359" s="20" t="s">
        <v>7809</v>
      </c>
      <c r="E1359" s="20" t="s">
        <v>50</v>
      </c>
      <c r="F1359" s="20" t="s">
        <v>15</v>
      </c>
      <c r="G1359" s="20">
        <v>1</v>
      </c>
      <c r="H1359" s="20">
        <v>2025</v>
      </c>
      <c r="I1359" s="20" t="s">
        <v>7810</v>
      </c>
      <c r="J1359" s="20" t="s">
        <v>7811</v>
      </c>
      <c r="K1359" s="20">
        <v>6305990057</v>
      </c>
      <c r="L1359" s="20" t="s">
        <v>7812</v>
      </c>
      <c r="M1359" s="20" t="s">
        <v>7813</v>
      </c>
      <c r="N1359" s="20" t="s">
        <v>67</v>
      </c>
      <c r="O1359" s="20">
        <v>76</v>
      </c>
      <c r="P1359" s="31" t="s">
        <v>7814</v>
      </c>
      <c r="Q1359" s="20" t="s">
        <v>70</v>
      </c>
      <c r="R1359" s="32" t="s">
        <v>7815</v>
      </c>
    </row>
    <row r="1360" spans="1:18" ht="22.5" hidden="1" customHeight="1" x14ac:dyDescent="0.2">
      <c r="A1360" s="29">
        <v>45381.876102696755</v>
      </c>
      <c r="B1360" s="20" t="s">
        <v>7816</v>
      </c>
      <c r="C1360" s="30">
        <v>160121805051</v>
      </c>
      <c r="D1360" s="20" t="s">
        <v>7817</v>
      </c>
      <c r="E1360" s="20" t="s">
        <v>50</v>
      </c>
      <c r="F1360" s="20" t="s">
        <v>15</v>
      </c>
      <c r="G1360" s="20">
        <v>1</v>
      </c>
      <c r="H1360" s="20">
        <v>2025</v>
      </c>
      <c r="I1360" s="20" t="s">
        <v>7818</v>
      </c>
      <c r="J1360" s="20" t="s">
        <v>7816</v>
      </c>
      <c r="K1360" s="20">
        <v>8639933066</v>
      </c>
      <c r="L1360" s="20" t="s">
        <v>7786</v>
      </c>
      <c r="M1360" s="20">
        <v>9963710844</v>
      </c>
      <c r="N1360" s="20" t="s">
        <v>67</v>
      </c>
      <c r="O1360" s="20">
        <v>75</v>
      </c>
      <c r="P1360" s="31" t="s">
        <v>7819</v>
      </c>
      <c r="Q1360" s="20" t="s">
        <v>70</v>
      </c>
      <c r="R1360" s="32" t="s">
        <v>112</v>
      </c>
    </row>
    <row r="1361" spans="1:18" ht="22.5" hidden="1" customHeight="1" x14ac:dyDescent="0.2">
      <c r="A1361" s="29">
        <v>45383.7747971875</v>
      </c>
      <c r="B1361" s="20" t="s">
        <v>7820</v>
      </c>
      <c r="C1361" s="30">
        <v>160121805052</v>
      </c>
      <c r="D1361" s="20" t="s">
        <v>7821</v>
      </c>
      <c r="E1361" s="20" t="s">
        <v>50</v>
      </c>
      <c r="F1361" s="20" t="s">
        <v>15</v>
      </c>
      <c r="G1361" s="20">
        <v>1</v>
      </c>
      <c r="H1361" s="20">
        <v>2025</v>
      </c>
      <c r="I1361" s="20" t="s">
        <v>7820</v>
      </c>
      <c r="J1361" s="20" t="s">
        <v>7820</v>
      </c>
      <c r="K1361" s="20">
        <v>8074903020</v>
      </c>
      <c r="L1361" s="20" t="s">
        <v>7822</v>
      </c>
      <c r="M1361" s="20">
        <v>9963710844</v>
      </c>
      <c r="N1361" s="20" t="s">
        <v>67</v>
      </c>
      <c r="O1361" s="20" t="s">
        <v>2653</v>
      </c>
      <c r="P1361" s="31" t="s">
        <v>7823</v>
      </c>
      <c r="Q1361" s="20" t="s">
        <v>70</v>
      </c>
      <c r="R1361" s="33" t="s">
        <v>7824</v>
      </c>
    </row>
    <row r="1362" spans="1:18" ht="22.5" hidden="1" customHeight="1" x14ac:dyDescent="0.2">
      <c r="A1362" s="29">
        <v>45381.815510925924</v>
      </c>
      <c r="B1362" s="20" t="s">
        <v>7825</v>
      </c>
      <c r="C1362" s="30">
        <v>160121805053</v>
      </c>
      <c r="D1362" s="20" t="s">
        <v>7826</v>
      </c>
      <c r="E1362" s="20" t="s">
        <v>50</v>
      </c>
      <c r="F1362" s="20" t="s">
        <v>15</v>
      </c>
      <c r="G1362" s="20">
        <v>1</v>
      </c>
      <c r="H1362" s="20">
        <v>2025</v>
      </c>
      <c r="I1362" s="20" t="s">
        <v>7827</v>
      </c>
      <c r="J1362" s="20" t="s">
        <v>7825</v>
      </c>
      <c r="K1362" s="20">
        <v>8125855040</v>
      </c>
      <c r="L1362" s="20" t="s">
        <v>7791</v>
      </c>
      <c r="M1362" s="20">
        <v>9963710844</v>
      </c>
      <c r="N1362" s="20" t="s">
        <v>67</v>
      </c>
      <c r="O1362" s="20" t="s">
        <v>7828</v>
      </c>
      <c r="P1362" s="31" t="s">
        <v>7829</v>
      </c>
      <c r="Q1362" s="20" t="s">
        <v>70</v>
      </c>
      <c r="R1362" s="32" t="s">
        <v>3472</v>
      </c>
    </row>
    <row r="1363" spans="1:18" ht="22.5" hidden="1" customHeight="1" x14ac:dyDescent="0.2">
      <c r="A1363" s="29">
        <v>45381.641146435184</v>
      </c>
      <c r="B1363" s="20" t="s">
        <v>7830</v>
      </c>
      <c r="C1363" s="30">
        <v>160121805054</v>
      </c>
      <c r="D1363" s="20" t="s">
        <v>7831</v>
      </c>
      <c r="E1363" s="20" t="s">
        <v>50</v>
      </c>
      <c r="F1363" s="20" t="s">
        <v>15</v>
      </c>
      <c r="G1363" s="20">
        <v>1</v>
      </c>
      <c r="H1363" s="20">
        <v>2025</v>
      </c>
      <c r="I1363" s="20" t="s">
        <v>7832</v>
      </c>
      <c r="J1363" s="20" t="s">
        <v>7833</v>
      </c>
      <c r="K1363" s="20">
        <v>6304078508</v>
      </c>
      <c r="L1363" s="20" t="s">
        <v>7834</v>
      </c>
      <c r="M1363" s="20">
        <v>9963710844</v>
      </c>
      <c r="N1363" s="20" t="s">
        <v>67</v>
      </c>
      <c r="O1363" s="20" t="s">
        <v>1032</v>
      </c>
      <c r="P1363" s="31" t="s">
        <v>7835</v>
      </c>
      <c r="Q1363" s="20" t="s">
        <v>70</v>
      </c>
      <c r="R1363" s="32" t="s">
        <v>7836</v>
      </c>
    </row>
    <row r="1364" spans="1:18" ht="22.5" hidden="1" customHeight="1" x14ac:dyDescent="0.2">
      <c r="A1364" s="29">
        <v>45381.585200393514</v>
      </c>
      <c r="B1364" s="20" t="s">
        <v>7837</v>
      </c>
      <c r="C1364" s="30">
        <v>160121805055</v>
      </c>
      <c r="D1364" s="20" t="s">
        <v>7838</v>
      </c>
      <c r="E1364" s="20" t="s">
        <v>50</v>
      </c>
      <c r="F1364" s="20" t="s">
        <v>15</v>
      </c>
      <c r="G1364" s="20">
        <v>1</v>
      </c>
      <c r="H1364" s="20">
        <v>2025</v>
      </c>
      <c r="I1364" s="20" t="s">
        <v>7839</v>
      </c>
      <c r="J1364" s="20" t="s">
        <v>7837</v>
      </c>
      <c r="K1364" s="20">
        <v>9347822139</v>
      </c>
      <c r="L1364" s="20" t="s">
        <v>7840</v>
      </c>
      <c r="M1364" s="20">
        <v>9963710844</v>
      </c>
      <c r="N1364" s="20" t="s">
        <v>67</v>
      </c>
      <c r="O1364" s="20">
        <v>75</v>
      </c>
      <c r="P1364" s="31" t="s">
        <v>7841</v>
      </c>
      <c r="Q1364" s="20" t="s">
        <v>70</v>
      </c>
      <c r="R1364" s="32" t="s">
        <v>7842</v>
      </c>
    </row>
    <row r="1365" spans="1:18" ht="22.5" hidden="1" customHeight="1" x14ac:dyDescent="0.2">
      <c r="A1365" s="29">
        <v>45381.80613114583</v>
      </c>
      <c r="B1365" s="20" t="s">
        <v>7843</v>
      </c>
      <c r="C1365" s="30">
        <v>160121805056</v>
      </c>
      <c r="D1365" s="20" t="s">
        <v>7844</v>
      </c>
      <c r="E1365" s="20" t="s">
        <v>50</v>
      </c>
      <c r="F1365" s="20" t="s">
        <v>15</v>
      </c>
      <c r="G1365" s="20">
        <v>1</v>
      </c>
      <c r="H1365" s="20">
        <v>2025</v>
      </c>
      <c r="I1365" s="20" t="s">
        <v>7845</v>
      </c>
      <c r="J1365" s="20" t="s">
        <v>7843</v>
      </c>
      <c r="K1365" s="20">
        <v>6281671517</v>
      </c>
      <c r="L1365" s="20" t="s">
        <v>5392</v>
      </c>
      <c r="M1365" s="20">
        <v>9666992628</v>
      </c>
      <c r="N1365" s="20" t="s">
        <v>67</v>
      </c>
      <c r="O1365" s="20" t="s">
        <v>1032</v>
      </c>
      <c r="P1365" s="31" t="s">
        <v>7846</v>
      </c>
      <c r="Q1365" s="20" t="s">
        <v>46</v>
      </c>
      <c r="R1365" s="32" t="s">
        <v>7847</v>
      </c>
    </row>
    <row r="1366" spans="1:18" ht="22.5" hidden="1" customHeight="1" x14ac:dyDescent="0.2">
      <c r="A1366" s="29">
        <v>45383.543614814815</v>
      </c>
      <c r="B1366" s="20" t="s">
        <v>7848</v>
      </c>
      <c r="C1366" s="30">
        <v>160121805057</v>
      </c>
      <c r="D1366" s="20" t="s">
        <v>7849</v>
      </c>
      <c r="E1366" s="20" t="s">
        <v>50</v>
      </c>
      <c r="F1366" s="20" t="s">
        <v>15</v>
      </c>
      <c r="G1366" s="20">
        <v>1</v>
      </c>
      <c r="H1366" s="20">
        <v>2025</v>
      </c>
      <c r="I1366" s="20" t="s">
        <v>7850</v>
      </c>
      <c r="J1366" s="20" t="s">
        <v>7851</v>
      </c>
      <c r="K1366" s="20">
        <v>9390676968</v>
      </c>
      <c r="L1366" s="20" t="s">
        <v>7852</v>
      </c>
      <c r="M1366" s="20">
        <v>9963710844</v>
      </c>
      <c r="N1366" s="20" t="s">
        <v>67</v>
      </c>
      <c r="O1366" s="20" t="s">
        <v>110</v>
      </c>
      <c r="P1366" s="31" t="s">
        <v>7853</v>
      </c>
      <c r="Q1366" s="20" t="s">
        <v>70</v>
      </c>
      <c r="R1366" s="32" t="s">
        <v>7854</v>
      </c>
    </row>
    <row r="1367" spans="1:18" ht="22.5" hidden="1" customHeight="1" x14ac:dyDescent="0.2">
      <c r="A1367" s="29">
        <v>45413.628326284721</v>
      </c>
      <c r="B1367" s="20" t="s">
        <v>7855</v>
      </c>
      <c r="C1367" s="30">
        <v>160121805058</v>
      </c>
      <c r="D1367" s="20" t="s">
        <v>7856</v>
      </c>
      <c r="E1367" s="20" t="s">
        <v>50</v>
      </c>
      <c r="F1367" s="20" t="s">
        <v>15</v>
      </c>
      <c r="G1367" s="20">
        <v>1</v>
      </c>
      <c r="H1367" s="20">
        <v>2025</v>
      </c>
      <c r="I1367" s="20" t="s">
        <v>7857</v>
      </c>
      <c r="J1367" s="20" t="s">
        <v>7855</v>
      </c>
      <c r="K1367" s="20">
        <v>9346360618</v>
      </c>
      <c r="L1367" s="20" t="s">
        <v>7858</v>
      </c>
      <c r="M1367" s="20">
        <v>9963710844</v>
      </c>
      <c r="N1367" s="20" t="s">
        <v>67</v>
      </c>
      <c r="O1367" s="20" t="s">
        <v>1170</v>
      </c>
      <c r="P1367" s="31" t="s">
        <v>7859</v>
      </c>
      <c r="Q1367" s="20" t="s">
        <v>70</v>
      </c>
      <c r="R1367" s="20" t="s">
        <v>7860</v>
      </c>
    </row>
    <row r="1368" spans="1:18" ht="22.5" hidden="1" customHeight="1" x14ac:dyDescent="0.2">
      <c r="A1368" s="29">
        <v>45382.524115023145</v>
      </c>
      <c r="B1368" s="20" t="s">
        <v>7861</v>
      </c>
      <c r="C1368" s="30">
        <v>160121805059</v>
      </c>
      <c r="D1368" s="20" t="s">
        <v>7862</v>
      </c>
      <c r="E1368" s="20" t="s">
        <v>50</v>
      </c>
      <c r="F1368" s="20" t="s">
        <v>15</v>
      </c>
      <c r="G1368" s="20">
        <v>1</v>
      </c>
      <c r="H1368" s="20">
        <v>2025</v>
      </c>
      <c r="I1368" s="20" t="s">
        <v>7863</v>
      </c>
      <c r="J1368" s="20" t="s">
        <v>7861</v>
      </c>
      <c r="K1368" s="20">
        <v>7036648127</v>
      </c>
      <c r="L1368" s="20" t="s">
        <v>7864</v>
      </c>
      <c r="M1368" s="20">
        <v>9963710844</v>
      </c>
      <c r="N1368" s="20" t="s">
        <v>67</v>
      </c>
      <c r="O1368" s="20" t="s">
        <v>900</v>
      </c>
      <c r="P1368" s="31" t="s">
        <v>7865</v>
      </c>
      <c r="Q1368" s="20" t="s">
        <v>46</v>
      </c>
      <c r="R1368" s="32" t="s">
        <v>7866</v>
      </c>
    </row>
    <row r="1369" spans="1:18" ht="22.5" hidden="1" customHeight="1" x14ac:dyDescent="0.2">
      <c r="A1369" s="29">
        <v>45382.483752187502</v>
      </c>
      <c r="B1369" s="20" t="s">
        <v>7867</v>
      </c>
      <c r="C1369" s="30">
        <v>160121805060</v>
      </c>
      <c r="D1369" s="20" t="s">
        <v>7868</v>
      </c>
      <c r="E1369" s="20" t="s">
        <v>50</v>
      </c>
      <c r="F1369" s="20" t="s">
        <v>15</v>
      </c>
      <c r="G1369" s="20">
        <v>1</v>
      </c>
      <c r="H1369" s="20">
        <v>2025</v>
      </c>
      <c r="I1369" s="20" t="s">
        <v>7869</v>
      </c>
      <c r="J1369" s="20" t="s">
        <v>7870</v>
      </c>
      <c r="K1369" s="20">
        <v>7780384299</v>
      </c>
      <c r="L1369" s="20" t="s">
        <v>7786</v>
      </c>
      <c r="M1369" s="20">
        <v>9963710844</v>
      </c>
      <c r="N1369" s="20" t="s">
        <v>67</v>
      </c>
      <c r="O1369" s="20" t="s">
        <v>1429</v>
      </c>
      <c r="P1369" s="31" t="s">
        <v>7871</v>
      </c>
      <c r="Q1369" s="20" t="s">
        <v>70</v>
      </c>
      <c r="R1369" s="32" t="s">
        <v>112</v>
      </c>
    </row>
    <row r="1370" spans="1:18" ht="22.5" hidden="1" customHeight="1" x14ac:dyDescent="0.2">
      <c r="A1370" s="29">
        <v>45385.541324085643</v>
      </c>
      <c r="B1370" s="20" t="s">
        <v>7872</v>
      </c>
      <c r="C1370" s="30">
        <v>160121805061</v>
      </c>
      <c r="D1370" s="20" t="s">
        <v>7873</v>
      </c>
      <c r="E1370" s="20" t="s">
        <v>50</v>
      </c>
      <c r="F1370" s="20" t="s">
        <v>15</v>
      </c>
      <c r="G1370" s="20">
        <v>1</v>
      </c>
      <c r="H1370" s="20">
        <v>2025</v>
      </c>
      <c r="I1370" s="20" t="s">
        <v>7874</v>
      </c>
      <c r="J1370" s="20" t="s">
        <v>7872</v>
      </c>
      <c r="K1370" s="20">
        <v>9502367279</v>
      </c>
      <c r="L1370" s="20" t="s">
        <v>7786</v>
      </c>
      <c r="M1370" s="20">
        <v>9963710844</v>
      </c>
      <c r="N1370" s="20" t="s">
        <v>67</v>
      </c>
      <c r="O1370" s="20" t="s">
        <v>1090</v>
      </c>
      <c r="P1370" s="31" t="s">
        <v>7875</v>
      </c>
      <c r="Q1370" s="20" t="s">
        <v>70</v>
      </c>
      <c r="R1370" s="32" t="s">
        <v>242</v>
      </c>
    </row>
    <row r="1371" spans="1:18" ht="22.5" hidden="1" customHeight="1" x14ac:dyDescent="0.2">
      <c r="A1371" s="29">
        <v>45381.527696226854</v>
      </c>
      <c r="B1371" s="20" t="s">
        <v>7876</v>
      </c>
      <c r="C1371" s="30">
        <v>160121805063</v>
      </c>
      <c r="D1371" s="20" t="s">
        <v>7877</v>
      </c>
      <c r="E1371" s="20" t="s">
        <v>50</v>
      </c>
      <c r="F1371" s="20" t="s">
        <v>15</v>
      </c>
      <c r="G1371" s="20">
        <v>1</v>
      </c>
      <c r="H1371" s="20">
        <v>2025</v>
      </c>
      <c r="I1371" s="20" t="s">
        <v>7878</v>
      </c>
      <c r="J1371" s="20" t="s">
        <v>7876</v>
      </c>
      <c r="K1371" s="20">
        <v>9121258800</v>
      </c>
      <c r="L1371" s="20" t="s">
        <v>7879</v>
      </c>
      <c r="M1371" s="20">
        <v>9963710844</v>
      </c>
      <c r="N1371" s="20" t="s">
        <v>67</v>
      </c>
      <c r="O1371" s="20">
        <v>75.52</v>
      </c>
      <c r="P1371" s="31" t="s">
        <v>7880</v>
      </c>
      <c r="Q1371" s="20" t="s">
        <v>70</v>
      </c>
      <c r="R1371" s="32" t="s">
        <v>1743</v>
      </c>
    </row>
    <row r="1372" spans="1:18" ht="22.5" hidden="1" customHeight="1" x14ac:dyDescent="0.2">
      <c r="A1372" s="29">
        <v>45381.58479390046</v>
      </c>
      <c r="B1372" s="20" t="s">
        <v>7881</v>
      </c>
      <c r="C1372" s="30">
        <v>160121805064</v>
      </c>
      <c r="D1372" s="20" t="s">
        <v>7882</v>
      </c>
      <c r="E1372" s="20" t="s">
        <v>50</v>
      </c>
      <c r="F1372" s="20" t="s">
        <v>15</v>
      </c>
      <c r="G1372" s="20">
        <v>1</v>
      </c>
      <c r="H1372" s="20">
        <v>2025</v>
      </c>
      <c r="I1372" s="20" t="s">
        <v>7883</v>
      </c>
      <c r="J1372" s="20" t="s">
        <v>7881</v>
      </c>
      <c r="K1372" s="20">
        <v>8790402199</v>
      </c>
      <c r="L1372" s="20" t="s">
        <v>7884</v>
      </c>
      <c r="M1372" s="20">
        <v>9963710844</v>
      </c>
      <c r="N1372" s="20" t="s">
        <v>67</v>
      </c>
      <c r="O1372" s="20">
        <v>75</v>
      </c>
      <c r="P1372" s="31" t="s">
        <v>7885</v>
      </c>
      <c r="Q1372" s="20" t="s">
        <v>70</v>
      </c>
      <c r="R1372" s="32" t="s">
        <v>164</v>
      </c>
    </row>
    <row r="1373" spans="1:18" ht="22.5" hidden="1" customHeight="1" x14ac:dyDescent="0.2">
      <c r="A1373" s="29">
        <v>45404.387538344905</v>
      </c>
      <c r="B1373" s="20" t="s">
        <v>7886</v>
      </c>
      <c r="C1373" s="30">
        <v>160122376313</v>
      </c>
      <c r="D1373" s="20" t="s">
        <v>7887</v>
      </c>
      <c r="E1373" s="20" t="s">
        <v>40</v>
      </c>
      <c r="F1373" s="20" t="s">
        <v>16</v>
      </c>
      <c r="G1373" s="20">
        <v>2</v>
      </c>
      <c r="H1373" s="20">
        <v>2026</v>
      </c>
      <c r="I1373" s="20" t="s">
        <v>7888</v>
      </c>
      <c r="J1373" s="20" t="s">
        <v>7886</v>
      </c>
      <c r="K1373" s="20">
        <v>9121721263</v>
      </c>
      <c r="L1373" s="20" t="s">
        <v>7889</v>
      </c>
      <c r="M1373" s="20">
        <v>9573528222</v>
      </c>
      <c r="N1373" s="20" t="s">
        <v>67</v>
      </c>
      <c r="O1373" s="20" t="s">
        <v>1090</v>
      </c>
      <c r="P1373" s="20" t="s">
        <v>7890</v>
      </c>
      <c r="Q1373" s="20" t="s">
        <v>46</v>
      </c>
      <c r="R1373" s="32" t="s">
        <v>682</v>
      </c>
    </row>
    <row r="1374" spans="1:18" ht="22.5" hidden="1" customHeight="1" x14ac:dyDescent="0.2">
      <c r="A1374" s="29">
        <v>45377.42467148148</v>
      </c>
      <c r="B1374" s="20" t="s">
        <v>7891</v>
      </c>
      <c r="C1374" s="30">
        <v>160122636039</v>
      </c>
      <c r="D1374" s="20" t="s">
        <v>7892</v>
      </c>
      <c r="E1374" s="20" t="s">
        <v>50</v>
      </c>
      <c r="F1374" s="20" t="s">
        <v>16</v>
      </c>
      <c r="G1374" s="20">
        <v>1</v>
      </c>
      <c r="H1374" s="20">
        <v>2026</v>
      </c>
      <c r="I1374" s="20" t="s">
        <v>7891</v>
      </c>
      <c r="J1374" s="20" t="s">
        <v>7891</v>
      </c>
      <c r="K1374" s="20">
        <v>6301570933</v>
      </c>
      <c r="L1374" s="20" t="s">
        <v>7893</v>
      </c>
      <c r="M1374" s="20">
        <v>9701540189</v>
      </c>
      <c r="N1374" s="20" t="s">
        <v>1360</v>
      </c>
      <c r="O1374" s="20">
        <v>60</v>
      </c>
      <c r="P1374" s="20" t="s">
        <v>7894</v>
      </c>
      <c r="Q1374" s="20" t="s">
        <v>70</v>
      </c>
      <c r="R1374" s="32" t="s">
        <v>7895</v>
      </c>
    </row>
    <row r="1375" spans="1:18" ht="22.5" hidden="1" customHeight="1" x14ac:dyDescent="0.2">
      <c r="A1375" s="29">
        <v>45371.729538819447</v>
      </c>
      <c r="B1375" s="20" t="s">
        <v>7896</v>
      </c>
      <c r="C1375" s="30">
        <v>160122636091</v>
      </c>
      <c r="D1375" s="20" t="s">
        <v>7897</v>
      </c>
      <c r="E1375" s="20" t="s">
        <v>50</v>
      </c>
      <c r="F1375" s="20" t="s">
        <v>16</v>
      </c>
      <c r="G1375" s="20">
        <v>2</v>
      </c>
      <c r="H1375" s="20">
        <v>2026</v>
      </c>
      <c r="I1375" s="20" t="s">
        <v>7898</v>
      </c>
      <c r="J1375" s="20" t="s">
        <v>7896</v>
      </c>
      <c r="K1375" s="20">
        <v>7396783995</v>
      </c>
      <c r="L1375" s="20" t="s">
        <v>7899</v>
      </c>
      <c r="M1375" s="20" t="s">
        <v>7900</v>
      </c>
      <c r="N1375" s="20" t="s">
        <v>3146</v>
      </c>
      <c r="O1375" s="20" t="s">
        <v>7901</v>
      </c>
      <c r="P1375" s="20" t="s">
        <v>7902</v>
      </c>
      <c r="Q1375" s="20" t="s">
        <v>46</v>
      </c>
      <c r="R1375" s="32" t="s">
        <v>7903</v>
      </c>
    </row>
    <row r="1376" spans="1:18" ht="22.5" hidden="1" customHeight="1" x14ac:dyDescent="0.2">
      <c r="A1376" s="29">
        <v>45377.984504537038</v>
      </c>
      <c r="B1376" s="20" t="s">
        <v>7904</v>
      </c>
      <c r="C1376" s="30">
        <v>160122671133</v>
      </c>
      <c r="D1376" s="20" t="s">
        <v>7905</v>
      </c>
      <c r="E1376" s="20" t="s">
        <v>50</v>
      </c>
      <c r="F1376" s="20" t="s">
        <v>9</v>
      </c>
      <c r="G1376" s="20">
        <v>2</v>
      </c>
      <c r="H1376" s="20">
        <v>2026</v>
      </c>
      <c r="I1376" s="20" t="s">
        <v>7904</v>
      </c>
      <c r="J1376" s="20" t="s">
        <v>7904</v>
      </c>
      <c r="K1376" s="20">
        <v>9848715553</v>
      </c>
      <c r="L1376" s="20" t="s">
        <v>7906</v>
      </c>
      <c r="M1376" s="20">
        <v>9000439636</v>
      </c>
      <c r="N1376" s="20" t="s">
        <v>67</v>
      </c>
      <c r="O1376" s="20" t="s">
        <v>1746</v>
      </c>
      <c r="P1376" s="20" t="s">
        <v>7907</v>
      </c>
      <c r="Q1376" s="20" t="s">
        <v>70</v>
      </c>
      <c r="R1376" s="32" t="s">
        <v>7908</v>
      </c>
    </row>
    <row r="1377" spans="1:18" ht="22.5" hidden="1" customHeight="1" x14ac:dyDescent="0.2">
      <c r="A1377" s="29">
        <v>45410.579997569439</v>
      </c>
      <c r="B1377" s="20" t="s">
        <v>7909</v>
      </c>
      <c r="C1377" s="30">
        <v>160122729001</v>
      </c>
      <c r="D1377" s="20" t="s">
        <v>7910</v>
      </c>
      <c r="E1377" s="20" t="s">
        <v>40</v>
      </c>
      <c r="F1377" s="20" t="s">
        <v>10</v>
      </c>
      <c r="G1377" s="20">
        <v>1</v>
      </c>
      <c r="H1377" s="20">
        <v>2026</v>
      </c>
      <c r="I1377" s="20" t="s">
        <v>7911</v>
      </c>
      <c r="J1377" s="20" t="s">
        <v>7912</v>
      </c>
      <c r="K1377" s="20">
        <v>6302158007</v>
      </c>
      <c r="L1377" s="20" t="s">
        <v>7913</v>
      </c>
      <c r="M1377" s="20">
        <v>9705795005</v>
      </c>
      <c r="N1377" s="20" t="s">
        <v>67</v>
      </c>
      <c r="O1377" s="20" t="s">
        <v>169</v>
      </c>
      <c r="P1377" s="31" t="s">
        <v>7914</v>
      </c>
      <c r="Q1377" s="20" t="s">
        <v>46</v>
      </c>
      <c r="R1377" s="32" t="s">
        <v>7915</v>
      </c>
    </row>
    <row r="1378" spans="1:18" ht="22.5" hidden="1" customHeight="1" x14ac:dyDescent="0.2">
      <c r="A1378" s="29">
        <v>45404.749330682869</v>
      </c>
      <c r="B1378" s="20" t="s">
        <v>7916</v>
      </c>
      <c r="C1378" s="30">
        <v>160122729002</v>
      </c>
      <c r="D1378" s="20" t="s">
        <v>7917</v>
      </c>
      <c r="E1378" s="20" t="s">
        <v>40</v>
      </c>
      <c r="F1378" s="20" t="s">
        <v>10</v>
      </c>
      <c r="G1378" s="20">
        <v>1</v>
      </c>
      <c r="H1378" s="20">
        <v>2026</v>
      </c>
      <c r="I1378" s="20" t="s">
        <v>7918</v>
      </c>
      <c r="J1378" s="20" t="s">
        <v>7916</v>
      </c>
      <c r="K1378" s="20">
        <v>7386290057</v>
      </c>
      <c r="L1378" s="20" t="s">
        <v>7919</v>
      </c>
      <c r="M1378" s="20">
        <v>9705795005</v>
      </c>
      <c r="N1378" s="20" t="s">
        <v>759</v>
      </c>
      <c r="O1378" s="20">
        <v>66</v>
      </c>
      <c r="P1378" s="20" t="s">
        <v>7920</v>
      </c>
      <c r="Q1378" s="20" t="s">
        <v>46</v>
      </c>
      <c r="R1378" s="20" t="s">
        <v>1719</v>
      </c>
    </row>
    <row r="1379" spans="1:18" ht="22.5" hidden="1" customHeight="1" x14ac:dyDescent="0.2">
      <c r="A1379" s="29">
        <v>45407.946555787035</v>
      </c>
      <c r="B1379" s="20" t="s">
        <v>7921</v>
      </c>
      <c r="C1379" s="30">
        <v>160122729003</v>
      </c>
      <c r="D1379" s="20" t="s">
        <v>7922</v>
      </c>
      <c r="E1379" s="20" t="s">
        <v>40</v>
      </c>
      <c r="F1379" s="20" t="s">
        <v>10</v>
      </c>
      <c r="G1379" s="20">
        <v>1</v>
      </c>
      <c r="H1379" s="20">
        <v>2026</v>
      </c>
      <c r="I1379" s="20" t="s">
        <v>7923</v>
      </c>
      <c r="J1379" s="20" t="s">
        <v>7921</v>
      </c>
      <c r="K1379" s="20">
        <v>7780468381</v>
      </c>
      <c r="L1379" s="20" t="s">
        <v>7924</v>
      </c>
      <c r="M1379" s="20">
        <v>9705795005</v>
      </c>
      <c r="N1379" s="20" t="s">
        <v>594</v>
      </c>
      <c r="O1379" s="20" t="s">
        <v>7925</v>
      </c>
      <c r="P1379" s="20" t="s">
        <v>7926</v>
      </c>
      <c r="Q1379" s="20" t="s">
        <v>46</v>
      </c>
      <c r="R1379" s="20" t="s">
        <v>7927</v>
      </c>
    </row>
    <row r="1380" spans="1:18" ht="22.5" hidden="1" customHeight="1" x14ac:dyDescent="0.2">
      <c r="A1380" s="29">
        <v>45413.412233113428</v>
      </c>
      <c r="B1380" s="20" t="s">
        <v>7928</v>
      </c>
      <c r="C1380" s="30">
        <v>160122729004</v>
      </c>
      <c r="D1380" s="20" t="s">
        <v>7929</v>
      </c>
      <c r="E1380" s="20" t="s">
        <v>40</v>
      </c>
      <c r="F1380" s="20" t="s">
        <v>10</v>
      </c>
      <c r="G1380" s="20">
        <v>1</v>
      </c>
      <c r="H1380" s="20">
        <v>2026</v>
      </c>
      <c r="I1380" s="20" t="s">
        <v>7930</v>
      </c>
      <c r="J1380" s="20" t="s">
        <v>7928</v>
      </c>
      <c r="K1380" s="20">
        <v>7842821205</v>
      </c>
      <c r="L1380" s="20" t="s">
        <v>7931</v>
      </c>
      <c r="M1380" s="20">
        <v>9999999999</v>
      </c>
      <c r="N1380" s="20" t="s">
        <v>53</v>
      </c>
      <c r="O1380" s="20" t="s">
        <v>7932</v>
      </c>
      <c r="P1380" s="20" t="s">
        <v>7933</v>
      </c>
      <c r="Q1380" s="20" t="s">
        <v>46</v>
      </c>
      <c r="R1380" s="32" t="s">
        <v>7934</v>
      </c>
    </row>
    <row r="1381" spans="1:18" ht="22.5" hidden="1" customHeight="1" x14ac:dyDescent="0.2">
      <c r="A1381" s="29">
        <v>45408.411199074078</v>
      </c>
      <c r="B1381" s="20" t="s">
        <v>7935</v>
      </c>
      <c r="C1381" s="30">
        <v>160122729005</v>
      </c>
      <c r="D1381" s="20" t="s">
        <v>7936</v>
      </c>
      <c r="E1381" s="20" t="s">
        <v>40</v>
      </c>
      <c r="F1381" s="20" t="s">
        <v>10</v>
      </c>
      <c r="G1381" s="20">
        <v>1</v>
      </c>
      <c r="H1381" s="20">
        <v>2026</v>
      </c>
      <c r="I1381" s="20" t="s">
        <v>7937</v>
      </c>
      <c r="J1381" s="20" t="s">
        <v>7935</v>
      </c>
      <c r="K1381" s="20">
        <v>9014940986</v>
      </c>
      <c r="L1381" s="20" t="s">
        <v>7938</v>
      </c>
      <c r="M1381" s="20">
        <v>9705795005</v>
      </c>
      <c r="N1381" s="20" t="s">
        <v>67</v>
      </c>
      <c r="O1381" s="20" t="s">
        <v>7939</v>
      </c>
      <c r="P1381" s="31" t="s">
        <v>7940</v>
      </c>
      <c r="Q1381" s="20" t="s">
        <v>70</v>
      </c>
      <c r="R1381" s="32" t="s">
        <v>7941</v>
      </c>
    </row>
    <row r="1382" spans="1:18" ht="22.5" hidden="1" customHeight="1" x14ac:dyDescent="0.2">
      <c r="A1382" s="29">
        <v>45378.942548055551</v>
      </c>
      <c r="B1382" s="20" t="s">
        <v>7942</v>
      </c>
      <c r="C1382" s="30">
        <v>160122729006</v>
      </c>
      <c r="D1382" s="20" t="s">
        <v>7943</v>
      </c>
      <c r="E1382" s="20" t="s">
        <v>40</v>
      </c>
      <c r="F1382" s="20" t="s">
        <v>10</v>
      </c>
      <c r="G1382" s="20">
        <v>1</v>
      </c>
      <c r="H1382" s="20">
        <v>2026</v>
      </c>
      <c r="I1382" s="20" t="s">
        <v>7944</v>
      </c>
      <c r="J1382" s="20" t="s">
        <v>7945</v>
      </c>
      <c r="K1382" s="20">
        <v>9490163966</v>
      </c>
      <c r="L1382" s="20" t="s">
        <v>7946</v>
      </c>
      <c r="M1382" s="20">
        <v>9705795005</v>
      </c>
      <c r="N1382" s="20" t="s">
        <v>67</v>
      </c>
      <c r="O1382" s="20" t="s">
        <v>7947</v>
      </c>
      <c r="P1382" s="31" t="s">
        <v>7948</v>
      </c>
      <c r="Q1382" s="20" t="s">
        <v>46</v>
      </c>
      <c r="R1382" s="32" t="s">
        <v>46</v>
      </c>
    </row>
    <row r="1383" spans="1:18" ht="22.5" hidden="1" customHeight="1" x14ac:dyDescent="0.2">
      <c r="A1383" s="29">
        <v>45408.413518032408</v>
      </c>
      <c r="B1383" s="20" t="s">
        <v>7949</v>
      </c>
      <c r="C1383" s="30">
        <v>160122729007</v>
      </c>
      <c r="D1383" s="20" t="s">
        <v>7950</v>
      </c>
      <c r="E1383" s="20" t="s">
        <v>40</v>
      </c>
      <c r="F1383" s="20" t="s">
        <v>10</v>
      </c>
      <c r="G1383" s="20">
        <v>1</v>
      </c>
      <c r="H1383" s="20">
        <v>2026</v>
      </c>
      <c r="I1383" s="20" t="s">
        <v>7951</v>
      </c>
      <c r="J1383" s="20" t="s">
        <v>7949</v>
      </c>
      <c r="K1383" s="20">
        <v>7780186007</v>
      </c>
      <c r="L1383" s="20" t="s">
        <v>7952</v>
      </c>
      <c r="M1383" s="20">
        <v>9705795005</v>
      </c>
      <c r="N1383" s="20" t="s">
        <v>67</v>
      </c>
      <c r="O1383" s="20" t="s">
        <v>918</v>
      </c>
      <c r="P1383" s="31" t="s">
        <v>7953</v>
      </c>
      <c r="Q1383" s="20" t="s">
        <v>46</v>
      </c>
      <c r="R1383" s="32" t="s">
        <v>7954</v>
      </c>
    </row>
    <row r="1384" spans="1:18" ht="22.5" hidden="1" customHeight="1" x14ac:dyDescent="0.2">
      <c r="A1384" s="29">
        <v>45408.424734444445</v>
      </c>
      <c r="B1384" s="20" t="s">
        <v>7955</v>
      </c>
      <c r="C1384" s="30">
        <v>160122729008</v>
      </c>
      <c r="D1384" s="20" t="s">
        <v>7956</v>
      </c>
      <c r="E1384" s="20" t="s">
        <v>40</v>
      </c>
      <c r="F1384" s="20" t="s">
        <v>10</v>
      </c>
      <c r="G1384" s="20">
        <v>1</v>
      </c>
      <c r="H1384" s="20">
        <v>2026</v>
      </c>
      <c r="I1384" s="20" t="s">
        <v>7957</v>
      </c>
      <c r="J1384" s="20" t="s">
        <v>7958</v>
      </c>
      <c r="K1384" s="20">
        <v>6304461816</v>
      </c>
      <c r="L1384" s="20" t="s">
        <v>7959</v>
      </c>
      <c r="M1384" s="20">
        <v>9705795005</v>
      </c>
      <c r="N1384" s="20" t="s">
        <v>67</v>
      </c>
      <c r="O1384" s="20" t="s">
        <v>169</v>
      </c>
      <c r="P1384" s="31" t="s">
        <v>7960</v>
      </c>
      <c r="Q1384" s="20" t="s">
        <v>46</v>
      </c>
      <c r="R1384" s="32" t="s">
        <v>7961</v>
      </c>
    </row>
    <row r="1385" spans="1:18" ht="22.5" hidden="1" customHeight="1" x14ac:dyDescent="0.2">
      <c r="A1385" s="29">
        <v>45408.42458712963</v>
      </c>
      <c r="B1385" s="20" t="s">
        <v>7962</v>
      </c>
      <c r="C1385" s="30">
        <v>160122729009</v>
      </c>
      <c r="D1385" s="20" t="s">
        <v>7963</v>
      </c>
      <c r="E1385" s="20" t="s">
        <v>40</v>
      </c>
      <c r="F1385" s="20" t="s">
        <v>10</v>
      </c>
      <c r="G1385" s="20">
        <v>1</v>
      </c>
      <c r="H1385" s="20">
        <v>2026</v>
      </c>
      <c r="I1385" s="20" t="s">
        <v>7964</v>
      </c>
      <c r="J1385" s="20" t="s">
        <v>7962</v>
      </c>
      <c r="K1385" s="20">
        <v>7416939873</v>
      </c>
      <c r="L1385" s="20" t="s">
        <v>7965</v>
      </c>
      <c r="M1385" s="20">
        <v>9705795005</v>
      </c>
      <c r="N1385" s="20" t="s">
        <v>759</v>
      </c>
      <c r="O1385" s="20" t="s">
        <v>7966</v>
      </c>
      <c r="P1385" s="20" t="s">
        <v>7967</v>
      </c>
      <c r="Q1385" s="20" t="s">
        <v>46</v>
      </c>
      <c r="R1385" s="35" t="s">
        <v>7968</v>
      </c>
    </row>
    <row r="1386" spans="1:18" ht="22.5" hidden="1" customHeight="1" x14ac:dyDescent="0.2">
      <c r="A1386" s="29">
        <v>45380.936084305555</v>
      </c>
      <c r="B1386" s="20" t="s">
        <v>7969</v>
      </c>
      <c r="C1386" s="30">
        <v>160122729010</v>
      </c>
      <c r="D1386" s="20" t="s">
        <v>7970</v>
      </c>
      <c r="E1386" s="20" t="s">
        <v>40</v>
      </c>
      <c r="F1386" s="20" t="s">
        <v>10</v>
      </c>
      <c r="G1386" s="20">
        <v>1</v>
      </c>
      <c r="H1386" s="20">
        <v>2026</v>
      </c>
      <c r="I1386" s="20" t="s">
        <v>7971</v>
      </c>
      <c r="J1386" s="20" t="s">
        <v>7969</v>
      </c>
      <c r="K1386" s="20">
        <v>9391923463</v>
      </c>
      <c r="L1386" s="20" t="s">
        <v>7972</v>
      </c>
      <c r="M1386" s="20">
        <v>9705795005</v>
      </c>
      <c r="N1386" s="20" t="s">
        <v>67</v>
      </c>
      <c r="O1386" s="20" t="s">
        <v>123</v>
      </c>
      <c r="P1386" s="31" t="s">
        <v>7973</v>
      </c>
      <c r="Q1386" s="20" t="s">
        <v>46</v>
      </c>
      <c r="R1386" s="32" t="s">
        <v>7941</v>
      </c>
    </row>
    <row r="1387" spans="1:18" ht="22.5" hidden="1" customHeight="1" x14ac:dyDescent="0.2">
      <c r="A1387" s="29">
        <v>45382.900675034718</v>
      </c>
      <c r="B1387" s="20" t="s">
        <v>7974</v>
      </c>
      <c r="C1387" s="30">
        <v>160122729011</v>
      </c>
      <c r="D1387" s="20" t="s">
        <v>7975</v>
      </c>
      <c r="E1387" s="20" t="s">
        <v>40</v>
      </c>
      <c r="F1387" s="20" t="s">
        <v>10</v>
      </c>
      <c r="G1387" s="20">
        <v>1</v>
      </c>
      <c r="H1387" s="20">
        <v>2026</v>
      </c>
      <c r="I1387" s="20" t="s">
        <v>7974</v>
      </c>
      <c r="J1387" s="20" t="s">
        <v>7974</v>
      </c>
      <c r="K1387" s="20">
        <v>8309070641</v>
      </c>
      <c r="L1387" s="20" t="s">
        <v>7919</v>
      </c>
      <c r="M1387" s="20">
        <v>9705795005</v>
      </c>
      <c r="N1387" s="20" t="s">
        <v>67</v>
      </c>
      <c r="O1387" s="20" t="s">
        <v>2121</v>
      </c>
      <c r="P1387" s="31" t="s">
        <v>7976</v>
      </c>
      <c r="Q1387" s="20" t="s">
        <v>46</v>
      </c>
      <c r="R1387" s="32" t="s">
        <v>7977</v>
      </c>
    </row>
    <row r="1388" spans="1:18" ht="22.5" hidden="1" customHeight="1" x14ac:dyDescent="0.2">
      <c r="A1388" s="29">
        <v>45378.791076782407</v>
      </c>
      <c r="B1388" s="20" t="s">
        <v>7978</v>
      </c>
      <c r="C1388" s="30">
        <v>160122729012</v>
      </c>
      <c r="D1388" s="20" t="s">
        <v>7979</v>
      </c>
      <c r="E1388" s="20" t="s">
        <v>40</v>
      </c>
      <c r="F1388" s="20" t="s">
        <v>10</v>
      </c>
      <c r="G1388" s="20">
        <v>1</v>
      </c>
      <c r="H1388" s="20">
        <v>2026</v>
      </c>
      <c r="I1388" s="20" t="s">
        <v>7980</v>
      </c>
      <c r="J1388" s="20" t="s">
        <v>7978</v>
      </c>
      <c r="K1388" s="20">
        <v>8520967528</v>
      </c>
      <c r="L1388" s="20" t="s">
        <v>7938</v>
      </c>
      <c r="M1388" s="20">
        <v>9705795005</v>
      </c>
      <c r="N1388" s="20" t="s">
        <v>67</v>
      </c>
      <c r="O1388" s="20" t="s">
        <v>5142</v>
      </c>
      <c r="P1388" s="31" t="s">
        <v>7981</v>
      </c>
      <c r="Q1388" s="20" t="s">
        <v>70</v>
      </c>
      <c r="R1388" s="32" t="s">
        <v>7982</v>
      </c>
    </row>
    <row r="1389" spans="1:18" ht="22.5" hidden="1" customHeight="1" x14ac:dyDescent="0.2">
      <c r="A1389" s="29">
        <v>45392.637391608798</v>
      </c>
      <c r="B1389" s="20" t="s">
        <v>7983</v>
      </c>
      <c r="C1389" s="30">
        <v>160122729013</v>
      </c>
      <c r="D1389" s="20" t="s">
        <v>7984</v>
      </c>
      <c r="E1389" s="20" t="s">
        <v>40</v>
      </c>
      <c r="F1389" s="20" t="s">
        <v>10</v>
      </c>
      <c r="G1389" s="20">
        <v>1</v>
      </c>
      <c r="H1389" s="20">
        <v>2026</v>
      </c>
      <c r="I1389" s="20" t="s">
        <v>7985</v>
      </c>
      <c r="J1389" s="20" t="s">
        <v>7983</v>
      </c>
      <c r="K1389" s="20">
        <v>9347301896</v>
      </c>
      <c r="L1389" s="20" t="s">
        <v>7986</v>
      </c>
      <c r="M1389" s="20">
        <v>9705795005</v>
      </c>
      <c r="N1389" s="20" t="s">
        <v>67</v>
      </c>
      <c r="O1389" s="20">
        <v>75</v>
      </c>
      <c r="P1389" s="20" t="s">
        <v>7987</v>
      </c>
      <c r="Q1389" s="20" t="s">
        <v>46</v>
      </c>
      <c r="R1389" s="20" t="s">
        <v>7988</v>
      </c>
    </row>
    <row r="1390" spans="1:18" ht="22.5" hidden="1" customHeight="1" x14ac:dyDescent="0.2">
      <c r="A1390" s="29">
        <v>45392.635861666669</v>
      </c>
      <c r="B1390" s="20" t="s">
        <v>7989</v>
      </c>
      <c r="C1390" s="30">
        <v>160122729014</v>
      </c>
      <c r="D1390" s="20" t="s">
        <v>7990</v>
      </c>
      <c r="E1390" s="20" t="s">
        <v>40</v>
      </c>
      <c r="F1390" s="20" t="s">
        <v>10</v>
      </c>
      <c r="G1390" s="20">
        <v>1</v>
      </c>
      <c r="H1390" s="20">
        <v>2026</v>
      </c>
      <c r="I1390" s="20" t="s">
        <v>7991</v>
      </c>
      <c r="J1390" s="20" t="s">
        <v>7989</v>
      </c>
      <c r="K1390" s="20">
        <v>6281747648</v>
      </c>
      <c r="L1390" s="20" t="s">
        <v>7986</v>
      </c>
      <c r="M1390" s="20">
        <v>9705795005</v>
      </c>
      <c r="N1390" s="20" t="s">
        <v>67</v>
      </c>
      <c r="O1390" s="20">
        <v>75</v>
      </c>
      <c r="P1390" s="31" t="s">
        <v>7992</v>
      </c>
      <c r="Q1390" s="20" t="s">
        <v>46</v>
      </c>
      <c r="R1390" s="20" t="s">
        <v>56</v>
      </c>
    </row>
    <row r="1391" spans="1:18" ht="22.5" hidden="1" customHeight="1" x14ac:dyDescent="0.2">
      <c r="A1391" s="29">
        <v>45392.969914745372</v>
      </c>
      <c r="B1391" s="20" t="s">
        <v>7993</v>
      </c>
      <c r="C1391" s="30">
        <v>160122729015</v>
      </c>
      <c r="D1391" s="20" t="s">
        <v>7994</v>
      </c>
      <c r="E1391" s="20" t="s">
        <v>40</v>
      </c>
      <c r="F1391" s="20" t="s">
        <v>10</v>
      </c>
      <c r="G1391" s="20">
        <v>1</v>
      </c>
      <c r="H1391" s="20">
        <v>2026</v>
      </c>
      <c r="I1391" s="20" t="s">
        <v>7993</v>
      </c>
      <c r="J1391" s="20" t="s">
        <v>7995</v>
      </c>
      <c r="K1391" s="20">
        <v>8978050301</v>
      </c>
      <c r="L1391" s="20" t="s">
        <v>7938</v>
      </c>
      <c r="M1391" s="20">
        <v>9705795005</v>
      </c>
      <c r="N1391" s="20" t="s">
        <v>43</v>
      </c>
      <c r="O1391" s="20" t="s">
        <v>162</v>
      </c>
      <c r="P1391" s="31" t="s">
        <v>7996</v>
      </c>
      <c r="Q1391" s="20" t="s">
        <v>70</v>
      </c>
      <c r="R1391" s="35" t="s">
        <v>7997</v>
      </c>
    </row>
    <row r="1392" spans="1:18" ht="22.5" hidden="1" customHeight="1" x14ac:dyDescent="0.2">
      <c r="A1392" s="29">
        <v>45408.409813414357</v>
      </c>
      <c r="B1392" s="20" t="s">
        <v>7998</v>
      </c>
      <c r="C1392" s="30">
        <v>160122729016</v>
      </c>
      <c r="D1392" s="20" t="s">
        <v>7999</v>
      </c>
      <c r="E1392" s="20" t="s">
        <v>40</v>
      </c>
      <c r="F1392" s="20" t="s">
        <v>10</v>
      </c>
      <c r="G1392" s="20">
        <v>1</v>
      </c>
      <c r="H1392" s="20">
        <v>2026</v>
      </c>
      <c r="I1392" s="20" t="s">
        <v>8000</v>
      </c>
      <c r="J1392" s="20" t="s">
        <v>7998</v>
      </c>
      <c r="K1392" s="20">
        <v>9059265304</v>
      </c>
      <c r="L1392" s="20" t="s">
        <v>7938</v>
      </c>
      <c r="M1392" s="20">
        <v>9705795005</v>
      </c>
      <c r="N1392" s="20" t="s">
        <v>67</v>
      </c>
      <c r="O1392" s="20" t="s">
        <v>2121</v>
      </c>
      <c r="P1392" s="31" t="s">
        <v>8001</v>
      </c>
      <c r="Q1392" s="20" t="s">
        <v>70</v>
      </c>
      <c r="R1392" s="35" t="s">
        <v>7941</v>
      </c>
    </row>
    <row r="1393" spans="1:18" ht="22.5" hidden="1" customHeight="1" x14ac:dyDescent="0.2">
      <c r="A1393" s="29">
        <v>45408.716789745369</v>
      </c>
      <c r="B1393" s="20" t="s">
        <v>8002</v>
      </c>
      <c r="C1393" s="30">
        <v>160122729017</v>
      </c>
      <c r="D1393" s="20" t="s">
        <v>8003</v>
      </c>
      <c r="E1393" s="20" t="s">
        <v>40</v>
      </c>
      <c r="F1393" s="20" t="s">
        <v>10</v>
      </c>
      <c r="G1393" s="20">
        <v>1</v>
      </c>
      <c r="H1393" s="20">
        <v>2026</v>
      </c>
      <c r="I1393" s="20" t="s">
        <v>8002</v>
      </c>
      <c r="J1393" s="20" t="s">
        <v>8002</v>
      </c>
      <c r="K1393" s="20">
        <v>8501018477</v>
      </c>
      <c r="L1393" s="20" t="s">
        <v>8004</v>
      </c>
      <c r="M1393" s="20">
        <v>9705795005</v>
      </c>
      <c r="N1393" s="20" t="s">
        <v>67</v>
      </c>
      <c r="O1393" s="20">
        <v>76</v>
      </c>
      <c r="P1393" s="31" t="s">
        <v>8005</v>
      </c>
      <c r="Q1393" s="20" t="s">
        <v>46</v>
      </c>
      <c r="R1393" s="32" t="s">
        <v>488</v>
      </c>
    </row>
    <row r="1394" spans="1:18" ht="22.5" hidden="1" customHeight="1" x14ac:dyDescent="0.2">
      <c r="A1394" s="29">
        <v>45408.51695237268</v>
      </c>
      <c r="B1394" s="20" t="s">
        <v>8006</v>
      </c>
      <c r="C1394" s="30">
        <v>160122729018</v>
      </c>
      <c r="D1394" s="20" t="s">
        <v>8007</v>
      </c>
      <c r="E1394" s="20" t="s">
        <v>40</v>
      </c>
      <c r="F1394" s="20" t="s">
        <v>10</v>
      </c>
      <c r="G1394" s="20">
        <v>1</v>
      </c>
      <c r="H1394" s="20">
        <v>2026</v>
      </c>
      <c r="I1394" s="20" t="s">
        <v>8006</v>
      </c>
      <c r="J1394" s="20" t="s">
        <v>8006</v>
      </c>
      <c r="K1394" s="20">
        <v>9177900124</v>
      </c>
      <c r="L1394" s="20" t="s">
        <v>8008</v>
      </c>
      <c r="M1394" s="20">
        <v>9705795005</v>
      </c>
      <c r="N1394" s="20" t="s">
        <v>8009</v>
      </c>
      <c r="O1394" s="20">
        <v>60</v>
      </c>
      <c r="P1394" s="20" t="s">
        <v>8010</v>
      </c>
      <c r="Q1394" s="20" t="s">
        <v>46</v>
      </c>
      <c r="R1394" s="20" t="s">
        <v>1638</v>
      </c>
    </row>
    <row r="1395" spans="1:18" ht="22.5" hidden="1" customHeight="1" x14ac:dyDescent="0.2">
      <c r="A1395" s="29">
        <v>45380.961141655091</v>
      </c>
      <c r="B1395" s="20" t="s">
        <v>8011</v>
      </c>
      <c r="C1395" s="30">
        <v>160122729019</v>
      </c>
      <c r="D1395" s="20" t="s">
        <v>8012</v>
      </c>
      <c r="E1395" s="20" t="s">
        <v>40</v>
      </c>
      <c r="F1395" s="20" t="s">
        <v>10</v>
      </c>
      <c r="G1395" s="20">
        <v>1</v>
      </c>
      <c r="H1395" s="20">
        <v>2026</v>
      </c>
      <c r="I1395" s="20" t="s">
        <v>8013</v>
      </c>
      <c r="J1395" s="20" t="s">
        <v>8011</v>
      </c>
      <c r="K1395" s="20">
        <v>7386729450</v>
      </c>
      <c r="L1395" s="20" t="s">
        <v>8014</v>
      </c>
      <c r="M1395" s="20">
        <v>9505743404</v>
      </c>
      <c r="N1395" s="20" t="s">
        <v>8015</v>
      </c>
      <c r="O1395" s="20">
        <v>127.31</v>
      </c>
      <c r="P1395" s="20" t="s">
        <v>8016</v>
      </c>
      <c r="Q1395" s="20" t="s">
        <v>46</v>
      </c>
      <c r="R1395" s="32" t="s">
        <v>85</v>
      </c>
    </row>
    <row r="1396" spans="1:18" ht="22.5" hidden="1" customHeight="1" x14ac:dyDescent="0.2">
      <c r="A1396" s="29">
        <v>45408.84961675926</v>
      </c>
      <c r="B1396" s="20" t="s">
        <v>8017</v>
      </c>
      <c r="C1396" s="30">
        <v>160122729020</v>
      </c>
      <c r="D1396" s="20" t="s">
        <v>8018</v>
      </c>
      <c r="E1396" s="20" t="s">
        <v>40</v>
      </c>
      <c r="F1396" s="20" t="s">
        <v>10</v>
      </c>
      <c r="G1396" s="20">
        <v>1</v>
      </c>
      <c r="H1396" s="20">
        <v>2026</v>
      </c>
      <c r="I1396" s="20" t="s">
        <v>8019</v>
      </c>
      <c r="J1396" s="20" t="s">
        <v>8020</v>
      </c>
      <c r="K1396" s="20">
        <v>7893292402</v>
      </c>
      <c r="L1396" s="20" t="s">
        <v>8021</v>
      </c>
      <c r="M1396" s="20">
        <v>97057950005</v>
      </c>
      <c r="N1396" s="20" t="s">
        <v>8009</v>
      </c>
      <c r="O1396" s="20">
        <v>60</v>
      </c>
      <c r="P1396" s="20" t="s">
        <v>8022</v>
      </c>
      <c r="Q1396" s="20" t="s">
        <v>46</v>
      </c>
      <c r="R1396" s="20" t="s">
        <v>209</v>
      </c>
    </row>
    <row r="1397" spans="1:18" ht="22.5" hidden="1" customHeight="1" x14ac:dyDescent="0.2">
      <c r="A1397" s="29">
        <v>45410.584772881943</v>
      </c>
      <c r="B1397" s="20" t="s">
        <v>8023</v>
      </c>
      <c r="C1397" s="30">
        <v>160122729021</v>
      </c>
      <c r="D1397" s="20" t="s">
        <v>8024</v>
      </c>
      <c r="E1397" s="20" t="s">
        <v>50</v>
      </c>
      <c r="F1397" s="20" t="s">
        <v>10</v>
      </c>
      <c r="G1397" s="20">
        <v>1</v>
      </c>
      <c r="H1397" s="20">
        <v>2026</v>
      </c>
      <c r="I1397" s="20" t="s">
        <v>8023</v>
      </c>
      <c r="J1397" s="20" t="s">
        <v>8023</v>
      </c>
      <c r="K1397" s="20">
        <v>6304750611</v>
      </c>
      <c r="L1397" s="20" t="s">
        <v>8025</v>
      </c>
      <c r="M1397" s="20">
        <v>9705795005</v>
      </c>
      <c r="N1397" s="20" t="s">
        <v>8026</v>
      </c>
      <c r="O1397" s="20">
        <v>90</v>
      </c>
      <c r="P1397" s="20" t="s">
        <v>8027</v>
      </c>
      <c r="Q1397" s="20" t="s">
        <v>46</v>
      </c>
      <c r="R1397" s="20" t="s">
        <v>56</v>
      </c>
    </row>
    <row r="1398" spans="1:18" ht="22.5" hidden="1" customHeight="1" x14ac:dyDescent="0.2">
      <c r="A1398" s="29">
        <v>45405.937187013886</v>
      </c>
      <c r="B1398" s="20" t="s">
        <v>8028</v>
      </c>
      <c r="C1398" s="30">
        <v>160122729022</v>
      </c>
      <c r="D1398" s="20" t="s">
        <v>8029</v>
      </c>
      <c r="E1398" s="20" t="s">
        <v>50</v>
      </c>
      <c r="F1398" s="20" t="s">
        <v>10</v>
      </c>
      <c r="G1398" s="20">
        <v>1</v>
      </c>
      <c r="H1398" s="20">
        <v>2026</v>
      </c>
      <c r="I1398" s="20" t="s">
        <v>8030</v>
      </c>
      <c r="J1398" s="20" t="s">
        <v>8028</v>
      </c>
      <c r="K1398" s="20">
        <v>6300257559</v>
      </c>
      <c r="L1398" s="20" t="s">
        <v>8031</v>
      </c>
      <c r="M1398" s="20">
        <v>9705795005</v>
      </c>
      <c r="N1398" s="20" t="s">
        <v>316</v>
      </c>
      <c r="O1398" s="20" t="s">
        <v>8032</v>
      </c>
      <c r="P1398" s="20" t="s">
        <v>8033</v>
      </c>
      <c r="Q1398" s="20" t="s">
        <v>46</v>
      </c>
      <c r="R1398" s="20" t="s">
        <v>8034</v>
      </c>
    </row>
    <row r="1399" spans="1:18" ht="22.5" hidden="1" customHeight="1" x14ac:dyDescent="0.2">
      <c r="A1399" s="29">
        <v>45380.801298136575</v>
      </c>
      <c r="B1399" s="20" t="s">
        <v>8035</v>
      </c>
      <c r="C1399" s="30">
        <v>160122729023</v>
      </c>
      <c r="D1399" s="20" t="s">
        <v>8036</v>
      </c>
      <c r="E1399" s="20" t="s">
        <v>50</v>
      </c>
      <c r="F1399" s="20" t="s">
        <v>10</v>
      </c>
      <c r="G1399" s="20">
        <v>1</v>
      </c>
      <c r="H1399" s="20">
        <v>2026</v>
      </c>
      <c r="I1399" s="20" t="s">
        <v>8037</v>
      </c>
      <c r="J1399" s="20" t="s">
        <v>8035</v>
      </c>
      <c r="K1399" s="20">
        <v>9985888512</v>
      </c>
      <c r="L1399" s="20" t="s">
        <v>7946</v>
      </c>
      <c r="M1399" s="20">
        <v>9705795005</v>
      </c>
      <c r="N1399" s="20" t="s">
        <v>8038</v>
      </c>
      <c r="O1399" s="20">
        <v>99.42</v>
      </c>
      <c r="P1399" s="20" t="s">
        <v>8039</v>
      </c>
      <c r="Q1399" s="20" t="s">
        <v>46</v>
      </c>
      <c r="R1399" s="32" t="s">
        <v>8040</v>
      </c>
    </row>
    <row r="1400" spans="1:18" ht="22.5" hidden="1" customHeight="1" x14ac:dyDescent="0.2">
      <c r="A1400" s="29">
        <v>45413.426553958328</v>
      </c>
      <c r="B1400" s="20" t="s">
        <v>8041</v>
      </c>
      <c r="C1400" s="30">
        <v>160122729024</v>
      </c>
      <c r="D1400" s="20" t="s">
        <v>8042</v>
      </c>
      <c r="E1400" s="20" t="s">
        <v>50</v>
      </c>
      <c r="F1400" s="20" t="s">
        <v>10</v>
      </c>
      <c r="G1400" s="20">
        <v>1</v>
      </c>
      <c r="H1400" s="20">
        <v>2026</v>
      </c>
      <c r="I1400" s="20" t="s">
        <v>8043</v>
      </c>
      <c r="J1400" s="20" t="s">
        <v>8044</v>
      </c>
      <c r="K1400" s="20">
        <v>9177315542</v>
      </c>
      <c r="L1400" s="20" t="s">
        <v>7946</v>
      </c>
      <c r="M1400" s="20">
        <v>9705795005</v>
      </c>
      <c r="N1400" s="20" t="s">
        <v>8026</v>
      </c>
      <c r="O1400" s="20" t="s">
        <v>8045</v>
      </c>
      <c r="P1400" s="20" t="s">
        <v>8046</v>
      </c>
      <c r="Q1400" s="20" t="s">
        <v>46</v>
      </c>
      <c r="R1400" s="20" t="s">
        <v>3124</v>
      </c>
    </row>
    <row r="1401" spans="1:18" ht="22.5" hidden="1" customHeight="1" x14ac:dyDescent="0.2">
      <c r="A1401" s="29">
        <v>45394.926571261574</v>
      </c>
      <c r="B1401" s="20" t="s">
        <v>8047</v>
      </c>
      <c r="C1401" s="30">
        <v>160122729025</v>
      </c>
      <c r="D1401" s="20" t="s">
        <v>8048</v>
      </c>
      <c r="E1401" s="20" t="s">
        <v>50</v>
      </c>
      <c r="F1401" s="20" t="s">
        <v>10</v>
      </c>
      <c r="G1401" s="20">
        <v>1</v>
      </c>
      <c r="H1401" s="20">
        <v>2026</v>
      </c>
      <c r="I1401" s="20" t="s">
        <v>8049</v>
      </c>
      <c r="J1401" s="20" t="s">
        <v>8050</v>
      </c>
      <c r="K1401" s="20">
        <v>8309878168</v>
      </c>
      <c r="L1401" s="20" t="s">
        <v>8051</v>
      </c>
      <c r="M1401" s="20">
        <v>9441286660</v>
      </c>
      <c r="N1401" s="20" t="s">
        <v>8026</v>
      </c>
      <c r="O1401" s="20" t="s">
        <v>4051</v>
      </c>
      <c r="P1401" s="20" t="s">
        <v>8052</v>
      </c>
      <c r="Q1401" s="20" t="s">
        <v>70</v>
      </c>
      <c r="R1401" s="20" t="s">
        <v>8053</v>
      </c>
    </row>
    <row r="1402" spans="1:18" ht="22.5" hidden="1" customHeight="1" x14ac:dyDescent="0.2">
      <c r="A1402" s="29">
        <v>45392.546077569445</v>
      </c>
      <c r="B1402" s="20" t="s">
        <v>8054</v>
      </c>
      <c r="C1402" s="30">
        <v>160122729026</v>
      </c>
      <c r="D1402" s="20" t="s">
        <v>8055</v>
      </c>
      <c r="E1402" s="20" t="s">
        <v>50</v>
      </c>
      <c r="F1402" s="20" t="s">
        <v>10</v>
      </c>
      <c r="G1402" s="20">
        <v>1</v>
      </c>
      <c r="H1402" s="20">
        <v>2026</v>
      </c>
      <c r="I1402" s="20" t="s">
        <v>8056</v>
      </c>
      <c r="J1402" s="20" t="s">
        <v>8057</v>
      </c>
      <c r="K1402" s="20">
        <v>7989526750</v>
      </c>
      <c r="L1402" s="20" t="s">
        <v>8058</v>
      </c>
      <c r="M1402" s="20">
        <v>9885468253</v>
      </c>
      <c r="N1402" s="20" t="s">
        <v>8026</v>
      </c>
      <c r="O1402" s="20" t="s">
        <v>8059</v>
      </c>
      <c r="P1402" s="20" t="s">
        <v>8060</v>
      </c>
      <c r="Q1402" s="20" t="s">
        <v>46</v>
      </c>
      <c r="R1402" s="20" t="s">
        <v>8061</v>
      </c>
    </row>
    <row r="1403" spans="1:18" ht="22.5" hidden="1" customHeight="1" x14ac:dyDescent="0.2">
      <c r="A1403" s="29">
        <v>45392.919312997685</v>
      </c>
      <c r="B1403" s="20" t="s">
        <v>8062</v>
      </c>
      <c r="C1403" s="30">
        <v>160122729027</v>
      </c>
      <c r="D1403" s="20" t="s">
        <v>8063</v>
      </c>
      <c r="E1403" s="20" t="s">
        <v>50</v>
      </c>
      <c r="F1403" s="20" t="s">
        <v>10</v>
      </c>
      <c r="G1403" s="20">
        <v>1</v>
      </c>
      <c r="H1403" s="20">
        <v>2026</v>
      </c>
      <c r="I1403" s="20" t="s">
        <v>8064</v>
      </c>
      <c r="J1403" s="20" t="s">
        <v>8062</v>
      </c>
      <c r="K1403" s="20">
        <v>9966206104</v>
      </c>
      <c r="L1403" s="20" t="s">
        <v>7919</v>
      </c>
      <c r="M1403" s="20">
        <v>9705795005</v>
      </c>
      <c r="N1403" s="20" t="s">
        <v>53</v>
      </c>
      <c r="O1403" s="20" t="s">
        <v>8065</v>
      </c>
      <c r="P1403" s="20" t="s">
        <v>8066</v>
      </c>
      <c r="Q1403" s="20" t="s">
        <v>46</v>
      </c>
      <c r="R1403" s="20" t="s">
        <v>8067</v>
      </c>
    </row>
    <row r="1404" spans="1:18" ht="22.5" hidden="1" customHeight="1" x14ac:dyDescent="0.2">
      <c r="A1404" s="29">
        <v>45381.801497962966</v>
      </c>
      <c r="B1404" s="20" t="s">
        <v>8068</v>
      </c>
      <c r="C1404" s="30">
        <v>160122729028</v>
      </c>
      <c r="D1404" s="20" t="s">
        <v>8069</v>
      </c>
      <c r="E1404" s="20" t="s">
        <v>50</v>
      </c>
      <c r="F1404" s="20" t="s">
        <v>10</v>
      </c>
      <c r="G1404" s="20">
        <v>1</v>
      </c>
      <c r="H1404" s="20">
        <v>2026</v>
      </c>
      <c r="I1404" s="20" t="s">
        <v>8070</v>
      </c>
      <c r="J1404" s="20" t="s">
        <v>8071</v>
      </c>
      <c r="K1404" s="20">
        <v>9949970528</v>
      </c>
      <c r="L1404" s="20" t="s">
        <v>8072</v>
      </c>
      <c r="M1404" s="20">
        <v>9505743404</v>
      </c>
      <c r="N1404" s="20" t="s">
        <v>8073</v>
      </c>
      <c r="O1404" s="20">
        <v>177.5</v>
      </c>
      <c r="P1404" s="20" t="s">
        <v>8074</v>
      </c>
      <c r="Q1404" s="20" t="s">
        <v>46</v>
      </c>
      <c r="R1404" s="32" t="s">
        <v>8075</v>
      </c>
    </row>
    <row r="1405" spans="1:18" ht="22.5" hidden="1" customHeight="1" x14ac:dyDescent="0.2">
      <c r="A1405" s="29">
        <v>45389.332610555561</v>
      </c>
      <c r="B1405" s="20" t="s">
        <v>8071</v>
      </c>
      <c r="C1405" s="30">
        <v>160122729028</v>
      </c>
      <c r="D1405" s="20" t="s">
        <v>8069</v>
      </c>
      <c r="E1405" s="20" t="s">
        <v>50</v>
      </c>
      <c r="F1405" s="20" t="s">
        <v>10</v>
      </c>
      <c r="G1405" s="20">
        <v>1</v>
      </c>
      <c r="H1405" s="20">
        <v>2026</v>
      </c>
      <c r="I1405" s="20" t="s">
        <v>8070</v>
      </c>
      <c r="J1405" s="20" t="s">
        <v>8071</v>
      </c>
      <c r="K1405" s="20">
        <v>9949970528</v>
      </c>
      <c r="L1405" s="20" t="s">
        <v>8076</v>
      </c>
      <c r="M1405" s="20">
        <v>9505743404</v>
      </c>
      <c r="N1405" s="20" t="s">
        <v>8073</v>
      </c>
      <c r="O1405" s="20">
        <v>177.5</v>
      </c>
      <c r="P1405" s="20" t="s">
        <v>8077</v>
      </c>
      <c r="Q1405" s="20" t="s">
        <v>46</v>
      </c>
      <c r="R1405" s="20" t="s">
        <v>632</v>
      </c>
    </row>
    <row r="1406" spans="1:18" ht="22.5" hidden="1" customHeight="1" x14ac:dyDescent="0.2">
      <c r="A1406" s="29">
        <v>45419.665774837966</v>
      </c>
      <c r="B1406" s="20" t="s">
        <v>8078</v>
      </c>
      <c r="C1406" s="20">
        <v>160122729029</v>
      </c>
      <c r="D1406" s="20" t="s">
        <v>8079</v>
      </c>
      <c r="E1406" s="20" t="s">
        <v>50</v>
      </c>
      <c r="F1406" s="20" t="s">
        <v>10</v>
      </c>
      <c r="G1406" s="20">
        <v>1</v>
      </c>
      <c r="H1406" s="20">
        <v>2026</v>
      </c>
      <c r="I1406" s="20" t="s">
        <v>8080</v>
      </c>
      <c r="J1406" s="20" t="s">
        <v>8078</v>
      </c>
      <c r="K1406" s="20">
        <v>9391180197</v>
      </c>
      <c r="L1406" s="20" t="s">
        <v>8081</v>
      </c>
      <c r="M1406" s="20">
        <v>9705795005</v>
      </c>
      <c r="N1406" s="20" t="s">
        <v>316</v>
      </c>
      <c r="O1406" s="20" t="s">
        <v>8082</v>
      </c>
      <c r="P1406" s="20" t="s">
        <v>8083</v>
      </c>
      <c r="Q1406" s="20" t="s">
        <v>46</v>
      </c>
      <c r="R1406" s="20" t="s">
        <v>112</v>
      </c>
    </row>
    <row r="1407" spans="1:18" ht="22.5" hidden="1" customHeight="1" x14ac:dyDescent="0.2">
      <c r="A1407" s="29">
        <v>45408.486971967592</v>
      </c>
      <c r="B1407" s="20" t="s">
        <v>8084</v>
      </c>
      <c r="C1407" s="30">
        <v>160122729030</v>
      </c>
      <c r="D1407" s="20" t="s">
        <v>8085</v>
      </c>
      <c r="E1407" s="20" t="s">
        <v>50</v>
      </c>
      <c r="F1407" s="20" t="s">
        <v>10</v>
      </c>
      <c r="G1407" s="20">
        <v>1</v>
      </c>
      <c r="H1407" s="20">
        <v>2026</v>
      </c>
      <c r="I1407" s="20" t="s">
        <v>8086</v>
      </c>
      <c r="J1407" s="20" t="s">
        <v>8084</v>
      </c>
      <c r="K1407" s="20">
        <v>7842311440</v>
      </c>
      <c r="L1407" s="20" t="s">
        <v>8087</v>
      </c>
      <c r="M1407" s="20">
        <v>9705795005</v>
      </c>
      <c r="N1407" s="20" t="s">
        <v>8088</v>
      </c>
      <c r="O1407" s="20" t="s">
        <v>8089</v>
      </c>
      <c r="P1407" s="20" t="s">
        <v>8090</v>
      </c>
      <c r="Q1407" s="20" t="s">
        <v>46</v>
      </c>
      <c r="R1407" s="32" t="s">
        <v>8091</v>
      </c>
    </row>
    <row r="1408" spans="1:18" ht="22.5" hidden="1" customHeight="1" x14ac:dyDescent="0.2">
      <c r="A1408" s="29">
        <v>45384.734667824072</v>
      </c>
      <c r="B1408" s="20" t="s">
        <v>8092</v>
      </c>
      <c r="C1408" s="30">
        <v>160122729031</v>
      </c>
      <c r="D1408" s="20" t="s">
        <v>8093</v>
      </c>
      <c r="E1408" s="20" t="s">
        <v>50</v>
      </c>
      <c r="F1408" s="20" t="s">
        <v>10</v>
      </c>
      <c r="G1408" s="20">
        <v>1</v>
      </c>
      <c r="H1408" s="20">
        <v>2026</v>
      </c>
      <c r="I1408" s="20" t="s">
        <v>8092</v>
      </c>
      <c r="J1408" s="20" t="s">
        <v>8092</v>
      </c>
      <c r="K1408" s="20">
        <v>9391204736</v>
      </c>
      <c r="L1408" s="20" t="s">
        <v>8094</v>
      </c>
      <c r="M1408" s="20">
        <v>9441286660</v>
      </c>
      <c r="N1408" s="20" t="s">
        <v>53</v>
      </c>
      <c r="O1408" s="20" t="s">
        <v>8095</v>
      </c>
      <c r="P1408" s="20" t="s">
        <v>8096</v>
      </c>
      <c r="Q1408" s="20" t="s">
        <v>46</v>
      </c>
      <c r="R1408" s="32" t="s">
        <v>112</v>
      </c>
    </row>
    <row r="1409" spans="1:18" ht="22.5" hidden="1" customHeight="1" x14ac:dyDescent="0.2">
      <c r="A1409" s="29">
        <v>45414.476077743057</v>
      </c>
      <c r="B1409" s="20" t="s">
        <v>8097</v>
      </c>
      <c r="C1409" s="20">
        <v>160122729032</v>
      </c>
      <c r="D1409" s="20" t="s">
        <v>8098</v>
      </c>
      <c r="E1409" s="20" t="s">
        <v>50</v>
      </c>
      <c r="F1409" s="20" t="s">
        <v>10</v>
      </c>
      <c r="G1409" s="20">
        <v>1</v>
      </c>
      <c r="H1409" s="20">
        <v>2026</v>
      </c>
      <c r="I1409" s="20" t="s">
        <v>8099</v>
      </c>
      <c r="J1409" s="20" t="s">
        <v>8097</v>
      </c>
      <c r="K1409" s="20">
        <v>9182716402</v>
      </c>
      <c r="L1409" s="20" t="s">
        <v>7924</v>
      </c>
      <c r="M1409" s="20">
        <v>9705795005</v>
      </c>
      <c r="N1409" s="20" t="s">
        <v>316</v>
      </c>
      <c r="O1409" s="20" t="s">
        <v>8100</v>
      </c>
      <c r="P1409" s="20" t="s">
        <v>8101</v>
      </c>
      <c r="Q1409" s="20" t="s">
        <v>46</v>
      </c>
      <c r="R1409" s="20" t="s">
        <v>8102</v>
      </c>
    </row>
    <row r="1410" spans="1:18" ht="22.5" hidden="1" customHeight="1" x14ac:dyDescent="0.2">
      <c r="A1410" s="29">
        <v>45392.912162499997</v>
      </c>
      <c r="B1410" s="20" t="s">
        <v>8103</v>
      </c>
      <c r="C1410" s="30">
        <v>160122729033</v>
      </c>
      <c r="D1410" s="20" t="s">
        <v>8104</v>
      </c>
      <c r="E1410" s="20" t="s">
        <v>50</v>
      </c>
      <c r="F1410" s="20" t="s">
        <v>10</v>
      </c>
      <c r="G1410" s="20">
        <v>1</v>
      </c>
      <c r="H1410" s="20">
        <v>2026</v>
      </c>
      <c r="I1410" s="20" t="s">
        <v>8105</v>
      </c>
      <c r="J1410" s="20" t="s">
        <v>8103</v>
      </c>
      <c r="K1410" s="20">
        <v>7032926020</v>
      </c>
      <c r="L1410" s="20" t="s">
        <v>8106</v>
      </c>
      <c r="M1410" s="20">
        <v>9705795005</v>
      </c>
      <c r="N1410" s="20" t="s">
        <v>759</v>
      </c>
      <c r="O1410" s="20" t="s">
        <v>8107</v>
      </c>
      <c r="P1410" s="31" t="s">
        <v>8108</v>
      </c>
      <c r="Q1410" s="20" t="s">
        <v>46</v>
      </c>
      <c r="R1410" s="32" t="s">
        <v>8109</v>
      </c>
    </row>
    <row r="1411" spans="1:18" ht="22.5" hidden="1" customHeight="1" x14ac:dyDescent="0.2">
      <c r="A1411" s="29">
        <v>45408.405488182871</v>
      </c>
      <c r="B1411" s="20" t="s">
        <v>8110</v>
      </c>
      <c r="C1411" s="30">
        <v>160122729034</v>
      </c>
      <c r="D1411" s="20" t="s">
        <v>8111</v>
      </c>
      <c r="E1411" s="20" t="s">
        <v>50</v>
      </c>
      <c r="F1411" s="20" t="s">
        <v>10</v>
      </c>
      <c r="G1411" s="20">
        <v>1</v>
      </c>
      <c r="H1411" s="20">
        <v>2026</v>
      </c>
      <c r="I1411" s="20" t="s">
        <v>8112</v>
      </c>
      <c r="J1411" s="20" t="s">
        <v>8110</v>
      </c>
      <c r="K1411" s="20">
        <v>7386732030</v>
      </c>
      <c r="L1411" s="20" t="s">
        <v>8113</v>
      </c>
      <c r="M1411" s="20">
        <v>9705795005</v>
      </c>
      <c r="N1411" s="20" t="s">
        <v>8026</v>
      </c>
      <c r="O1411" s="20" t="s">
        <v>8114</v>
      </c>
      <c r="P1411" s="20" t="s">
        <v>8115</v>
      </c>
      <c r="Q1411" s="20" t="s">
        <v>70</v>
      </c>
      <c r="R1411" s="35" t="s">
        <v>8116</v>
      </c>
    </row>
    <row r="1412" spans="1:18" ht="22.5" hidden="1" customHeight="1" x14ac:dyDescent="0.2">
      <c r="A1412" s="29">
        <v>45413.422668969906</v>
      </c>
      <c r="B1412" s="20" t="s">
        <v>8117</v>
      </c>
      <c r="C1412" s="30">
        <v>160122729035</v>
      </c>
      <c r="D1412" s="20" t="s">
        <v>8118</v>
      </c>
      <c r="E1412" s="20" t="s">
        <v>50</v>
      </c>
      <c r="F1412" s="20" t="s">
        <v>10</v>
      </c>
      <c r="G1412" s="20">
        <v>1</v>
      </c>
      <c r="H1412" s="20">
        <v>2026</v>
      </c>
      <c r="I1412" s="20" t="s">
        <v>8119</v>
      </c>
      <c r="J1412" s="20" t="s">
        <v>8120</v>
      </c>
      <c r="K1412" s="20">
        <v>7995902887</v>
      </c>
      <c r="L1412" s="20" t="s">
        <v>8121</v>
      </c>
      <c r="M1412" s="20">
        <v>9705795005</v>
      </c>
      <c r="N1412" s="20" t="s">
        <v>67</v>
      </c>
      <c r="O1412" s="20">
        <v>75.52</v>
      </c>
      <c r="P1412" s="31" t="s">
        <v>8122</v>
      </c>
      <c r="Q1412" s="20" t="s">
        <v>70</v>
      </c>
      <c r="R1412" s="20" t="s">
        <v>358</v>
      </c>
    </row>
    <row r="1413" spans="1:18" ht="22.5" hidden="1" customHeight="1" x14ac:dyDescent="0.2">
      <c r="A1413" s="29">
        <v>45408.917213321758</v>
      </c>
      <c r="B1413" s="20" t="s">
        <v>8123</v>
      </c>
      <c r="C1413" s="30">
        <v>160122729036</v>
      </c>
      <c r="D1413" s="20" t="s">
        <v>8124</v>
      </c>
      <c r="E1413" s="20" t="s">
        <v>50</v>
      </c>
      <c r="F1413" s="20" t="s">
        <v>10</v>
      </c>
      <c r="G1413" s="20">
        <v>1</v>
      </c>
      <c r="H1413" s="20">
        <v>2026</v>
      </c>
      <c r="I1413" s="20" t="s">
        <v>8125</v>
      </c>
      <c r="J1413" s="20" t="s">
        <v>8123</v>
      </c>
      <c r="K1413" s="20">
        <v>8179198700</v>
      </c>
      <c r="L1413" s="20" t="s">
        <v>8126</v>
      </c>
      <c r="M1413" s="20">
        <v>9441286660</v>
      </c>
      <c r="N1413" s="20" t="s">
        <v>53</v>
      </c>
      <c r="O1413" s="20">
        <v>69</v>
      </c>
      <c r="P1413" s="31" t="s">
        <v>8127</v>
      </c>
      <c r="Q1413" s="20" t="s">
        <v>46</v>
      </c>
      <c r="R1413" s="20" t="s">
        <v>112</v>
      </c>
    </row>
    <row r="1414" spans="1:18" ht="22.5" hidden="1" customHeight="1" x14ac:dyDescent="0.2">
      <c r="A1414" s="29">
        <v>45412.435062303237</v>
      </c>
      <c r="B1414" s="20" t="s">
        <v>8128</v>
      </c>
      <c r="C1414" s="30">
        <v>160122729037</v>
      </c>
      <c r="D1414" s="20" t="s">
        <v>8129</v>
      </c>
      <c r="E1414" s="20" t="s">
        <v>50</v>
      </c>
      <c r="F1414" s="20" t="s">
        <v>10</v>
      </c>
      <c r="G1414" s="20">
        <v>1</v>
      </c>
      <c r="H1414" s="20">
        <v>2026</v>
      </c>
      <c r="I1414" s="20" t="s">
        <v>8128</v>
      </c>
      <c r="J1414" s="20" t="s">
        <v>8128</v>
      </c>
      <c r="K1414" s="20">
        <v>9160280560</v>
      </c>
      <c r="L1414" s="20" t="s">
        <v>8130</v>
      </c>
      <c r="M1414" s="20">
        <v>9441286660</v>
      </c>
      <c r="N1414" s="20" t="s">
        <v>316</v>
      </c>
      <c r="O1414" s="20">
        <v>66</v>
      </c>
      <c r="P1414" s="20" t="s">
        <v>8131</v>
      </c>
      <c r="Q1414" s="20" t="s">
        <v>46</v>
      </c>
      <c r="R1414" s="20" t="s">
        <v>112</v>
      </c>
    </row>
    <row r="1415" spans="1:18" ht="22.5" hidden="1" customHeight="1" x14ac:dyDescent="0.2">
      <c r="A1415" s="29">
        <v>45412.495217233794</v>
      </c>
      <c r="B1415" s="20" t="s">
        <v>8132</v>
      </c>
      <c r="C1415" s="30">
        <v>160122729038</v>
      </c>
      <c r="D1415" s="20" t="s">
        <v>8133</v>
      </c>
      <c r="E1415" s="20" t="s">
        <v>50</v>
      </c>
      <c r="F1415" s="20" t="s">
        <v>10</v>
      </c>
      <c r="G1415" s="20">
        <v>1</v>
      </c>
      <c r="H1415" s="20">
        <v>2026</v>
      </c>
      <c r="I1415" s="20" t="s">
        <v>8134</v>
      </c>
      <c r="J1415" s="20" t="s">
        <v>8134</v>
      </c>
      <c r="K1415" s="20">
        <v>8639607675</v>
      </c>
      <c r="L1415" s="20" t="s">
        <v>8135</v>
      </c>
      <c r="M1415" s="20">
        <v>9441286660</v>
      </c>
      <c r="N1415" s="20" t="s">
        <v>316</v>
      </c>
      <c r="O1415" s="20" t="s">
        <v>8136</v>
      </c>
      <c r="P1415" s="20" t="s">
        <v>8137</v>
      </c>
      <c r="Q1415" s="20" t="s">
        <v>46</v>
      </c>
      <c r="R1415" s="20" t="s">
        <v>8138</v>
      </c>
    </row>
    <row r="1416" spans="1:18" ht="22.5" hidden="1" customHeight="1" x14ac:dyDescent="0.2">
      <c r="A1416" s="29">
        <v>45411.072865972223</v>
      </c>
      <c r="B1416" s="20" t="s">
        <v>8139</v>
      </c>
      <c r="C1416" s="30">
        <v>160122729039</v>
      </c>
      <c r="D1416" s="20" t="s">
        <v>8140</v>
      </c>
      <c r="E1416" s="20" t="s">
        <v>50</v>
      </c>
      <c r="F1416" s="20" t="s">
        <v>10</v>
      </c>
      <c r="G1416" s="20">
        <v>1</v>
      </c>
      <c r="H1416" s="20">
        <v>2026</v>
      </c>
      <c r="I1416" s="20" t="s">
        <v>8141</v>
      </c>
      <c r="J1416" s="20" t="s">
        <v>8142</v>
      </c>
      <c r="K1416" s="20">
        <v>9666531661</v>
      </c>
      <c r="L1416" s="20" t="s">
        <v>8143</v>
      </c>
      <c r="M1416" s="20">
        <v>9441286660</v>
      </c>
      <c r="N1416" s="20" t="s">
        <v>316</v>
      </c>
      <c r="O1416" s="20" t="s">
        <v>8144</v>
      </c>
      <c r="P1416" s="20" t="s">
        <v>8145</v>
      </c>
      <c r="Q1416" s="20" t="s">
        <v>46</v>
      </c>
      <c r="R1416" s="20" t="s">
        <v>8146</v>
      </c>
    </row>
    <row r="1417" spans="1:18" ht="22.5" hidden="1" customHeight="1" x14ac:dyDescent="0.2">
      <c r="A1417" s="29">
        <v>45412.576039583335</v>
      </c>
      <c r="B1417" s="20" t="s">
        <v>8147</v>
      </c>
      <c r="C1417" s="30">
        <v>160122729040</v>
      </c>
      <c r="D1417" s="20" t="s">
        <v>8148</v>
      </c>
      <c r="E1417" s="20" t="s">
        <v>50</v>
      </c>
      <c r="F1417" s="20" t="s">
        <v>10</v>
      </c>
      <c r="G1417" s="20">
        <v>1</v>
      </c>
      <c r="H1417" s="20">
        <v>2026</v>
      </c>
      <c r="I1417" s="20" t="s">
        <v>8149</v>
      </c>
      <c r="J1417" s="20" t="s">
        <v>8147</v>
      </c>
      <c r="K1417" s="20">
        <v>9959937566</v>
      </c>
      <c r="L1417" s="20" t="s">
        <v>8150</v>
      </c>
      <c r="M1417" s="20">
        <v>9441286660</v>
      </c>
      <c r="N1417" s="20" t="s">
        <v>53</v>
      </c>
      <c r="O1417" s="20" t="s">
        <v>1584</v>
      </c>
      <c r="P1417" s="20" t="s">
        <v>8151</v>
      </c>
      <c r="Q1417" s="20" t="s">
        <v>46</v>
      </c>
      <c r="R1417" s="20" t="s">
        <v>8152</v>
      </c>
    </row>
    <row r="1418" spans="1:18" ht="22.5" hidden="1" customHeight="1" x14ac:dyDescent="0.2">
      <c r="A1418" s="29">
        <v>45412.547192638885</v>
      </c>
      <c r="B1418" s="20" t="s">
        <v>8153</v>
      </c>
      <c r="C1418" s="30">
        <v>160122729041</v>
      </c>
      <c r="D1418" s="20" t="s">
        <v>8154</v>
      </c>
      <c r="E1418" s="20" t="s">
        <v>50</v>
      </c>
      <c r="F1418" s="20" t="s">
        <v>10</v>
      </c>
      <c r="G1418" s="20">
        <v>1</v>
      </c>
      <c r="H1418" s="20">
        <v>2026</v>
      </c>
      <c r="I1418" s="20" t="s">
        <v>8155</v>
      </c>
      <c r="J1418" s="20" t="s">
        <v>8155</v>
      </c>
      <c r="K1418" s="20">
        <v>6281007456</v>
      </c>
      <c r="L1418" s="20" t="s">
        <v>8094</v>
      </c>
      <c r="M1418" s="20">
        <v>9441286660</v>
      </c>
      <c r="N1418" s="20" t="s">
        <v>316</v>
      </c>
      <c r="O1418" s="20" t="s">
        <v>6511</v>
      </c>
      <c r="P1418" s="20" t="s">
        <v>8156</v>
      </c>
      <c r="Q1418" s="20" t="s">
        <v>70</v>
      </c>
      <c r="R1418" s="20" t="s">
        <v>1518</v>
      </c>
    </row>
    <row r="1419" spans="1:18" ht="22.5" hidden="1" customHeight="1" x14ac:dyDescent="0.2">
      <c r="A1419" s="29">
        <v>45409.328971689814</v>
      </c>
      <c r="B1419" s="20" t="s">
        <v>8157</v>
      </c>
      <c r="C1419" s="30">
        <v>160122729042</v>
      </c>
      <c r="D1419" s="20" t="s">
        <v>8158</v>
      </c>
      <c r="E1419" s="20" t="s">
        <v>50</v>
      </c>
      <c r="F1419" s="20" t="s">
        <v>10</v>
      </c>
      <c r="G1419" s="20">
        <v>1</v>
      </c>
      <c r="H1419" s="20">
        <v>2026</v>
      </c>
      <c r="I1419" s="20" t="s">
        <v>8159</v>
      </c>
      <c r="J1419" s="20" t="s">
        <v>8157</v>
      </c>
      <c r="K1419" s="20">
        <v>6305902234</v>
      </c>
      <c r="L1419" s="20" t="s">
        <v>8160</v>
      </c>
      <c r="M1419" s="20">
        <v>9441286660</v>
      </c>
      <c r="N1419" s="20" t="s">
        <v>53</v>
      </c>
      <c r="O1419" s="20">
        <v>61.12</v>
      </c>
      <c r="P1419" s="20" t="s">
        <v>8161</v>
      </c>
      <c r="Q1419" s="20" t="s">
        <v>70</v>
      </c>
      <c r="R1419" s="40" t="s">
        <v>8162</v>
      </c>
    </row>
    <row r="1420" spans="1:18" ht="22.5" hidden="1" customHeight="1" x14ac:dyDescent="0.2">
      <c r="A1420" s="29">
        <v>45382.620256655093</v>
      </c>
      <c r="B1420" s="20" t="s">
        <v>8163</v>
      </c>
      <c r="C1420" s="30">
        <v>160122729043</v>
      </c>
      <c r="D1420" s="20" t="s">
        <v>8164</v>
      </c>
      <c r="E1420" s="20" t="s">
        <v>50</v>
      </c>
      <c r="F1420" s="20" t="s">
        <v>10</v>
      </c>
      <c r="G1420" s="20">
        <v>1</v>
      </c>
      <c r="H1420" s="20">
        <v>2026</v>
      </c>
      <c r="I1420" s="20" t="s">
        <v>8165</v>
      </c>
      <c r="J1420" s="20" t="s">
        <v>8163</v>
      </c>
      <c r="K1420" s="20">
        <v>9391929116</v>
      </c>
      <c r="L1420" s="20" t="s">
        <v>8166</v>
      </c>
      <c r="M1420" s="20">
        <v>9441286660</v>
      </c>
      <c r="N1420" s="20" t="s">
        <v>67</v>
      </c>
      <c r="O1420" s="20">
        <v>75</v>
      </c>
      <c r="P1420" s="31" t="s">
        <v>8167</v>
      </c>
      <c r="Q1420" s="20" t="s">
        <v>70</v>
      </c>
      <c r="R1420" s="32" t="s">
        <v>8168</v>
      </c>
    </row>
    <row r="1421" spans="1:18" ht="22.5" hidden="1" customHeight="1" x14ac:dyDescent="0.2">
      <c r="A1421" s="29">
        <v>45379.540888240736</v>
      </c>
      <c r="B1421" s="20" t="s">
        <v>8169</v>
      </c>
      <c r="C1421" s="30">
        <v>160122729044</v>
      </c>
      <c r="D1421" s="20" t="s">
        <v>8170</v>
      </c>
      <c r="E1421" s="20" t="s">
        <v>50</v>
      </c>
      <c r="F1421" s="20" t="s">
        <v>10</v>
      </c>
      <c r="G1421" s="20">
        <v>1</v>
      </c>
      <c r="H1421" s="20">
        <v>2026</v>
      </c>
      <c r="I1421" s="20" t="s">
        <v>8171</v>
      </c>
      <c r="J1421" s="20" t="s">
        <v>8169</v>
      </c>
      <c r="K1421" s="20">
        <v>9652203699</v>
      </c>
      <c r="L1421" s="20" t="s">
        <v>8172</v>
      </c>
      <c r="M1421" s="20">
        <v>9441286660</v>
      </c>
      <c r="N1421" s="20" t="s">
        <v>67</v>
      </c>
      <c r="O1421" s="20" t="s">
        <v>1846</v>
      </c>
      <c r="P1421" s="31" t="s">
        <v>8173</v>
      </c>
      <c r="Q1421" s="20" t="s">
        <v>70</v>
      </c>
      <c r="R1421" s="32" t="s">
        <v>242</v>
      </c>
    </row>
    <row r="1422" spans="1:18" ht="22.5" hidden="1" customHeight="1" x14ac:dyDescent="0.2">
      <c r="A1422" s="29">
        <v>45398.010787222222</v>
      </c>
      <c r="B1422" s="20" t="s">
        <v>8174</v>
      </c>
      <c r="C1422" s="30">
        <v>160122729045</v>
      </c>
      <c r="D1422" s="20" t="s">
        <v>8175</v>
      </c>
      <c r="E1422" s="20" t="s">
        <v>50</v>
      </c>
      <c r="F1422" s="20" t="s">
        <v>10</v>
      </c>
      <c r="G1422" s="20">
        <v>1</v>
      </c>
      <c r="H1422" s="20">
        <v>2026</v>
      </c>
      <c r="I1422" s="20" t="s">
        <v>8176</v>
      </c>
      <c r="J1422" s="20" t="s">
        <v>8174</v>
      </c>
      <c r="K1422" s="20">
        <v>6309394060</v>
      </c>
      <c r="L1422" s="20" t="s">
        <v>8177</v>
      </c>
      <c r="M1422" s="20">
        <v>9441286660</v>
      </c>
      <c r="N1422" s="20" t="s">
        <v>2115</v>
      </c>
      <c r="O1422" s="20" t="s">
        <v>8178</v>
      </c>
      <c r="P1422" s="20" t="s">
        <v>8179</v>
      </c>
      <c r="Q1422" s="20" t="s">
        <v>70</v>
      </c>
      <c r="R1422" s="20" t="s">
        <v>8180</v>
      </c>
    </row>
    <row r="1423" spans="1:18" ht="22.5" hidden="1" customHeight="1" x14ac:dyDescent="0.2">
      <c r="A1423" s="29">
        <v>45408.41219855324</v>
      </c>
      <c r="B1423" s="20" t="s">
        <v>8181</v>
      </c>
      <c r="C1423" s="30">
        <v>160122729045</v>
      </c>
      <c r="D1423" s="20" t="s">
        <v>8182</v>
      </c>
      <c r="E1423" s="20" t="s">
        <v>50</v>
      </c>
      <c r="F1423" s="20" t="s">
        <v>10</v>
      </c>
      <c r="G1423" s="20">
        <v>1</v>
      </c>
      <c r="H1423" s="20">
        <v>2026</v>
      </c>
      <c r="I1423" s="20" t="s">
        <v>8176</v>
      </c>
      <c r="J1423" s="20" t="s">
        <v>8174</v>
      </c>
      <c r="K1423" s="20">
        <v>6309394060</v>
      </c>
      <c r="L1423" s="20" t="s">
        <v>8177</v>
      </c>
      <c r="M1423" s="20">
        <v>9441286660</v>
      </c>
      <c r="N1423" s="20" t="s">
        <v>2115</v>
      </c>
      <c r="O1423" s="20" t="s">
        <v>8178</v>
      </c>
      <c r="P1423" s="20" t="s">
        <v>8183</v>
      </c>
      <c r="Q1423" s="20" t="s">
        <v>70</v>
      </c>
      <c r="R1423" s="20" t="s">
        <v>8184</v>
      </c>
    </row>
    <row r="1424" spans="1:18" ht="22.5" hidden="1" customHeight="1" x14ac:dyDescent="0.2">
      <c r="A1424" s="29">
        <v>45388.642662071754</v>
      </c>
      <c r="B1424" s="20" t="s">
        <v>8185</v>
      </c>
      <c r="C1424" s="30">
        <v>160122729046</v>
      </c>
      <c r="D1424" s="20" t="s">
        <v>8186</v>
      </c>
      <c r="E1424" s="20" t="s">
        <v>50</v>
      </c>
      <c r="F1424" s="20" t="s">
        <v>10</v>
      </c>
      <c r="G1424" s="20">
        <v>1</v>
      </c>
      <c r="H1424" s="20">
        <v>2026</v>
      </c>
      <c r="I1424" s="20" t="s">
        <v>8185</v>
      </c>
      <c r="J1424" s="20" t="s">
        <v>8185</v>
      </c>
      <c r="K1424" s="20">
        <v>7989358074</v>
      </c>
      <c r="L1424" s="20" t="s">
        <v>8187</v>
      </c>
      <c r="M1424" s="20">
        <v>9441286660</v>
      </c>
      <c r="N1424" s="20" t="s">
        <v>8188</v>
      </c>
      <c r="O1424" s="20">
        <v>74.12</v>
      </c>
      <c r="P1424" s="20" t="s">
        <v>8189</v>
      </c>
      <c r="Q1424" s="20" t="s">
        <v>70</v>
      </c>
      <c r="R1424" s="20" t="s">
        <v>8190</v>
      </c>
    </row>
    <row r="1425" spans="1:18" ht="22.5" hidden="1" customHeight="1" x14ac:dyDescent="0.2">
      <c r="A1425" s="29">
        <v>45402.85900921296</v>
      </c>
      <c r="B1425" s="20" t="s">
        <v>8191</v>
      </c>
      <c r="C1425" s="30">
        <v>160122729047</v>
      </c>
      <c r="D1425" s="20" t="s">
        <v>8192</v>
      </c>
      <c r="E1425" s="20" t="s">
        <v>50</v>
      </c>
      <c r="F1425" s="20" t="s">
        <v>10</v>
      </c>
      <c r="G1425" s="20">
        <v>1</v>
      </c>
      <c r="H1425" s="20">
        <v>2026</v>
      </c>
      <c r="I1425" s="20" t="s">
        <v>8193</v>
      </c>
      <c r="J1425" s="20" t="s">
        <v>8191</v>
      </c>
      <c r="K1425" s="20">
        <v>8520965033</v>
      </c>
      <c r="L1425" s="20" t="s">
        <v>8150</v>
      </c>
      <c r="M1425" s="20">
        <v>9441286660</v>
      </c>
      <c r="N1425" s="20" t="s">
        <v>53</v>
      </c>
      <c r="O1425" s="20">
        <v>60</v>
      </c>
      <c r="P1425" s="20" t="s">
        <v>8194</v>
      </c>
      <c r="Q1425" s="20" t="s">
        <v>46</v>
      </c>
      <c r="R1425" s="20" t="s">
        <v>85</v>
      </c>
    </row>
    <row r="1426" spans="1:18" ht="22.5" hidden="1" customHeight="1" x14ac:dyDescent="0.2">
      <c r="A1426" s="29">
        <v>45391.994322453698</v>
      </c>
      <c r="B1426" s="20" t="s">
        <v>8195</v>
      </c>
      <c r="C1426" s="30">
        <v>160122729048</v>
      </c>
      <c r="D1426" s="20" t="s">
        <v>8196</v>
      </c>
      <c r="E1426" s="20" t="s">
        <v>50</v>
      </c>
      <c r="F1426" s="20" t="s">
        <v>10</v>
      </c>
      <c r="G1426" s="20">
        <v>1</v>
      </c>
      <c r="H1426" s="20">
        <v>2026</v>
      </c>
      <c r="I1426" s="20" t="s">
        <v>8197</v>
      </c>
      <c r="J1426" s="20" t="s">
        <v>8195</v>
      </c>
      <c r="K1426" s="20">
        <v>8367679959</v>
      </c>
      <c r="L1426" s="20" t="s">
        <v>8198</v>
      </c>
      <c r="M1426" s="20">
        <v>9441286660</v>
      </c>
      <c r="N1426" s="20" t="s">
        <v>53</v>
      </c>
      <c r="O1426" s="20">
        <v>60</v>
      </c>
      <c r="P1426" s="20" t="s">
        <v>8199</v>
      </c>
      <c r="Q1426" s="20" t="s">
        <v>70</v>
      </c>
      <c r="R1426" s="20" t="s">
        <v>56</v>
      </c>
    </row>
    <row r="1427" spans="1:18" ht="22.5" hidden="1" customHeight="1" x14ac:dyDescent="0.2">
      <c r="A1427" s="29">
        <v>45379.860065127315</v>
      </c>
      <c r="B1427" s="20" t="s">
        <v>8200</v>
      </c>
      <c r="C1427" s="30">
        <v>160122729049</v>
      </c>
      <c r="D1427" s="20" t="s">
        <v>8201</v>
      </c>
      <c r="E1427" s="20" t="s">
        <v>50</v>
      </c>
      <c r="F1427" s="20" t="s">
        <v>10</v>
      </c>
      <c r="G1427" s="20">
        <v>1</v>
      </c>
      <c r="H1427" s="20">
        <v>2026</v>
      </c>
      <c r="I1427" s="20" t="s">
        <v>8202</v>
      </c>
      <c r="J1427" s="20" t="s">
        <v>8200</v>
      </c>
      <c r="K1427" s="20">
        <v>7995508888</v>
      </c>
      <c r="L1427" s="20" t="s">
        <v>8203</v>
      </c>
      <c r="M1427" s="20">
        <v>9441286660</v>
      </c>
      <c r="N1427" s="20" t="s">
        <v>8088</v>
      </c>
      <c r="O1427" s="20">
        <v>78</v>
      </c>
      <c r="P1427" s="20" t="s">
        <v>8204</v>
      </c>
      <c r="Q1427" s="20" t="s">
        <v>46</v>
      </c>
      <c r="R1427" s="32" t="s">
        <v>8205</v>
      </c>
    </row>
    <row r="1428" spans="1:18" ht="22.5" hidden="1" customHeight="1" x14ac:dyDescent="0.2">
      <c r="A1428" s="29">
        <v>45418.877949340276</v>
      </c>
      <c r="B1428" s="20" t="s">
        <v>8206</v>
      </c>
      <c r="C1428" s="20">
        <v>160122729050</v>
      </c>
      <c r="D1428" s="20" t="s">
        <v>8207</v>
      </c>
      <c r="E1428" s="20" t="s">
        <v>50</v>
      </c>
      <c r="F1428" s="20" t="s">
        <v>10</v>
      </c>
      <c r="G1428" s="20">
        <v>1</v>
      </c>
      <c r="H1428" s="20">
        <v>2026</v>
      </c>
      <c r="I1428" s="20" t="s">
        <v>8206</v>
      </c>
      <c r="J1428" s="20" t="s">
        <v>8208</v>
      </c>
      <c r="K1428" s="20">
        <v>7330711819</v>
      </c>
      <c r="L1428" s="20" t="s">
        <v>8209</v>
      </c>
      <c r="M1428" s="20">
        <v>9441286660</v>
      </c>
      <c r="N1428" s="20" t="s">
        <v>67</v>
      </c>
      <c r="O1428" s="20" t="s">
        <v>996</v>
      </c>
      <c r="P1428" s="31" t="s">
        <v>8210</v>
      </c>
      <c r="Q1428" s="20" t="s">
        <v>70</v>
      </c>
      <c r="R1428" s="20" t="s">
        <v>8211</v>
      </c>
    </row>
    <row r="1429" spans="1:18" ht="22.5" hidden="1" customHeight="1" x14ac:dyDescent="0.2">
      <c r="A1429" s="29">
        <v>45409.794541099538</v>
      </c>
      <c r="B1429" s="20" t="s">
        <v>8212</v>
      </c>
      <c r="C1429" s="30">
        <v>160122729051</v>
      </c>
      <c r="D1429" s="20" t="s">
        <v>8213</v>
      </c>
      <c r="E1429" s="20" t="s">
        <v>50</v>
      </c>
      <c r="F1429" s="20" t="s">
        <v>10</v>
      </c>
      <c r="G1429" s="20">
        <v>1</v>
      </c>
      <c r="H1429" s="20">
        <v>2026</v>
      </c>
      <c r="I1429" s="20" t="s">
        <v>8214</v>
      </c>
      <c r="J1429" s="20" t="s">
        <v>8215</v>
      </c>
      <c r="K1429" s="20">
        <v>8309892661</v>
      </c>
      <c r="L1429" s="20" t="s">
        <v>8216</v>
      </c>
      <c r="M1429" s="20">
        <v>9441286660</v>
      </c>
      <c r="N1429" s="20" t="s">
        <v>67</v>
      </c>
      <c r="O1429" s="20" t="s">
        <v>8217</v>
      </c>
      <c r="P1429" s="31" t="s">
        <v>8218</v>
      </c>
      <c r="Q1429" s="20" t="s">
        <v>46</v>
      </c>
      <c r="R1429" s="20" t="s">
        <v>8219</v>
      </c>
    </row>
    <row r="1430" spans="1:18" ht="22.5" hidden="1" customHeight="1" x14ac:dyDescent="0.2">
      <c r="A1430" s="29">
        <v>45380.549962245372</v>
      </c>
      <c r="B1430" s="20" t="s">
        <v>8220</v>
      </c>
      <c r="C1430" s="30">
        <v>160122729052</v>
      </c>
      <c r="D1430" s="20" t="s">
        <v>8221</v>
      </c>
      <c r="E1430" s="20" t="s">
        <v>50</v>
      </c>
      <c r="F1430" s="20" t="s">
        <v>10</v>
      </c>
      <c r="G1430" s="20">
        <v>1</v>
      </c>
      <c r="H1430" s="20">
        <v>2026</v>
      </c>
      <c r="I1430" s="20" t="s">
        <v>8222</v>
      </c>
      <c r="J1430" s="20" t="s">
        <v>8220</v>
      </c>
      <c r="K1430" s="20">
        <v>8317668826</v>
      </c>
      <c r="L1430" s="20" t="s">
        <v>8130</v>
      </c>
      <c r="M1430" s="20">
        <v>9441286660</v>
      </c>
      <c r="N1430" s="20" t="s">
        <v>67</v>
      </c>
      <c r="O1430" s="20">
        <v>75.52</v>
      </c>
      <c r="P1430" s="31" t="s">
        <v>8223</v>
      </c>
      <c r="Q1430" s="20" t="s">
        <v>70</v>
      </c>
      <c r="R1430" s="32" t="s">
        <v>8224</v>
      </c>
    </row>
    <row r="1431" spans="1:18" ht="22.5" hidden="1" customHeight="1" x14ac:dyDescent="0.2">
      <c r="A1431" s="29">
        <v>45382.980316655092</v>
      </c>
      <c r="B1431" s="20" t="s">
        <v>8225</v>
      </c>
      <c r="C1431" s="30">
        <v>160122729053</v>
      </c>
      <c r="D1431" s="20" t="s">
        <v>8226</v>
      </c>
      <c r="E1431" s="20" t="s">
        <v>50</v>
      </c>
      <c r="F1431" s="20" t="s">
        <v>10</v>
      </c>
      <c r="G1431" s="20">
        <v>1</v>
      </c>
      <c r="H1431" s="20">
        <v>2026</v>
      </c>
      <c r="I1431" s="20" t="s">
        <v>8227</v>
      </c>
      <c r="J1431" s="20" t="s">
        <v>8225</v>
      </c>
      <c r="K1431" s="20">
        <v>7396365885</v>
      </c>
      <c r="L1431" s="20" t="s">
        <v>8228</v>
      </c>
      <c r="M1431" s="20">
        <v>9441286660</v>
      </c>
      <c r="N1431" s="20" t="s">
        <v>53</v>
      </c>
      <c r="O1431" s="20" t="s">
        <v>8229</v>
      </c>
      <c r="P1431" s="20" t="s">
        <v>8230</v>
      </c>
      <c r="Q1431" s="20" t="s">
        <v>46</v>
      </c>
      <c r="R1431" s="32" t="s">
        <v>8231</v>
      </c>
    </row>
    <row r="1432" spans="1:18" ht="22.5" hidden="1" customHeight="1" x14ac:dyDescent="0.2">
      <c r="A1432" s="29">
        <v>45408.887996076388</v>
      </c>
      <c r="B1432" s="20" t="s">
        <v>8232</v>
      </c>
      <c r="C1432" s="30">
        <v>160122729054</v>
      </c>
      <c r="D1432" s="20" t="s">
        <v>8233</v>
      </c>
      <c r="E1432" s="20" t="s">
        <v>50</v>
      </c>
      <c r="F1432" s="20" t="s">
        <v>10</v>
      </c>
      <c r="G1432" s="20">
        <v>1</v>
      </c>
      <c r="H1432" s="20">
        <v>2026</v>
      </c>
      <c r="I1432" s="20" t="s">
        <v>8234</v>
      </c>
      <c r="J1432" s="20" t="s">
        <v>8235</v>
      </c>
      <c r="K1432" s="20">
        <v>7842534931</v>
      </c>
      <c r="L1432" s="20" t="s">
        <v>8236</v>
      </c>
      <c r="M1432" s="20">
        <v>9441286660</v>
      </c>
      <c r="N1432" s="20" t="s">
        <v>316</v>
      </c>
      <c r="O1432" s="20">
        <v>70</v>
      </c>
      <c r="P1432" s="20" t="s">
        <v>8237</v>
      </c>
      <c r="Q1432" s="20" t="s">
        <v>46</v>
      </c>
      <c r="R1432" s="20" t="s">
        <v>8238</v>
      </c>
    </row>
    <row r="1433" spans="1:18" ht="22.5" hidden="1" customHeight="1" x14ac:dyDescent="0.2">
      <c r="A1433" s="29">
        <v>45408.712410474538</v>
      </c>
      <c r="B1433" s="20" t="s">
        <v>8239</v>
      </c>
      <c r="C1433" s="30">
        <v>160122729055</v>
      </c>
      <c r="D1433" s="20" t="s">
        <v>8240</v>
      </c>
      <c r="E1433" s="20" t="s">
        <v>50</v>
      </c>
      <c r="F1433" s="20" t="s">
        <v>10</v>
      </c>
      <c r="G1433" s="20">
        <v>1</v>
      </c>
      <c r="H1433" s="20">
        <v>2026</v>
      </c>
      <c r="I1433" s="20" t="s">
        <v>8241</v>
      </c>
      <c r="J1433" s="20" t="s">
        <v>8239</v>
      </c>
      <c r="K1433" s="20">
        <v>9848136736</v>
      </c>
      <c r="L1433" s="20" t="s">
        <v>8094</v>
      </c>
      <c r="M1433" s="20">
        <v>9441286660</v>
      </c>
      <c r="N1433" s="20" t="s">
        <v>67</v>
      </c>
      <c r="O1433" s="20">
        <v>75</v>
      </c>
      <c r="P1433" s="31" t="s">
        <v>8242</v>
      </c>
      <c r="Q1433" s="20" t="s">
        <v>70</v>
      </c>
      <c r="R1433" s="20" t="s">
        <v>56</v>
      </c>
    </row>
    <row r="1434" spans="1:18" ht="22.5" hidden="1" customHeight="1" x14ac:dyDescent="0.2">
      <c r="A1434" s="29">
        <v>45379.85977195602</v>
      </c>
      <c r="B1434" s="20" t="s">
        <v>8243</v>
      </c>
      <c r="C1434" s="30">
        <v>160122729056</v>
      </c>
      <c r="D1434" s="20" t="s">
        <v>8244</v>
      </c>
      <c r="E1434" s="20" t="s">
        <v>50</v>
      </c>
      <c r="F1434" s="20" t="s">
        <v>10</v>
      </c>
      <c r="G1434" s="20">
        <v>1</v>
      </c>
      <c r="H1434" s="20">
        <v>2026</v>
      </c>
      <c r="I1434" s="20" t="s">
        <v>8245</v>
      </c>
      <c r="J1434" s="20" t="s">
        <v>8243</v>
      </c>
      <c r="K1434" s="20">
        <v>7013323716</v>
      </c>
      <c r="L1434" s="20" t="s">
        <v>8246</v>
      </c>
      <c r="M1434" s="20">
        <v>9441286660</v>
      </c>
      <c r="N1434" s="20" t="s">
        <v>316</v>
      </c>
      <c r="O1434" s="20" t="s">
        <v>8247</v>
      </c>
      <c r="P1434" s="20" t="s">
        <v>8248</v>
      </c>
      <c r="Q1434" s="20" t="s">
        <v>46</v>
      </c>
      <c r="R1434" s="32" t="s">
        <v>190</v>
      </c>
    </row>
    <row r="1435" spans="1:18" ht="22.5" hidden="1" customHeight="1" x14ac:dyDescent="0.2">
      <c r="A1435" s="29">
        <v>45413.430611284726</v>
      </c>
      <c r="B1435" s="20" t="s">
        <v>8249</v>
      </c>
      <c r="C1435" s="30">
        <v>160122729057</v>
      </c>
      <c r="D1435" s="20" t="s">
        <v>8250</v>
      </c>
      <c r="E1435" s="20" t="s">
        <v>50</v>
      </c>
      <c r="F1435" s="20" t="s">
        <v>10</v>
      </c>
      <c r="G1435" s="20">
        <v>1</v>
      </c>
      <c r="H1435" s="20">
        <v>2026</v>
      </c>
      <c r="I1435" s="20" t="s">
        <v>8249</v>
      </c>
      <c r="J1435" s="20" t="s">
        <v>8251</v>
      </c>
      <c r="K1435" s="20">
        <v>8247551096</v>
      </c>
      <c r="L1435" s="20" t="s">
        <v>8252</v>
      </c>
      <c r="M1435" s="20">
        <v>9441286660</v>
      </c>
      <c r="N1435" s="20" t="s">
        <v>43</v>
      </c>
      <c r="O1435" s="20">
        <v>114.24</v>
      </c>
      <c r="P1435" s="31" t="s">
        <v>8253</v>
      </c>
      <c r="Q1435" s="20" t="s">
        <v>46</v>
      </c>
      <c r="R1435" s="20" t="s">
        <v>112</v>
      </c>
    </row>
    <row r="1436" spans="1:18" ht="22.5" hidden="1" customHeight="1" x14ac:dyDescent="0.2">
      <c r="A1436" s="29">
        <v>45378.428435937501</v>
      </c>
      <c r="B1436" s="20" t="s">
        <v>8254</v>
      </c>
      <c r="C1436" s="30">
        <v>160122729058</v>
      </c>
      <c r="D1436" s="20" t="s">
        <v>8255</v>
      </c>
      <c r="E1436" s="20" t="s">
        <v>50</v>
      </c>
      <c r="F1436" s="20" t="s">
        <v>10</v>
      </c>
      <c r="G1436" s="20">
        <v>1</v>
      </c>
      <c r="H1436" s="20">
        <v>2026</v>
      </c>
      <c r="I1436" s="20" t="s">
        <v>8256</v>
      </c>
      <c r="J1436" s="20" t="s">
        <v>8254</v>
      </c>
      <c r="K1436" s="20">
        <v>9059124533</v>
      </c>
      <c r="L1436" s="20" t="s">
        <v>8228</v>
      </c>
      <c r="M1436" s="20">
        <v>9441286660</v>
      </c>
      <c r="N1436" s="20" t="s">
        <v>316</v>
      </c>
      <c r="O1436" s="20" t="s">
        <v>8257</v>
      </c>
      <c r="P1436" s="20" t="s">
        <v>8258</v>
      </c>
      <c r="Q1436" s="20" t="s">
        <v>46</v>
      </c>
      <c r="R1436" s="32" t="s">
        <v>8259</v>
      </c>
    </row>
    <row r="1437" spans="1:18" ht="22.5" hidden="1" customHeight="1" x14ac:dyDescent="0.2">
      <c r="A1437" s="29">
        <v>45408.429387511569</v>
      </c>
      <c r="B1437" s="20" t="s">
        <v>8260</v>
      </c>
      <c r="C1437" s="30">
        <v>160122729059</v>
      </c>
      <c r="D1437" s="20" t="s">
        <v>8261</v>
      </c>
      <c r="E1437" s="20" t="s">
        <v>50</v>
      </c>
      <c r="F1437" s="20" t="s">
        <v>10</v>
      </c>
      <c r="G1437" s="20">
        <v>1</v>
      </c>
      <c r="H1437" s="20">
        <v>2026</v>
      </c>
      <c r="I1437" s="20" t="s">
        <v>8262</v>
      </c>
      <c r="J1437" s="20" t="s">
        <v>8260</v>
      </c>
      <c r="K1437" s="20">
        <v>6302689240</v>
      </c>
      <c r="L1437" s="20" t="s">
        <v>8263</v>
      </c>
      <c r="M1437" s="20">
        <v>9441286660</v>
      </c>
      <c r="N1437" s="20" t="s">
        <v>43</v>
      </c>
      <c r="O1437" s="20">
        <v>114</v>
      </c>
      <c r="P1437" s="20" t="s">
        <v>8264</v>
      </c>
      <c r="Q1437" s="20" t="s">
        <v>70</v>
      </c>
      <c r="R1437" s="20" t="s">
        <v>112</v>
      </c>
    </row>
    <row r="1438" spans="1:18" ht="22.5" hidden="1" customHeight="1" x14ac:dyDescent="0.2">
      <c r="A1438" s="29">
        <v>45392.593741215278</v>
      </c>
      <c r="B1438" s="20" t="s">
        <v>8265</v>
      </c>
      <c r="C1438" s="30">
        <v>160122729060</v>
      </c>
      <c r="D1438" s="20" t="s">
        <v>8266</v>
      </c>
      <c r="E1438" s="20" t="s">
        <v>50</v>
      </c>
      <c r="F1438" s="20" t="s">
        <v>10</v>
      </c>
      <c r="G1438" s="20">
        <v>1</v>
      </c>
      <c r="H1438" s="20">
        <v>2026</v>
      </c>
      <c r="I1438" s="20" t="s">
        <v>8265</v>
      </c>
      <c r="J1438" s="20" t="s">
        <v>8265</v>
      </c>
      <c r="K1438" s="20">
        <v>8309287714</v>
      </c>
      <c r="L1438" s="20" t="s">
        <v>8228</v>
      </c>
      <c r="M1438" s="20">
        <v>94412866660</v>
      </c>
      <c r="N1438" s="20" t="s">
        <v>316</v>
      </c>
      <c r="O1438" s="20" t="s">
        <v>5785</v>
      </c>
      <c r="P1438" s="20" t="s">
        <v>8267</v>
      </c>
      <c r="Q1438" s="20" t="s">
        <v>70</v>
      </c>
      <c r="R1438" s="20" t="s">
        <v>8268</v>
      </c>
    </row>
    <row r="1439" spans="1:18" ht="22.5" hidden="1" customHeight="1" x14ac:dyDescent="0.2">
      <c r="A1439" s="29">
        <v>45380.944944560186</v>
      </c>
      <c r="B1439" s="20" t="s">
        <v>8269</v>
      </c>
      <c r="C1439" s="30">
        <v>160122729061</v>
      </c>
      <c r="D1439" s="20" t="s">
        <v>8270</v>
      </c>
      <c r="E1439" s="20" t="s">
        <v>50</v>
      </c>
      <c r="F1439" s="20" t="s">
        <v>10</v>
      </c>
      <c r="G1439" s="20">
        <v>1</v>
      </c>
      <c r="H1439" s="20">
        <v>2026</v>
      </c>
      <c r="I1439" s="20" t="s">
        <v>8271</v>
      </c>
      <c r="J1439" s="20" t="s">
        <v>8272</v>
      </c>
      <c r="K1439" s="20">
        <v>8712263033</v>
      </c>
      <c r="L1439" s="20" t="s">
        <v>8203</v>
      </c>
      <c r="M1439" s="20">
        <v>9441286660</v>
      </c>
      <c r="N1439" s="20" t="s">
        <v>67</v>
      </c>
      <c r="O1439" s="20" t="s">
        <v>169</v>
      </c>
      <c r="P1439" s="31" t="s">
        <v>8273</v>
      </c>
      <c r="Q1439" s="20" t="s">
        <v>70</v>
      </c>
      <c r="R1439" s="32" t="s">
        <v>3370</v>
      </c>
    </row>
    <row r="1440" spans="1:18" ht="22.5" hidden="1" customHeight="1" x14ac:dyDescent="0.2">
      <c r="A1440" s="29">
        <v>45414.664326921295</v>
      </c>
      <c r="B1440" s="20" t="s">
        <v>8274</v>
      </c>
      <c r="C1440" s="20">
        <v>160122729062</v>
      </c>
      <c r="D1440" s="20" t="s">
        <v>8275</v>
      </c>
      <c r="E1440" s="20" t="s">
        <v>50</v>
      </c>
      <c r="F1440" s="20" t="s">
        <v>10</v>
      </c>
      <c r="G1440" s="20">
        <v>1</v>
      </c>
      <c r="H1440" s="20">
        <v>2026</v>
      </c>
      <c r="I1440" s="20" t="s">
        <v>8276</v>
      </c>
      <c r="J1440" s="20" t="s">
        <v>8274</v>
      </c>
      <c r="K1440" s="20">
        <v>9392259417</v>
      </c>
      <c r="L1440" s="20" t="s">
        <v>8143</v>
      </c>
      <c r="M1440" s="20">
        <v>94441286660</v>
      </c>
      <c r="N1440" s="20" t="s">
        <v>8277</v>
      </c>
      <c r="O1440" s="20">
        <v>60</v>
      </c>
      <c r="P1440" s="20" t="s">
        <v>8278</v>
      </c>
      <c r="Q1440" s="20" t="s">
        <v>46</v>
      </c>
      <c r="R1440" s="20" t="s">
        <v>8279</v>
      </c>
    </row>
    <row r="1441" spans="1:18" ht="22.5" hidden="1" customHeight="1" x14ac:dyDescent="0.2">
      <c r="A1441" s="29">
        <v>45407.006164097227</v>
      </c>
      <c r="B1441" s="20" t="s">
        <v>8280</v>
      </c>
      <c r="C1441" s="30">
        <v>160122729063</v>
      </c>
      <c r="D1441" s="20" t="s">
        <v>8281</v>
      </c>
      <c r="E1441" s="20" t="s">
        <v>50</v>
      </c>
      <c r="F1441" s="20" t="s">
        <v>10</v>
      </c>
      <c r="G1441" s="20">
        <v>1</v>
      </c>
      <c r="H1441" s="20">
        <v>2026</v>
      </c>
      <c r="I1441" s="20" t="s">
        <v>8282</v>
      </c>
      <c r="J1441" s="20" t="s">
        <v>8280</v>
      </c>
      <c r="K1441" s="20">
        <v>9553278165</v>
      </c>
      <c r="L1441" s="20" t="s">
        <v>8283</v>
      </c>
      <c r="M1441" s="20">
        <v>9441286660</v>
      </c>
      <c r="N1441" s="20" t="s">
        <v>67</v>
      </c>
      <c r="O1441" s="20">
        <v>75.52</v>
      </c>
      <c r="P1441" s="31" t="s">
        <v>8284</v>
      </c>
      <c r="Q1441" s="20" t="s">
        <v>46</v>
      </c>
      <c r="R1441" s="20" t="s">
        <v>8285</v>
      </c>
    </row>
    <row r="1442" spans="1:18" ht="22.5" hidden="1" customHeight="1" x14ac:dyDescent="0.2">
      <c r="A1442" s="29">
        <v>45390.435128715282</v>
      </c>
      <c r="B1442" s="20" t="s">
        <v>8286</v>
      </c>
      <c r="C1442" s="30">
        <v>160122729064</v>
      </c>
      <c r="D1442" s="20" t="s">
        <v>8287</v>
      </c>
      <c r="E1442" s="20" t="s">
        <v>50</v>
      </c>
      <c r="F1442" s="20" t="s">
        <v>10</v>
      </c>
      <c r="G1442" s="20">
        <v>1</v>
      </c>
      <c r="H1442" s="20">
        <v>2026</v>
      </c>
      <c r="I1442" s="20" t="s">
        <v>8288</v>
      </c>
      <c r="J1442" s="20" t="s">
        <v>8286</v>
      </c>
      <c r="K1442" s="20">
        <v>7780475114</v>
      </c>
      <c r="L1442" s="20" t="s">
        <v>8203</v>
      </c>
      <c r="M1442" s="20">
        <v>9441286660</v>
      </c>
      <c r="N1442" s="20" t="s">
        <v>53</v>
      </c>
      <c r="O1442" s="20" t="s">
        <v>1252</v>
      </c>
      <c r="P1442" s="20" t="s">
        <v>8289</v>
      </c>
      <c r="Q1442" s="20" t="s">
        <v>46</v>
      </c>
      <c r="R1442" s="20" t="s">
        <v>1559</v>
      </c>
    </row>
    <row r="1443" spans="1:18" ht="22.5" hidden="1" customHeight="1" x14ac:dyDescent="0.2">
      <c r="A1443" s="29">
        <v>45392.465320034724</v>
      </c>
      <c r="B1443" s="20" t="s">
        <v>8286</v>
      </c>
      <c r="C1443" s="30">
        <v>160122729064</v>
      </c>
      <c r="D1443" s="20" t="s">
        <v>8287</v>
      </c>
      <c r="E1443" s="20" t="s">
        <v>50</v>
      </c>
      <c r="F1443" s="20" t="s">
        <v>10</v>
      </c>
      <c r="G1443" s="20">
        <v>1</v>
      </c>
      <c r="H1443" s="20">
        <v>2026</v>
      </c>
      <c r="I1443" s="20" t="s">
        <v>8288</v>
      </c>
      <c r="J1443" s="20" t="s">
        <v>8286</v>
      </c>
      <c r="K1443" s="20">
        <v>7780475114</v>
      </c>
      <c r="L1443" s="20" t="s">
        <v>8203</v>
      </c>
      <c r="M1443" s="20">
        <v>9441286660</v>
      </c>
      <c r="N1443" s="20" t="s">
        <v>53</v>
      </c>
      <c r="O1443" s="20" t="s">
        <v>8095</v>
      </c>
      <c r="P1443" s="20" t="s">
        <v>8290</v>
      </c>
      <c r="Q1443" s="20" t="s">
        <v>70</v>
      </c>
      <c r="R1443" s="20" t="s">
        <v>1292</v>
      </c>
    </row>
    <row r="1444" spans="1:18" ht="22.5" hidden="1" customHeight="1" x14ac:dyDescent="0.2">
      <c r="A1444" s="29">
        <v>45408.905109293977</v>
      </c>
      <c r="B1444" s="20" t="s">
        <v>8291</v>
      </c>
      <c r="C1444" s="30">
        <v>160122729301</v>
      </c>
      <c r="D1444" s="20" t="s">
        <v>8292</v>
      </c>
      <c r="E1444" s="20" t="s">
        <v>50</v>
      </c>
      <c r="F1444" s="20" t="s">
        <v>10</v>
      </c>
      <c r="G1444" s="20">
        <v>1</v>
      </c>
      <c r="H1444" s="20">
        <v>2026</v>
      </c>
      <c r="I1444" s="20" t="s">
        <v>8293</v>
      </c>
      <c r="J1444" s="20" t="s">
        <v>8291</v>
      </c>
      <c r="K1444" s="20">
        <v>9100392853</v>
      </c>
      <c r="L1444" s="20" t="s">
        <v>8160</v>
      </c>
      <c r="M1444" s="20" t="s">
        <v>8294</v>
      </c>
      <c r="N1444" s="20" t="s">
        <v>2095</v>
      </c>
      <c r="O1444" s="20" t="s">
        <v>6761</v>
      </c>
      <c r="P1444" s="20" t="s">
        <v>8295</v>
      </c>
      <c r="Q1444" s="20" t="s">
        <v>70</v>
      </c>
      <c r="R1444" s="20" t="s">
        <v>8296</v>
      </c>
    </row>
    <row r="1445" spans="1:18" ht="22.5" hidden="1" customHeight="1" x14ac:dyDescent="0.2">
      <c r="A1445" s="29">
        <v>45403.799775775464</v>
      </c>
      <c r="B1445" s="20" t="s">
        <v>8297</v>
      </c>
      <c r="C1445" s="30">
        <v>160122729302</v>
      </c>
      <c r="D1445" s="20" t="s">
        <v>8298</v>
      </c>
      <c r="E1445" s="20" t="s">
        <v>50</v>
      </c>
      <c r="F1445" s="20" t="s">
        <v>10</v>
      </c>
      <c r="G1445" s="20">
        <v>1</v>
      </c>
      <c r="H1445" s="20">
        <v>2026</v>
      </c>
      <c r="I1445" s="20" t="s">
        <v>8299</v>
      </c>
      <c r="J1445" s="20" t="s">
        <v>8297</v>
      </c>
      <c r="K1445" s="20">
        <v>6301020630</v>
      </c>
      <c r="L1445" s="20" t="s">
        <v>8300</v>
      </c>
      <c r="M1445" s="20">
        <v>9441286660</v>
      </c>
      <c r="N1445" s="20" t="s">
        <v>53</v>
      </c>
      <c r="O1445" s="20" t="s">
        <v>8301</v>
      </c>
      <c r="P1445" s="20" t="s">
        <v>8302</v>
      </c>
      <c r="Q1445" s="20" t="s">
        <v>46</v>
      </c>
      <c r="R1445" s="20" t="s">
        <v>488</v>
      </c>
    </row>
    <row r="1446" spans="1:18" ht="22.5" hidden="1" customHeight="1" x14ac:dyDescent="0.2">
      <c r="A1446" s="29">
        <v>45387.645015671296</v>
      </c>
      <c r="B1446" s="20" t="s">
        <v>8303</v>
      </c>
      <c r="C1446" s="30">
        <v>160122729303</v>
      </c>
      <c r="D1446" s="20" t="s">
        <v>8304</v>
      </c>
      <c r="E1446" s="20" t="s">
        <v>50</v>
      </c>
      <c r="F1446" s="20" t="s">
        <v>10</v>
      </c>
      <c r="G1446" s="20">
        <v>1</v>
      </c>
      <c r="H1446" s="20">
        <v>2026</v>
      </c>
      <c r="I1446" s="20" t="s">
        <v>8305</v>
      </c>
      <c r="J1446" s="20" t="s">
        <v>8303</v>
      </c>
      <c r="K1446" s="20">
        <v>8897979606</v>
      </c>
      <c r="L1446" s="20" t="s">
        <v>8160</v>
      </c>
      <c r="M1446" s="20">
        <v>9441286660</v>
      </c>
      <c r="N1446" s="20" t="s">
        <v>53</v>
      </c>
      <c r="O1446" s="20" t="s">
        <v>8306</v>
      </c>
      <c r="P1446" s="20" t="s">
        <v>8307</v>
      </c>
      <c r="Q1446" s="20" t="s">
        <v>70</v>
      </c>
      <c r="R1446" s="20" t="s">
        <v>8308</v>
      </c>
    </row>
    <row r="1447" spans="1:18" ht="22.5" hidden="1" customHeight="1" x14ac:dyDescent="0.2">
      <c r="A1447" s="29">
        <v>45380.49182275463</v>
      </c>
      <c r="B1447" s="20" t="s">
        <v>8309</v>
      </c>
      <c r="C1447" s="30">
        <v>160122729304</v>
      </c>
      <c r="D1447" s="20" t="s">
        <v>8310</v>
      </c>
      <c r="E1447" s="20" t="s">
        <v>40</v>
      </c>
      <c r="F1447" s="20" t="s">
        <v>10</v>
      </c>
      <c r="G1447" s="20">
        <v>1</v>
      </c>
      <c r="H1447" s="20">
        <v>2026</v>
      </c>
      <c r="I1447" s="20" t="s">
        <v>8309</v>
      </c>
      <c r="J1447" s="20" t="s">
        <v>8309</v>
      </c>
      <c r="K1447" s="20">
        <v>9542408101</v>
      </c>
      <c r="L1447" s="20" t="s">
        <v>8311</v>
      </c>
      <c r="M1447" s="20">
        <v>9441286660</v>
      </c>
      <c r="N1447" s="20" t="s">
        <v>61</v>
      </c>
      <c r="O1447" s="20">
        <v>100</v>
      </c>
      <c r="P1447" s="20" t="s">
        <v>8312</v>
      </c>
      <c r="Q1447" s="20" t="s">
        <v>46</v>
      </c>
      <c r="R1447" s="32" t="s">
        <v>682</v>
      </c>
    </row>
    <row r="1448" spans="1:18" ht="22.5" hidden="1" customHeight="1" x14ac:dyDescent="0.2">
      <c r="A1448" s="29">
        <v>45380.768360358794</v>
      </c>
      <c r="B1448" s="20" t="s">
        <v>8313</v>
      </c>
      <c r="C1448" s="30">
        <v>160122729305</v>
      </c>
      <c r="D1448" s="20" t="s">
        <v>8314</v>
      </c>
      <c r="E1448" s="20" t="s">
        <v>40</v>
      </c>
      <c r="F1448" s="20" t="s">
        <v>10</v>
      </c>
      <c r="G1448" s="20">
        <v>1</v>
      </c>
      <c r="H1448" s="20">
        <v>2026</v>
      </c>
      <c r="I1448" s="20" t="s">
        <v>8313</v>
      </c>
      <c r="J1448" s="20" t="s">
        <v>8313</v>
      </c>
      <c r="K1448" s="20">
        <v>9963947705</v>
      </c>
      <c r="L1448" s="20" t="s">
        <v>8315</v>
      </c>
      <c r="M1448" s="20">
        <v>9441286660</v>
      </c>
      <c r="N1448" s="20" t="s">
        <v>61</v>
      </c>
      <c r="O1448" s="20">
        <v>100</v>
      </c>
      <c r="P1448" s="20" t="s">
        <v>8316</v>
      </c>
      <c r="Q1448" s="20" t="s">
        <v>46</v>
      </c>
      <c r="R1448" s="32" t="s">
        <v>112</v>
      </c>
    </row>
    <row r="1449" spans="1:18" ht="22.5" hidden="1" customHeight="1" x14ac:dyDescent="0.2">
      <c r="A1449" s="29">
        <v>45380.490502870365</v>
      </c>
      <c r="B1449" s="20" t="s">
        <v>8317</v>
      </c>
      <c r="C1449" s="30">
        <v>160122729306</v>
      </c>
      <c r="D1449" s="20" t="s">
        <v>8318</v>
      </c>
      <c r="E1449" s="20" t="s">
        <v>40</v>
      </c>
      <c r="F1449" s="20" t="s">
        <v>10</v>
      </c>
      <c r="G1449" s="20">
        <v>1</v>
      </c>
      <c r="H1449" s="20">
        <v>2026</v>
      </c>
      <c r="I1449" s="20" t="s">
        <v>8319</v>
      </c>
      <c r="J1449" s="20" t="s">
        <v>8317</v>
      </c>
      <c r="K1449" s="20">
        <v>9908549371</v>
      </c>
      <c r="L1449" s="20" t="s">
        <v>8051</v>
      </c>
      <c r="M1449" s="20">
        <v>9441286660</v>
      </c>
      <c r="N1449" s="20" t="s">
        <v>8320</v>
      </c>
      <c r="O1449" s="20" t="s">
        <v>6761</v>
      </c>
      <c r="P1449" s="20" t="s">
        <v>8321</v>
      </c>
      <c r="Q1449" s="20" t="s">
        <v>46</v>
      </c>
      <c r="R1449" s="32" t="s">
        <v>8322</v>
      </c>
    </row>
    <row r="1450" spans="1:18" ht="22.5" hidden="1" customHeight="1" x14ac:dyDescent="0.2">
      <c r="A1450" s="29">
        <v>45380.531077939813</v>
      </c>
      <c r="B1450" s="20" t="s">
        <v>8323</v>
      </c>
      <c r="C1450" s="30">
        <v>160122732001</v>
      </c>
      <c r="D1450" s="20" t="s">
        <v>8324</v>
      </c>
      <c r="E1450" s="20" t="s">
        <v>40</v>
      </c>
      <c r="F1450" s="20" t="s">
        <v>18</v>
      </c>
      <c r="G1450" s="20">
        <v>1</v>
      </c>
      <c r="H1450" s="20">
        <v>2026</v>
      </c>
      <c r="I1450" s="20" t="s">
        <v>8325</v>
      </c>
      <c r="J1450" s="20" t="s">
        <v>8325</v>
      </c>
      <c r="K1450" s="20">
        <v>8341443427</v>
      </c>
      <c r="L1450" s="20" t="s">
        <v>8326</v>
      </c>
      <c r="M1450" s="20">
        <v>9959781971</v>
      </c>
      <c r="N1450" s="20" t="s">
        <v>67</v>
      </c>
      <c r="O1450" s="20">
        <v>75</v>
      </c>
      <c r="P1450" s="31" t="s">
        <v>8327</v>
      </c>
      <c r="Q1450" s="20" t="s">
        <v>70</v>
      </c>
      <c r="R1450" s="32" t="s">
        <v>112</v>
      </c>
    </row>
    <row r="1451" spans="1:18" ht="22.5" hidden="1" customHeight="1" x14ac:dyDescent="0.2">
      <c r="A1451" s="29">
        <v>45382.724513460649</v>
      </c>
      <c r="B1451" s="20" t="s">
        <v>8328</v>
      </c>
      <c r="C1451" s="30">
        <v>160122732002</v>
      </c>
      <c r="D1451" s="20" t="s">
        <v>8329</v>
      </c>
      <c r="E1451" s="20" t="s">
        <v>40</v>
      </c>
      <c r="F1451" s="20" t="s">
        <v>18</v>
      </c>
      <c r="G1451" s="20">
        <v>1</v>
      </c>
      <c r="H1451" s="20">
        <v>2026</v>
      </c>
      <c r="I1451" s="20" t="s">
        <v>8330</v>
      </c>
      <c r="J1451" s="20" t="s">
        <v>8328</v>
      </c>
      <c r="K1451" s="20">
        <v>7095588419</v>
      </c>
      <c r="L1451" s="20" t="s">
        <v>8331</v>
      </c>
      <c r="M1451" s="20">
        <v>9959781971</v>
      </c>
      <c r="N1451" s="20" t="s">
        <v>8332</v>
      </c>
      <c r="O1451" s="20">
        <v>75</v>
      </c>
      <c r="P1451" s="31" t="s">
        <v>8333</v>
      </c>
      <c r="Q1451" s="20" t="s">
        <v>70</v>
      </c>
      <c r="R1451" s="32" t="s">
        <v>8334</v>
      </c>
    </row>
    <row r="1452" spans="1:18" ht="22.5" hidden="1" customHeight="1" x14ac:dyDescent="0.2">
      <c r="A1452" s="29">
        <v>45382.747287974533</v>
      </c>
      <c r="B1452" s="20" t="s">
        <v>8328</v>
      </c>
      <c r="C1452" s="30">
        <v>160122732002</v>
      </c>
      <c r="D1452" s="20" t="s">
        <v>8335</v>
      </c>
      <c r="E1452" s="20" t="s">
        <v>40</v>
      </c>
      <c r="F1452" s="20" t="s">
        <v>18</v>
      </c>
      <c r="G1452" s="20">
        <v>1</v>
      </c>
      <c r="H1452" s="20">
        <v>2026</v>
      </c>
      <c r="I1452" s="20" t="s">
        <v>8330</v>
      </c>
      <c r="J1452" s="20" t="s">
        <v>8328</v>
      </c>
      <c r="K1452" s="20">
        <v>7095588419</v>
      </c>
      <c r="L1452" s="20" t="s">
        <v>8336</v>
      </c>
      <c r="M1452" s="20">
        <v>9959781971</v>
      </c>
      <c r="N1452" s="20" t="s">
        <v>67</v>
      </c>
      <c r="O1452" s="20">
        <v>75</v>
      </c>
      <c r="P1452" s="31" t="s">
        <v>8337</v>
      </c>
      <c r="Q1452" s="20" t="s">
        <v>70</v>
      </c>
      <c r="R1452" s="32" t="s">
        <v>682</v>
      </c>
    </row>
    <row r="1453" spans="1:18" ht="22.5" hidden="1" customHeight="1" x14ac:dyDescent="0.2">
      <c r="A1453" s="29">
        <v>45382.719745324073</v>
      </c>
      <c r="B1453" s="20" t="s">
        <v>8338</v>
      </c>
      <c r="C1453" s="30">
        <v>160122732003</v>
      </c>
      <c r="D1453" s="20" t="s">
        <v>8339</v>
      </c>
      <c r="E1453" s="20" t="s">
        <v>40</v>
      </c>
      <c r="F1453" s="20" t="s">
        <v>18</v>
      </c>
      <c r="G1453" s="20">
        <v>1</v>
      </c>
      <c r="H1453" s="20">
        <v>2026</v>
      </c>
      <c r="I1453" s="20" t="s">
        <v>8338</v>
      </c>
      <c r="J1453" s="20" t="s">
        <v>8338</v>
      </c>
      <c r="K1453" s="20">
        <v>8328570083</v>
      </c>
      <c r="L1453" s="20" t="s">
        <v>8340</v>
      </c>
      <c r="M1453" s="20">
        <v>9959781971</v>
      </c>
      <c r="N1453" s="20" t="s">
        <v>8341</v>
      </c>
      <c r="O1453" s="20" t="s">
        <v>996</v>
      </c>
      <c r="P1453" s="31" t="s">
        <v>8342</v>
      </c>
      <c r="Q1453" s="20" t="s">
        <v>70</v>
      </c>
      <c r="R1453" s="32" t="s">
        <v>8343</v>
      </c>
    </row>
    <row r="1454" spans="1:18" ht="22.5" hidden="1" customHeight="1" x14ac:dyDescent="0.2">
      <c r="A1454" s="29">
        <v>45377.920990370374</v>
      </c>
      <c r="B1454" s="20" t="s">
        <v>8344</v>
      </c>
      <c r="C1454" s="30">
        <v>160122732004</v>
      </c>
      <c r="D1454" s="20" t="s">
        <v>8345</v>
      </c>
      <c r="E1454" s="20" t="s">
        <v>40</v>
      </c>
      <c r="F1454" s="20" t="s">
        <v>18</v>
      </c>
      <c r="G1454" s="20">
        <v>1</v>
      </c>
      <c r="H1454" s="20">
        <v>2026</v>
      </c>
      <c r="I1454" s="20" t="s">
        <v>8344</v>
      </c>
      <c r="J1454" s="20" t="s">
        <v>8344</v>
      </c>
      <c r="K1454" s="20">
        <v>9705007255</v>
      </c>
      <c r="L1454" s="20" t="s">
        <v>8346</v>
      </c>
      <c r="M1454" s="20">
        <v>9959781971</v>
      </c>
      <c r="N1454" s="20" t="s">
        <v>67</v>
      </c>
      <c r="O1454" s="20" t="s">
        <v>70</v>
      </c>
      <c r="P1454" s="31" t="s">
        <v>8347</v>
      </c>
      <c r="Q1454" s="20" t="s">
        <v>70</v>
      </c>
      <c r="R1454" s="32" t="s">
        <v>153</v>
      </c>
    </row>
    <row r="1455" spans="1:18" ht="22.5" hidden="1" customHeight="1" x14ac:dyDescent="0.2">
      <c r="A1455" s="29">
        <v>45374.81755482639</v>
      </c>
      <c r="B1455" s="20" t="s">
        <v>8348</v>
      </c>
      <c r="C1455" s="30">
        <v>160122732005</v>
      </c>
      <c r="D1455" s="20" t="s">
        <v>8349</v>
      </c>
      <c r="E1455" s="20" t="s">
        <v>40</v>
      </c>
      <c r="F1455" s="20" t="s">
        <v>18</v>
      </c>
      <c r="G1455" s="20">
        <v>1</v>
      </c>
      <c r="H1455" s="20">
        <v>2026</v>
      </c>
      <c r="I1455" s="20" t="s">
        <v>8350</v>
      </c>
      <c r="J1455" s="20" t="s">
        <v>8348</v>
      </c>
      <c r="K1455" s="20">
        <v>9515685446</v>
      </c>
      <c r="L1455" s="20" t="s">
        <v>8351</v>
      </c>
      <c r="M1455" s="20">
        <v>9959781971</v>
      </c>
      <c r="N1455" s="20" t="s">
        <v>67</v>
      </c>
      <c r="O1455" s="20" t="s">
        <v>8352</v>
      </c>
      <c r="P1455" s="31" t="s">
        <v>8353</v>
      </c>
      <c r="Q1455" s="20" t="s">
        <v>70</v>
      </c>
      <c r="R1455" s="32" t="s">
        <v>8354</v>
      </c>
    </row>
    <row r="1456" spans="1:18" ht="22.5" hidden="1" customHeight="1" x14ac:dyDescent="0.2">
      <c r="A1456" s="29">
        <v>45373.536113807873</v>
      </c>
      <c r="B1456" s="20" t="s">
        <v>8355</v>
      </c>
      <c r="C1456" s="30">
        <v>160122732006</v>
      </c>
      <c r="D1456" s="20" t="s">
        <v>8356</v>
      </c>
      <c r="E1456" s="20" t="s">
        <v>40</v>
      </c>
      <c r="F1456" s="20" t="s">
        <v>18</v>
      </c>
      <c r="G1456" s="20">
        <v>1</v>
      </c>
      <c r="H1456" s="20">
        <v>2026</v>
      </c>
      <c r="I1456" s="20" t="s">
        <v>8357</v>
      </c>
      <c r="J1456" s="20" t="s">
        <v>8355</v>
      </c>
      <c r="K1456" s="20">
        <v>7337455413</v>
      </c>
      <c r="L1456" s="20" t="s">
        <v>8358</v>
      </c>
      <c r="M1456" s="20">
        <v>9959781971</v>
      </c>
      <c r="N1456" s="20" t="s">
        <v>67</v>
      </c>
      <c r="O1456" s="20" t="s">
        <v>147</v>
      </c>
      <c r="P1456" s="31" t="s">
        <v>8359</v>
      </c>
      <c r="Q1456" s="20" t="s">
        <v>70</v>
      </c>
      <c r="R1456" s="32" t="s">
        <v>8360</v>
      </c>
    </row>
    <row r="1457" spans="1:18" ht="22.5" hidden="1" customHeight="1" x14ac:dyDescent="0.2">
      <c r="A1457" s="29">
        <v>45373.672807800926</v>
      </c>
      <c r="B1457" s="20" t="s">
        <v>8361</v>
      </c>
      <c r="C1457" s="30">
        <v>160122732007</v>
      </c>
      <c r="D1457" s="20" t="s">
        <v>8362</v>
      </c>
      <c r="E1457" s="20" t="s">
        <v>40</v>
      </c>
      <c r="F1457" s="20" t="s">
        <v>18</v>
      </c>
      <c r="G1457" s="20">
        <v>1</v>
      </c>
      <c r="H1457" s="20">
        <v>2026</v>
      </c>
      <c r="I1457" s="20" t="s">
        <v>8361</v>
      </c>
      <c r="J1457" s="20" t="s">
        <v>8361</v>
      </c>
      <c r="K1457" s="20">
        <v>7416322728</v>
      </c>
      <c r="L1457" s="20" t="s">
        <v>8363</v>
      </c>
      <c r="M1457" s="20">
        <v>9959781971</v>
      </c>
      <c r="N1457" s="20" t="s">
        <v>67</v>
      </c>
      <c r="O1457" s="20" t="s">
        <v>8364</v>
      </c>
      <c r="P1457" s="31" t="s">
        <v>8365</v>
      </c>
      <c r="Q1457" s="20" t="s">
        <v>70</v>
      </c>
      <c r="R1457" s="32" t="s">
        <v>8366</v>
      </c>
    </row>
    <row r="1458" spans="1:18" ht="22.5" hidden="1" customHeight="1" x14ac:dyDescent="0.2">
      <c r="A1458" s="29">
        <v>45373.804343298616</v>
      </c>
      <c r="B1458" s="20" t="s">
        <v>8367</v>
      </c>
      <c r="C1458" s="30">
        <v>160122732008</v>
      </c>
      <c r="D1458" s="20" t="s">
        <v>8368</v>
      </c>
      <c r="E1458" s="20" t="s">
        <v>40</v>
      </c>
      <c r="F1458" s="20" t="s">
        <v>18</v>
      </c>
      <c r="G1458" s="20">
        <v>1</v>
      </c>
      <c r="H1458" s="20">
        <v>2026</v>
      </c>
      <c r="I1458" s="20" t="s">
        <v>8369</v>
      </c>
      <c r="J1458" s="20" t="s">
        <v>8367</v>
      </c>
      <c r="K1458" s="20">
        <v>7893363257</v>
      </c>
      <c r="L1458" s="20" t="s">
        <v>8370</v>
      </c>
      <c r="M1458" s="20">
        <v>9959781971</v>
      </c>
      <c r="N1458" s="20" t="s">
        <v>2039</v>
      </c>
      <c r="O1458" s="20" t="s">
        <v>625</v>
      </c>
      <c r="P1458" s="31" t="s">
        <v>8371</v>
      </c>
      <c r="Q1458" s="20" t="s">
        <v>70</v>
      </c>
      <c r="R1458" s="32" t="s">
        <v>8372</v>
      </c>
    </row>
    <row r="1459" spans="1:18" ht="22.5" hidden="1" customHeight="1" x14ac:dyDescent="0.2">
      <c r="A1459" s="29">
        <v>45380.442967268522</v>
      </c>
      <c r="B1459" s="20" t="s">
        <v>8373</v>
      </c>
      <c r="C1459" s="30">
        <v>160122732009</v>
      </c>
      <c r="D1459" s="20" t="s">
        <v>8374</v>
      </c>
      <c r="E1459" s="20" t="s">
        <v>40</v>
      </c>
      <c r="F1459" s="20" t="s">
        <v>18</v>
      </c>
      <c r="G1459" s="20">
        <v>1</v>
      </c>
      <c r="H1459" s="20">
        <v>2026</v>
      </c>
      <c r="I1459" s="20" t="s">
        <v>8375</v>
      </c>
      <c r="J1459" s="20" t="s">
        <v>8373</v>
      </c>
      <c r="K1459" s="20">
        <v>9494650708</v>
      </c>
      <c r="L1459" s="20" t="s">
        <v>8376</v>
      </c>
      <c r="M1459" s="20">
        <v>9959781971</v>
      </c>
      <c r="N1459" s="20" t="s">
        <v>67</v>
      </c>
      <c r="O1459" s="20" t="s">
        <v>8377</v>
      </c>
      <c r="P1459" s="31" t="s">
        <v>8378</v>
      </c>
      <c r="Q1459" s="20" t="s">
        <v>70</v>
      </c>
      <c r="R1459" s="32" t="s">
        <v>8379</v>
      </c>
    </row>
    <row r="1460" spans="1:18" ht="22.5" hidden="1" customHeight="1" x14ac:dyDescent="0.2">
      <c r="A1460" s="29">
        <v>45371.816442581017</v>
      </c>
      <c r="B1460" s="20" t="s">
        <v>8380</v>
      </c>
      <c r="C1460" s="30">
        <v>160122732010</v>
      </c>
      <c r="D1460" s="20" t="s">
        <v>8381</v>
      </c>
      <c r="E1460" s="20" t="s">
        <v>40</v>
      </c>
      <c r="F1460" s="20" t="s">
        <v>18</v>
      </c>
      <c r="G1460" s="20">
        <v>1</v>
      </c>
      <c r="H1460" s="20">
        <v>2026</v>
      </c>
      <c r="I1460" s="20" t="s">
        <v>8382</v>
      </c>
      <c r="J1460" s="20" t="s">
        <v>8382</v>
      </c>
      <c r="K1460" s="20">
        <v>9666057789</v>
      </c>
      <c r="L1460" s="20" t="s">
        <v>8383</v>
      </c>
      <c r="M1460" s="20">
        <v>9959781971</v>
      </c>
      <c r="N1460" s="20" t="s">
        <v>67</v>
      </c>
      <c r="O1460" s="20" t="s">
        <v>625</v>
      </c>
      <c r="P1460" s="31" t="s">
        <v>8384</v>
      </c>
      <c r="Q1460" s="20" t="s">
        <v>70</v>
      </c>
      <c r="R1460" s="32" t="s">
        <v>8385</v>
      </c>
    </row>
    <row r="1461" spans="1:18" ht="22.5" hidden="1" customHeight="1" x14ac:dyDescent="0.2">
      <c r="A1461" s="29">
        <v>45372.649441041664</v>
      </c>
      <c r="B1461" s="20" t="s">
        <v>8386</v>
      </c>
      <c r="C1461" s="30">
        <v>160122732011</v>
      </c>
      <c r="D1461" s="20" t="s">
        <v>8387</v>
      </c>
      <c r="E1461" s="20" t="s">
        <v>40</v>
      </c>
      <c r="F1461" s="20" t="s">
        <v>18</v>
      </c>
      <c r="G1461" s="20">
        <v>1</v>
      </c>
      <c r="H1461" s="20">
        <v>2026</v>
      </c>
      <c r="I1461" s="20" t="s">
        <v>8388</v>
      </c>
      <c r="J1461" s="20" t="s">
        <v>8386</v>
      </c>
      <c r="K1461" s="20">
        <v>9951169139</v>
      </c>
      <c r="L1461" s="20" t="s">
        <v>8389</v>
      </c>
      <c r="M1461" s="20">
        <v>9959781971</v>
      </c>
      <c r="N1461" s="20" t="s">
        <v>67</v>
      </c>
      <c r="O1461" s="20" t="s">
        <v>8390</v>
      </c>
      <c r="P1461" s="20" t="s">
        <v>8391</v>
      </c>
      <c r="Q1461" s="20" t="s">
        <v>70</v>
      </c>
      <c r="R1461" s="32" t="s">
        <v>8392</v>
      </c>
    </row>
    <row r="1462" spans="1:18" ht="22.5" hidden="1" customHeight="1" x14ac:dyDescent="0.2">
      <c r="A1462" s="29">
        <v>45380.444262060184</v>
      </c>
      <c r="B1462" s="20" t="s">
        <v>8393</v>
      </c>
      <c r="C1462" s="30">
        <v>160122732012</v>
      </c>
      <c r="D1462" s="20" t="s">
        <v>8394</v>
      </c>
      <c r="E1462" s="20" t="s">
        <v>40</v>
      </c>
      <c r="F1462" s="20" t="s">
        <v>18</v>
      </c>
      <c r="G1462" s="20">
        <v>1</v>
      </c>
      <c r="H1462" s="20">
        <v>2026</v>
      </c>
      <c r="I1462" s="20" t="s">
        <v>8395</v>
      </c>
      <c r="J1462" s="20" t="s">
        <v>8393</v>
      </c>
      <c r="K1462" s="20">
        <v>6305469632</v>
      </c>
      <c r="L1462" s="20" t="s">
        <v>8396</v>
      </c>
      <c r="M1462" s="20">
        <v>9959781971</v>
      </c>
      <c r="N1462" s="20" t="s">
        <v>67</v>
      </c>
      <c r="O1462" s="20" t="s">
        <v>2121</v>
      </c>
      <c r="P1462" s="31" t="s">
        <v>8397</v>
      </c>
      <c r="Q1462" s="20" t="s">
        <v>46</v>
      </c>
      <c r="R1462" s="32" t="s">
        <v>8398</v>
      </c>
    </row>
    <row r="1463" spans="1:18" ht="22.5" hidden="1" customHeight="1" x14ac:dyDescent="0.2">
      <c r="A1463" s="29">
        <v>45380.475005231478</v>
      </c>
      <c r="B1463" s="20" t="s">
        <v>8399</v>
      </c>
      <c r="C1463" s="30">
        <v>160122732013</v>
      </c>
      <c r="D1463" s="20" t="s">
        <v>8400</v>
      </c>
      <c r="E1463" s="20" t="s">
        <v>40</v>
      </c>
      <c r="F1463" s="20" t="s">
        <v>18</v>
      </c>
      <c r="G1463" s="20">
        <v>1</v>
      </c>
      <c r="H1463" s="20">
        <v>2026</v>
      </c>
      <c r="I1463" s="20" t="s">
        <v>8399</v>
      </c>
      <c r="J1463" s="20" t="s">
        <v>8399</v>
      </c>
      <c r="K1463" s="20">
        <v>9347331582</v>
      </c>
      <c r="L1463" s="20" t="s">
        <v>8401</v>
      </c>
      <c r="M1463" s="20">
        <v>9959781971</v>
      </c>
      <c r="N1463" s="20" t="s">
        <v>67</v>
      </c>
      <c r="O1463" s="20" t="s">
        <v>110</v>
      </c>
      <c r="P1463" s="31" t="s">
        <v>8402</v>
      </c>
      <c r="Q1463" s="20" t="s">
        <v>70</v>
      </c>
      <c r="R1463" s="32" t="s">
        <v>8403</v>
      </c>
    </row>
    <row r="1464" spans="1:18" ht="22.5" hidden="1" customHeight="1" x14ac:dyDescent="0.2">
      <c r="A1464" s="29">
        <v>45411.664453993057</v>
      </c>
      <c r="B1464" s="20" t="s">
        <v>8404</v>
      </c>
      <c r="C1464" s="30">
        <v>160122732014</v>
      </c>
      <c r="D1464" s="20" t="s">
        <v>8405</v>
      </c>
      <c r="E1464" s="20" t="s">
        <v>40</v>
      </c>
      <c r="F1464" s="20" t="s">
        <v>18</v>
      </c>
      <c r="G1464" s="20">
        <v>1</v>
      </c>
      <c r="H1464" s="20">
        <v>2026</v>
      </c>
      <c r="I1464" s="20" t="s">
        <v>8406</v>
      </c>
      <c r="J1464" s="20" t="s">
        <v>8407</v>
      </c>
      <c r="K1464" s="20">
        <v>6281474823</v>
      </c>
      <c r="L1464" s="20" t="s">
        <v>8408</v>
      </c>
      <c r="M1464" s="20">
        <v>9959781971</v>
      </c>
      <c r="N1464" s="20" t="s">
        <v>67</v>
      </c>
      <c r="O1464" s="20" t="s">
        <v>8409</v>
      </c>
      <c r="P1464" s="31" t="s">
        <v>8410</v>
      </c>
      <c r="Q1464" s="20" t="s">
        <v>70</v>
      </c>
      <c r="R1464" s="32" t="s">
        <v>112</v>
      </c>
    </row>
    <row r="1465" spans="1:18" ht="22.5" hidden="1" customHeight="1" x14ac:dyDescent="0.2">
      <c r="A1465" s="29">
        <v>45373.805211192128</v>
      </c>
      <c r="B1465" s="20" t="s">
        <v>8411</v>
      </c>
      <c r="C1465" s="30">
        <v>160122732015</v>
      </c>
      <c r="D1465" s="20" t="s">
        <v>8412</v>
      </c>
      <c r="E1465" s="20" t="s">
        <v>40</v>
      </c>
      <c r="F1465" s="20" t="s">
        <v>18</v>
      </c>
      <c r="G1465" s="20">
        <v>1</v>
      </c>
      <c r="H1465" s="20">
        <v>2026</v>
      </c>
      <c r="I1465" s="20" t="s">
        <v>8411</v>
      </c>
      <c r="J1465" s="20" t="s">
        <v>8411</v>
      </c>
      <c r="K1465" s="20">
        <v>9951508136</v>
      </c>
      <c r="L1465" s="20" t="s">
        <v>8413</v>
      </c>
      <c r="M1465" s="20">
        <v>9959781971</v>
      </c>
      <c r="N1465" s="20" t="s">
        <v>67</v>
      </c>
      <c r="O1465" s="20" t="s">
        <v>8352</v>
      </c>
      <c r="P1465" s="31" t="s">
        <v>8414</v>
      </c>
      <c r="Q1465" s="20" t="s">
        <v>70</v>
      </c>
      <c r="R1465" s="32" t="s">
        <v>8354</v>
      </c>
    </row>
    <row r="1466" spans="1:18" ht="22.5" hidden="1" customHeight="1" x14ac:dyDescent="0.2">
      <c r="A1466" s="29">
        <v>45380.454197696759</v>
      </c>
      <c r="B1466" s="20" t="s">
        <v>8415</v>
      </c>
      <c r="C1466" s="30">
        <v>160122732016</v>
      </c>
      <c r="D1466" s="20" t="s">
        <v>8416</v>
      </c>
      <c r="E1466" s="20" t="s">
        <v>50</v>
      </c>
      <c r="F1466" s="20" t="s">
        <v>18</v>
      </c>
      <c r="G1466" s="20">
        <v>1</v>
      </c>
      <c r="H1466" s="20">
        <v>2026</v>
      </c>
      <c r="I1466" s="20" t="s">
        <v>8417</v>
      </c>
      <c r="J1466" s="20" t="s">
        <v>8415</v>
      </c>
      <c r="K1466" s="20">
        <v>6304860930</v>
      </c>
      <c r="L1466" s="20" t="s">
        <v>8413</v>
      </c>
      <c r="M1466" s="20">
        <v>9959781971</v>
      </c>
      <c r="N1466" s="20" t="s">
        <v>67</v>
      </c>
      <c r="O1466" s="20" t="s">
        <v>8418</v>
      </c>
      <c r="P1466" s="20" t="s">
        <v>8419</v>
      </c>
      <c r="Q1466" s="20" t="s">
        <v>70</v>
      </c>
      <c r="R1466" s="32" t="s">
        <v>8420</v>
      </c>
    </row>
    <row r="1467" spans="1:18" ht="22.5" hidden="1" customHeight="1" x14ac:dyDescent="0.2">
      <c r="A1467" s="29">
        <v>45380.447002245375</v>
      </c>
      <c r="B1467" s="20" t="s">
        <v>8421</v>
      </c>
      <c r="C1467" s="30">
        <v>160122732017</v>
      </c>
      <c r="D1467" s="20" t="s">
        <v>8422</v>
      </c>
      <c r="E1467" s="20" t="s">
        <v>40</v>
      </c>
      <c r="F1467" s="20" t="s">
        <v>18</v>
      </c>
      <c r="G1467" s="20">
        <v>1</v>
      </c>
      <c r="H1467" s="20">
        <v>2026</v>
      </c>
      <c r="I1467" s="20" t="s">
        <v>8423</v>
      </c>
      <c r="J1467" s="20" t="s">
        <v>8421</v>
      </c>
      <c r="K1467" s="20">
        <v>9392087834</v>
      </c>
      <c r="L1467" s="20" t="s">
        <v>8370</v>
      </c>
      <c r="M1467" s="20">
        <v>9959781971</v>
      </c>
      <c r="N1467" s="20" t="s">
        <v>67</v>
      </c>
      <c r="O1467" s="20" t="s">
        <v>8424</v>
      </c>
      <c r="P1467" s="31" t="s">
        <v>8425</v>
      </c>
      <c r="Q1467" s="20" t="s">
        <v>46</v>
      </c>
      <c r="R1467" s="32" t="s">
        <v>8426</v>
      </c>
    </row>
    <row r="1468" spans="1:18" ht="22.5" hidden="1" customHeight="1" x14ac:dyDescent="0.2">
      <c r="A1468" s="29">
        <v>45381.939925046296</v>
      </c>
      <c r="B1468" s="20" t="s">
        <v>8427</v>
      </c>
      <c r="C1468" s="30">
        <v>160122732018</v>
      </c>
      <c r="D1468" s="20" t="s">
        <v>8428</v>
      </c>
      <c r="E1468" s="20" t="s">
        <v>50</v>
      </c>
      <c r="F1468" s="20" t="s">
        <v>18</v>
      </c>
      <c r="G1468" s="20">
        <v>1</v>
      </c>
      <c r="H1468" s="20">
        <v>2026</v>
      </c>
      <c r="I1468" s="20" t="s">
        <v>8429</v>
      </c>
      <c r="J1468" s="20" t="s">
        <v>8427</v>
      </c>
      <c r="K1468" s="20">
        <v>9182052157</v>
      </c>
      <c r="L1468" s="20" t="s">
        <v>8430</v>
      </c>
      <c r="M1468" s="20">
        <v>9959781971</v>
      </c>
      <c r="N1468" s="20" t="s">
        <v>67</v>
      </c>
      <c r="O1468" s="20" t="s">
        <v>8431</v>
      </c>
      <c r="P1468" s="31" t="s">
        <v>8432</v>
      </c>
      <c r="Q1468" s="20" t="s">
        <v>46</v>
      </c>
      <c r="R1468" s="32" t="s">
        <v>118</v>
      </c>
    </row>
    <row r="1469" spans="1:18" ht="22.5" hidden="1" customHeight="1" x14ac:dyDescent="0.2">
      <c r="A1469" s="29">
        <v>45377.508821192125</v>
      </c>
      <c r="B1469" s="20" t="s">
        <v>8433</v>
      </c>
      <c r="C1469" s="30">
        <v>160122732019</v>
      </c>
      <c r="D1469" s="20" t="s">
        <v>8434</v>
      </c>
      <c r="E1469" s="20" t="s">
        <v>50</v>
      </c>
      <c r="F1469" s="20" t="s">
        <v>18</v>
      </c>
      <c r="G1469" s="20">
        <v>1</v>
      </c>
      <c r="H1469" s="20">
        <v>2026</v>
      </c>
      <c r="I1469" s="20" t="s">
        <v>8433</v>
      </c>
      <c r="J1469" s="20" t="s">
        <v>8433</v>
      </c>
      <c r="K1469" s="20">
        <v>8688893017</v>
      </c>
      <c r="L1469" s="20" t="s">
        <v>8435</v>
      </c>
      <c r="M1469" s="20">
        <v>9704802049</v>
      </c>
      <c r="N1469" s="20" t="s">
        <v>67</v>
      </c>
      <c r="O1469" s="20">
        <v>75</v>
      </c>
      <c r="P1469" s="20" t="s">
        <v>8436</v>
      </c>
      <c r="Q1469" s="20" t="s">
        <v>70</v>
      </c>
      <c r="R1469" s="32" t="s">
        <v>8437</v>
      </c>
    </row>
    <row r="1470" spans="1:18" ht="22.5" hidden="1" customHeight="1" x14ac:dyDescent="0.2">
      <c r="A1470" s="29">
        <v>45377.842253530092</v>
      </c>
      <c r="B1470" s="20" t="s">
        <v>8438</v>
      </c>
      <c r="C1470" s="30">
        <v>160122732020</v>
      </c>
      <c r="D1470" s="20" t="s">
        <v>8439</v>
      </c>
      <c r="E1470" s="20" t="s">
        <v>50</v>
      </c>
      <c r="F1470" s="20" t="s">
        <v>18</v>
      </c>
      <c r="G1470" s="20">
        <v>1</v>
      </c>
      <c r="H1470" s="20">
        <v>2026</v>
      </c>
      <c r="I1470" s="20" t="s">
        <v>8438</v>
      </c>
      <c r="J1470" s="20" t="s">
        <v>8438</v>
      </c>
      <c r="K1470" s="20">
        <v>8332958899</v>
      </c>
      <c r="L1470" s="20" t="s">
        <v>8440</v>
      </c>
      <c r="M1470" s="20">
        <v>9704802049</v>
      </c>
      <c r="N1470" s="20" t="s">
        <v>1360</v>
      </c>
      <c r="O1470" s="20">
        <v>60</v>
      </c>
      <c r="P1470" s="31" t="s">
        <v>8441</v>
      </c>
      <c r="Q1470" s="20" t="s">
        <v>70</v>
      </c>
      <c r="R1470" s="32" t="s">
        <v>112</v>
      </c>
    </row>
    <row r="1471" spans="1:18" ht="22.5" hidden="1" customHeight="1" x14ac:dyDescent="0.2">
      <c r="A1471" s="29">
        <v>45410.494620937505</v>
      </c>
      <c r="B1471" s="20" t="s">
        <v>8442</v>
      </c>
      <c r="C1471" s="30">
        <v>160122732020</v>
      </c>
      <c r="D1471" s="20" t="s">
        <v>8439</v>
      </c>
      <c r="E1471" s="20" t="s">
        <v>50</v>
      </c>
      <c r="F1471" s="20" t="s">
        <v>18</v>
      </c>
      <c r="G1471" s="20">
        <v>1</v>
      </c>
      <c r="H1471" s="20">
        <v>2026</v>
      </c>
      <c r="I1471" s="20" t="s">
        <v>8442</v>
      </c>
      <c r="J1471" s="20" t="s">
        <v>8442</v>
      </c>
      <c r="K1471" s="20">
        <v>8332958899</v>
      </c>
      <c r="L1471" s="20" t="s">
        <v>8443</v>
      </c>
      <c r="M1471" s="20">
        <v>9704802049</v>
      </c>
      <c r="N1471" s="20" t="s">
        <v>67</v>
      </c>
      <c r="O1471" s="20">
        <v>75</v>
      </c>
      <c r="P1471" s="31" t="s">
        <v>8444</v>
      </c>
      <c r="Q1471" s="20" t="s">
        <v>70</v>
      </c>
      <c r="R1471" s="20" t="s">
        <v>8445</v>
      </c>
    </row>
    <row r="1472" spans="1:18" ht="22.5" hidden="1" customHeight="1" x14ac:dyDescent="0.2">
      <c r="A1472" s="29">
        <v>45372.035842696758</v>
      </c>
      <c r="B1472" s="20" t="s">
        <v>8446</v>
      </c>
      <c r="C1472" s="30">
        <v>160122732021</v>
      </c>
      <c r="D1472" s="20" t="s">
        <v>8447</v>
      </c>
      <c r="E1472" s="20" t="s">
        <v>50</v>
      </c>
      <c r="F1472" s="20" t="s">
        <v>18</v>
      </c>
      <c r="G1472" s="20">
        <v>1</v>
      </c>
      <c r="H1472" s="20">
        <v>2026</v>
      </c>
      <c r="I1472" s="20" t="s">
        <v>8448</v>
      </c>
      <c r="J1472" s="20" t="s">
        <v>8446</v>
      </c>
      <c r="K1472" s="20">
        <v>8185805251</v>
      </c>
      <c r="L1472" s="20" t="s">
        <v>8449</v>
      </c>
      <c r="M1472" s="20">
        <v>9704802049</v>
      </c>
      <c r="N1472" s="20" t="s">
        <v>67</v>
      </c>
      <c r="O1472" s="20" t="s">
        <v>492</v>
      </c>
      <c r="P1472" s="20" t="s">
        <v>8450</v>
      </c>
      <c r="Q1472" s="20" t="s">
        <v>70</v>
      </c>
      <c r="R1472" s="32" t="s">
        <v>682</v>
      </c>
    </row>
    <row r="1473" spans="1:18" ht="22.5" hidden="1" customHeight="1" x14ac:dyDescent="0.2">
      <c r="A1473" s="29">
        <v>45382.741642245368</v>
      </c>
      <c r="B1473" s="20" t="s">
        <v>8451</v>
      </c>
      <c r="C1473" s="30">
        <v>160122732021</v>
      </c>
      <c r="D1473" s="20" t="s">
        <v>8452</v>
      </c>
      <c r="E1473" s="20" t="s">
        <v>50</v>
      </c>
      <c r="F1473" s="20" t="s">
        <v>18</v>
      </c>
      <c r="G1473" s="20">
        <v>1</v>
      </c>
      <c r="H1473" s="20">
        <v>2026</v>
      </c>
      <c r="I1473" s="20" t="s">
        <v>8453</v>
      </c>
      <c r="J1473" s="20" t="s">
        <v>8451</v>
      </c>
      <c r="K1473" s="20">
        <v>7989022006</v>
      </c>
      <c r="L1473" s="20" t="s">
        <v>8454</v>
      </c>
      <c r="M1473" s="20">
        <v>9704802049</v>
      </c>
      <c r="N1473" s="20" t="s">
        <v>1111</v>
      </c>
      <c r="O1473" s="20" t="s">
        <v>8455</v>
      </c>
      <c r="P1473" s="20" t="s">
        <v>8456</v>
      </c>
      <c r="Q1473" s="20" t="s">
        <v>46</v>
      </c>
      <c r="R1473" s="32" t="s">
        <v>8457</v>
      </c>
    </row>
    <row r="1474" spans="1:18" ht="22.5" hidden="1" customHeight="1" x14ac:dyDescent="0.2">
      <c r="A1474" s="29">
        <v>45373.936205983795</v>
      </c>
      <c r="B1474" s="20" t="s">
        <v>8458</v>
      </c>
      <c r="C1474" s="30">
        <v>160122732024</v>
      </c>
      <c r="D1474" s="20" t="s">
        <v>8459</v>
      </c>
      <c r="E1474" s="20" t="s">
        <v>50</v>
      </c>
      <c r="F1474" s="20" t="s">
        <v>18</v>
      </c>
      <c r="G1474" s="20">
        <v>1</v>
      </c>
      <c r="H1474" s="20">
        <v>2026</v>
      </c>
      <c r="I1474" s="20" t="s">
        <v>8460</v>
      </c>
      <c r="J1474" s="20" t="s">
        <v>8458</v>
      </c>
      <c r="K1474" s="20">
        <v>8179492614</v>
      </c>
      <c r="L1474" s="20" t="s">
        <v>8461</v>
      </c>
      <c r="M1474" s="20">
        <v>9704802049</v>
      </c>
      <c r="N1474" s="20" t="s">
        <v>67</v>
      </c>
      <c r="O1474" s="20" t="s">
        <v>8462</v>
      </c>
      <c r="P1474" s="31" t="s">
        <v>8463</v>
      </c>
      <c r="Q1474" s="20" t="s">
        <v>70</v>
      </c>
      <c r="R1474" s="32" t="s">
        <v>8464</v>
      </c>
    </row>
    <row r="1475" spans="1:18" ht="22.5" hidden="1" customHeight="1" x14ac:dyDescent="0.2">
      <c r="A1475" s="29">
        <v>45371.853638726854</v>
      </c>
      <c r="B1475" s="20" t="s">
        <v>8465</v>
      </c>
      <c r="C1475" s="30">
        <v>160122732025</v>
      </c>
      <c r="D1475" s="20" t="s">
        <v>8466</v>
      </c>
      <c r="E1475" s="20" t="s">
        <v>50</v>
      </c>
      <c r="F1475" s="20" t="s">
        <v>18</v>
      </c>
      <c r="G1475" s="20">
        <v>1</v>
      </c>
      <c r="H1475" s="20">
        <v>2026</v>
      </c>
      <c r="I1475" s="20" t="s">
        <v>8467</v>
      </c>
      <c r="J1475" s="20" t="s">
        <v>8465</v>
      </c>
      <c r="K1475" s="20">
        <v>9533667700</v>
      </c>
      <c r="L1475" s="20" t="s">
        <v>8468</v>
      </c>
      <c r="M1475" s="20">
        <v>9704802049</v>
      </c>
      <c r="N1475" s="20" t="s">
        <v>2039</v>
      </c>
      <c r="O1475" s="20" t="s">
        <v>8469</v>
      </c>
      <c r="P1475" s="20" t="s">
        <v>8470</v>
      </c>
      <c r="Q1475" s="20" t="s">
        <v>46</v>
      </c>
      <c r="R1475" s="32" t="s">
        <v>8471</v>
      </c>
    </row>
    <row r="1476" spans="1:18" ht="22.5" hidden="1" customHeight="1" x14ac:dyDescent="0.2">
      <c r="A1476" s="29">
        <v>45372.956508912037</v>
      </c>
      <c r="B1476" s="20" t="s">
        <v>8472</v>
      </c>
      <c r="C1476" s="30">
        <v>160122732026</v>
      </c>
      <c r="D1476" s="20" t="s">
        <v>8473</v>
      </c>
      <c r="E1476" s="20" t="s">
        <v>50</v>
      </c>
      <c r="F1476" s="20" t="s">
        <v>18</v>
      </c>
      <c r="G1476" s="20">
        <v>1</v>
      </c>
      <c r="H1476" s="20">
        <v>2026</v>
      </c>
      <c r="I1476" s="20" t="s">
        <v>8474</v>
      </c>
      <c r="J1476" s="20" t="s">
        <v>8472</v>
      </c>
      <c r="K1476" s="20">
        <v>9100663643</v>
      </c>
      <c r="L1476" s="20" t="s">
        <v>8475</v>
      </c>
      <c r="M1476" s="20">
        <v>9704802049</v>
      </c>
      <c r="N1476" s="20" t="s">
        <v>1321</v>
      </c>
      <c r="O1476" s="20">
        <v>84</v>
      </c>
      <c r="P1476" s="20" t="s">
        <v>8476</v>
      </c>
      <c r="Q1476" s="20" t="s">
        <v>70</v>
      </c>
      <c r="R1476" s="32" t="s">
        <v>242</v>
      </c>
    </row>
    <row r="1477" spans="1:18" ht="22.5" hidden="1" customHeight="1" x14ac:dyDescent="0.2">
      <c r="A1477" s="29">
        <v>45371.872734942124</v>
      </c>
      <c r="B1477" s="20" t="s">
        <v>8477</v>
      </c>
      <c r="C1477" s="30">
        <v>160122732027</v>
      </c>
      <c r="D1477" s="20" t="s">
        <v>8478</v>
      </c>
      <c r="E1477" s="20" t="s">
        <v>50</v>
      </c>
      <c r="F1477" s="20" t="s">
        <v>18</v>
      </c>
      <c r="G1477" s="20">
        <v>1</v>
      </c>
      <c r="H1477" s="20">
        <v>2026</v>
      </c>
      <c r="I1477" s="20" t="s">
        <v>8479</v>
      </c>
      <c r="J1477" s="20" t="s">
        <v>8477</v>
      </c>
      <c r="K1477" s="20">
        <v>8143204196</v>
      </c>
      <c r="L1477" s="20" t="s">
        <v>8454</v>
      </c>
      <c r="M1477" s="20" t="s">
        <v>8480</v>
      </c>
      <c r="N1477" s="20" t="s">
        <v>67</v>
      </c>
      <c r="O1477" s="20" t="s">
        <v>169</v>
      </c>
      <c r="P1477" s="31" t="s">
        <v>8481</v>
      </c>
      <c r="Q1477" s="20" t="s">
        <v>70</v>
      </c>
      <c r="R1477" s="32">
        <v>5</v>
      </c>
    </row>
    <row r="1478" spans="1:18" ht="22.5" hidden="1" customHeight="1" x14ac:dyDescent="0.2">
      <c r="A1478" s="29">
        <v>45372.932069560185</v>
      </c>
      <c r="B1478" s="20" t="s">
        <v>8482</v>
      </c>
      <c r="C1478" s="30">
        <v>160122732028</v>
      </c>
      <c r="D1478" s="20" t="s">
        <v>8483</v>
      </c>
      <c r="E1478" s="20" t="s">
        <v>50</v>
      </c>
      <c r="F1478" s="20" t="s">
        <v>18</v>
      </c>
      <c r="G1478" s="20">
        <v>1</v>
      </c>
      <c r="H1478" s="20">
        <v>2026</v>
      </c>
      <c r="I1478" s="20" t="s">
        <v>8484</v>
      </c>
      <c r="J1478" s="20" t="s">
        <v>8485</v>
      </c>
      <c r="K1478" s="20">
        <v>8106460345</v>
      </c>
      <c r="L1478" s="20" t="s">
        <v>8486</v>
      </c>
      <c r="M1478" s="20">
        <v>9704802049</v>
      </c>
      <c r="N1478" s="20" t="s">
        <v>2993</v>
      </c>
      <c r="O1478" s="20" t="s">
        <v>8487</v>
      </c>
      <c r="P1478" s="20" t="s">
        <v>8488</v>
      </c>
      <c r="Q1478" s="20" t="s">
        <v>46</v>
      </c>
      <c r="R1478" s="32" t="s">
        <v>5144</v>
      </c>
    </row>
    <row r="1479" spans="1:18" ht="22.5" hidden="1" customHeight="1" x14ac:dyDescent="0.2">
      <c r="A1479" s="29">
        <v>45380.955798634255</v>
      </c>
      <c r="B1479" s="20" t="s">
        <v>8489</v>
      </c>
      <c r="C1479" s="30">
        <v>160122732029</v>
      </c>
      <c r="D1479" s="20" t="s">
        <v>8490</v>
      </c>
      <c r="E1479" s="20" t="s">
        <v>50</v>
      </c>
      <c r="F1479" s="20" t="s">
        <v>18</v>
      </c>
      <c r="G1479" s="20">
        <v>1</v>
      </c>
      <c r="H1479" s="20">
        <v>2026</v>
      </c>
      <c r="I1479" s="20" t="s">
        <v>8491</v>
      </c>
      <c r="J1479" s="20" t="s">
        <v>8491</v>
      </c>
      <c r="K1479" s="20">
        <v>9014074557</v>
      </c>
      <c r="L1479" s="20" t="s">
        <v>8492</v>
      </c>
      <c r="M1479" s="20">
        <v>9704802049</v>
      </c>
      <c r="N1479" s="20" t="s">
        <v>67</v>
      </c>
      <c r="O1479" s="20">
        <v>75.52</v>
      </c>
      <c r="P1479" s="31" t="s">
        <v>8493</v>
      </c>
      <c r="Q1479" s="20" t="s">
        <v>70</v>
      </c>
      <c r="R1479" s="32" t="s">
        <v>8494</v>
      </c>
    </row>
    <row r="1480" spans="1:18" ht="22.5" hidden="1" customHeight="1" x14ac:dyDescent="0.2">
      <c r="A1480" s="29">
        <v>45377.733321331019</v>
      </c>
      <c r="B1480" s="20" t="s">
        <v>8495</v>
      </c>
      <c r="C1480" s="30">
        <v>160122732030</v>
      </c>
      <c r="D1480" s="20" t="s">
        <v>8496</v>
      </c>
      <c r="E1480" s="20" t="s">
        <v>50</v>
      </c>
      <c r="F1480" s="20" t="s">
        <v>18</v>
      </c>
      <c r="G1480" s="20">
        <v>1</v>
      </c>
      <c r="H1480" s="20">
        <v>2026</v>
      </c>
      <c r="I1480" s="20" t="s">
        <v>8495</v>
      </c>
      <c r="J1480" s="20" t="s">
        <v>8495</v>
      </c>
      <c r="K1480" s="20">
        <v>7995877856</v>
      </c>
      <c r="L1480" s="20" t="s">
        <v>8497</v>
      </c>
      <c r="M1480" s="20">
        <v>9704802049</v>
      </c>
      <c r="N1480" s="20" t="s">
        <v>1360</v>
      </c>
      <c r="O1480" s="20">
        <v>60</v>
      </c>
      <c r="P1480" s="31" t="s">
        <v>8498</v>
      </c>
      <c r="Q1480" s="20" t="s">
        <v>46</v>
      </c>
      <c r="R1480" s="32" t="s">
        <v>8499</v>
      </c>
    </row>
    <row r="1481" spans="1:18" ht="22.5" hidden="1" customHeight="1" x14ac:dyDescent="0.2">
      <c r="A1481" s="29">
        <v>45380.95421679398</v>
      </c>
      <c r="B1481" s="20" t="s">
        <v>8500</v>
      </c>
      <c r="C1481" s="30">
        <v>160122732031</v>
      </c>
      <c r="D1481" s="20" t="s">
        <v>8501</v>
      </c>
      <c r="E1481" s="20" t="s">
        <v>50</v>
      </c>
      <c r="F1481" s="20" t="s">
        <v>18</v>
      </c>
      <c r="G1481" s="20">
        <v>1</v>
      </c>
      <c r="H1481" s="20">
        <v>2026</v>
      </c>
      <c r="I1481" s="20" t="s">
        <v>8500</v>
      </c>
      <c r="J1481" s="20" t="s">
        <v>8500</v>
      </c>
      <c r="K1481" s="20">
        <v>7995871652</v>
      </c>
      <c r="L1481" s="20" t="s">
        <v>8502</v>
      </c>
      <c r="M1481" s="20">
        <v>9704802049</v>
      </c>
      <c r="N1481" s="20" t="s">
        <v>67</v>
      </c>
      <c r="O1481" s="20" t="s">
        <v>169</v>
      </c>
      <c r="P1481" s="31" t="s">
        <v>8503</v>
      </c>
      <c r="Q1481" s="20" t="s">
        <v>70</v>
      </c>
      <c r="R1481" s="32" t="s">
        <v>8504</v>
      </c>
    </row>
    <row r="1482" spans="1:18" ht="22.5" hidden="1" customHeight="1" x14ac:dyDescent="0.2">
      <c r="A1482" s="29">
        <v>45380.938187361113</v>
      </c>
      <c r="B1482" s="20" t="s">
        <v>8505</v>
      </c>
      <c r="C1482" s="30">
        <v>160122732032</v>
      </c>
      <c r="D1482" s="20" t="s">
        <v>8506</v>
      </c>
      <c r="E1482" s="20" t="s">
        <v>50</v>
      </c>
      <c r="F1482" s="20" t="s">
        <v>18</v>
      </c>
      <c r="G1482" s="20">
        <v>1</v>
      </c>
      <c r="H1482" s="20">
        <v>2026</v>
      </c>
      <c r="I1482" s="20" t="s">
        <v>8507</v>
      </c>
      <c r="J1482" s="20" t="s">
        <v>8505</v>
      </c>
      <c r="K1482" s="20">
        <v>7036728008</v>
      </c>
      <c r="L1482" s="20" t="s">
        <v>8508</v>
      </c>
      <c r="M1482" s="20">
        <v>9704802049</v>
      </c>
      <c r="N1482" s="20" t="s">
        <v>67</v>
      </c>
      <c r="O1482" s="20">
        <v>75</v>
      </c>
      <c r="P1482" s="20" t="s">
        <v>8509</v>
      </c>
      <c r="Q1482" s="20" t="s">
        <v>70</v>
      </c>
      <c r="R1482" s="32" t="s">
        <v>682</v>
      </c>
    </row>
    <row r="1483" spans="1:18" ht="22.5" hidden="1" customHeight="1" x14ac:dyDescent="0.2">
      <c r="A1483" s="29">
        <v>45377.51017439815</v>
      </c>
      <c r="B1483" s="20" t="s">
        <v>8510</v>
      </c>
      <c r="C1483" s="30">
        <v>160122732033</v>
      </c>
      <c r="D1483" s="20" t="s">
        <v>8511</v>
      </c>
      <c r="E1483" s="20" t="s">
        <v>50</v>
      </c>
      <c r="F1483" s="20" t="s">
        <v>18</v>
      </c>
      <c r="G1483" s="20">
        <v>1</v>
      </c>
      <c r="H1483" s="20">
        <v>2026</v>
      </c>
      <c r="I1483" s="20" t="s">
        <v>8510</v>
      </c>
      <c r="J1483" s="20" t="s">
        <v>8510</v>
      </c>
      <c r="K1483" s="20">
        <v>8074355892</v>
      </c>
      <c r="L1483" s="20" t="s">
        <v>8497</v>
      </c>
      <c r="M1483" s="20">
        <v>9704802049</v>
      </c>
      <c r="N1483" s="20" t="s">
        <v>67</v>
      </c>
      <c r="O1483" s="20">
        <v>75</v>
      </c>
      <c r="P1483" s="31" t="s">
        <v>8512</v>
      </c>
      <c r="Q1483" s="20" t="s">
        <v>46</v>
      </c>
      <c r="R1483" s="32" t="s">
        <v>8513</v>
      </c>
    </row>
    <row r="1484" spans="1:18" ht="22.5" hidden="1" customHeight="1" x14ac:dyDescent="0.2">
      <c r="A1484" s="29">
        <v>45372.981040231476</v>
      </c>
      <c r="B1484" s="20" t="s">
        <v>8514</v>
      </c>
      <c r="C1484" s="30">
        <v>160122732034</v>
      </c>
      <c r="D1484" s="20" t="s">
        <v>8515</v>
      </c>
      <c r="E1484" s="20" t="s">
        <v>50</v>
      </c>
      <c r="F1484" s="20" t="s">
        <v>18</v>
      </c>
      <c r="G1484" s="20">
        <v>1</v>
      </c>
      <c r="H1484" s="20">
        <v>2026</v>
      </c>
      <c r="I1484" s="20" t="s">
        <v>8516</v>
      </c>
      <c r="J1484" s="20" t="s">
        <v>8517</v>
      </c>
      <c r="K1484" s="20">
        <v>9573870608</v>
      </c>
      <c r="L1484" s="20" t="s">
        <v>8518</v>
      </c>
      <c r="M1484" s="20">
        <v>9704802049</v>
      </c>
      <c r="N1484" s="20" t="s">
        <v>1360</v>
      </c>
      <c r="O1484" s="20">
        <v>60</v>
      </c>
      <c r="P1484" s="31" t="s">
        <v>8519</v>
      </c>
      <c r="Q1484" s="20" t="s">
        <v>70</v>
      </c>
      <c r="R1484" s="32" t="s">
        <v>8520</v>
      </c>
    </row>
    <row r="1485" spans="1:18" ht="22.5" hidden="1" customHeight="1" x14ac:dyDescent="0.2">
      <c r="A1485" s="29">
        <v>45372.958299189813</v>
      </c>
      <c r="B1485" s="20" t="s">
        <v>8521</v>
      </c>
      <c r="C1485" s="30">
        <v>160122732036</v>
      </c>
      <c r="D1485" s="20" t="s">
        <v>8522</v>
      </c>
      <c r="E1485" s="20" t="s">
        <v>50</v>
      </c>
      <c r="F1485" s="20" t="s">
        <v>18</v>
      </c>
      <c r="G1485" s="20">
        <v>1</v>
      </c>
      <c r="H1485" s="20">
        <v>2026</v>
      </c>
      <c r="I1485" s="20" t="s">
        <v>8523</v>
      </c>
      <c r="J1485" s="20" t="s">
        <v>8521</v>
      </c>
      <c r="K1485" s="20">
        <v>9000626237</v>
      </c>
      <c r="L1485" s="20" t="s">
        <v>8518</v>
      </c>
      <c r="M1485" s="20">
        <v>9704802049</v>
      </c>
      <c r="N1485" s="20" t="s">
        <v>1360</v>
      </c>
      <c r="O1485" s="20" t="s">
        <v>8524</v>
      </c>
      <c r="P1485" s="31" t="s">
        <v>8525</v>
      </c>
      <c r="Q1485" s="20" t="s">
        <v>70</v>
      </c>
      <c r="R1485" s="32" t="s">
        <v>8526</v>
      </c>
    </row>
    <row r="1486" spans="1:18" ht="22.5" hidden="1" customHeight="1" x14ac:dyDescent="0.2">
      <c r="A1486" s="29">
        <v>45381.692001111107</v>
      </c>
      <c r="B1486" s="20" t="s">
        <v>8527</v>
      </c>
      <c r="C1486" s="30">
        <v>160122732039</v>
      </c>
      <c r="D1486" s="20" t="s">
        <v>8528</v>
      </c>
      <c r="E1486" s="20" t="s">
        <v>50</v>
      </c>
      <c r="F1486" s="20" t="s">
        <v>18</v>
      </c>
      <c r="G1486" s="20">
        <v>1</v>
      </c>
      <c r="H1486" s="20">
        <v>2026</v>
      </c>
      <c r="I1486" s="20" t="s">
        <v>8529</v>
      </c>
      <c r="J1486" s="20" t="s">
        <v>8530</v>
      </c>
      <c r="K1486" s="20">
        <v>9014109846</v>
      </c>
      <c r="L1486" s="20" t="s">
        <v>8531</v>
      </c>
      <c r="M1486" s="20">
        <v>8220541914</v>
      </c>
      <c r="N1486" s="20" t="s">
        <v>67</v>
      </c>
      <c r="O1486" s="20" t="s">
        <v>8532</v>
      </c>
      <c r="P1486" s="31" t="s">
        <v>8533</v>
      </c>
      <c r="Q1486" s="20" t="s">
        <v>70</v>
      </c>
      <c r="R1486" s="32" t="s">
        <v>8534</v>
      </c>
    </row>
    <row r="1487" spans="1:18" ht="22.5" hidden="1" customHeight="1" x14ac:dyDescent="0.2">
      <c r="A1487" s="29">
        <v>45373.381109305556</v>
      </c>
      <c r="B1487" s="20" t="s">
        <v>8535</v>
      </c>
      <c r="C1487" s="30">
        <v>160122732040</v>
      </c>
      <c r="D1487" s="20" t="s">
        <v>8536</v>
      </c>
      <c r="E1487" s="20" t="s">
        <v>50</v>
      </c>
      <c r="F1487" s="20" t="s">
        <v>18</v>
      </c>
      <c r="G1487" s="20">
        <v>1</v>
      </c>
      <c r="H1487" s="20">
        <v>2026</v>
      </c>
      <c r="I1487" s="20" t="s">
        <v>8535</v>
      </c>
      <c r="J1487" s="20" t="s">
        <v>8535</v>
      </c>
      <c r="K1487" s="20">
        <v>9110760372</v>
      </c>
      <c r="L1487" s="20" t="s">
        <v>8486</v>
      </c>
      <c r="M1487" s="20">
        <v>9704802049</v>
      </c>
      <c r="N1487" s="20" t="s">
        <v>53</v>
      </c>
      <c r="O1487" s="20" t="s">
        <v>8537</v>
      </c>
      <c r="P1487" s="20" t="s">
        <v>8538</v>
      </c>
      <c r="Q1487" s="20" t="s">
        <v>46</v>
      </c>
      <c r="R1487" s="32" t="s">
        <v>242</v>
      </c>
    </row>
    <row r="1488" spans="1:18" ht="22.5" hidden="1" customHeight="1" x14ac:dyDescent="0.2">
      <c r="A1488" s="29">
        <v>45377.911978692129</v>
      </c>
      <c r="B1488" s="20" t="s">
        <v>8539</v>
      </c>
      <c r="C1488" s="30">
        <v>160122732043</v>
      </c>
      <c r="D1488" s="20" t="s">
        <v>8540</v>
      </c>
      <c r="E1488" s="20" t="s">
        <v>50</v>
      </c>
      <c r="F1488" s="20" t="s">
        <v>18</v>
      </c>
      <c r="G1488" s="20">
        <v>1</v>
      </c>
      <c r="H1488" s="20">
        <v>2026</v>
      </c>
      <c r="I1488" s="20" t="s">
        <v>8539</v>
      </c>
      <c r="J1488" s="20" t="s">
        <v>8539</v>
      </c>
      <c r="K1488" s="20">
        <v>9059895147</v>
      </c>
      <c r="L1488" s="20" t="s">
        <v>8541</v>
      </c>
      <c r="M1488" s="20">
        <v>8220541914</v>
      </c>
      <c r="N1488" s="20" t="s">
        <v>67</v>
      </c>
      <c r="O1488" s="20">
        <v>75.52</v>
      </c>
      <c r="P1488" s="31" t="s">
        <v>8542</v>
      </c>
      <c r="Q1488" s="20" t="s">
        <v>46</v>
      </c>
      <c r="R1488" s="32" t="s">
        <v>8543</v>
      </c>
    </row>
    <row r="1489" spans="1:18" ht="22.5" hidden="1" customHeight="1" x14ac:dyDescent="0.2">
      <c r="A1489" s="29">
        <v>45411.721552604169</v>
      </c>
      <c r="B1489" s="20" t="s">
        <v>8544</v>
      </c>
      <c r="C1489" s="30">
        <v>160122732044</v>
      </c>
      <c r="D1489" s="20" t="s">
        <v>8545</v>
      </c>
      <c r="E1489" s="20" t="s">
        <v>50</v>
      </c>
      <c r="F1489" s="20" t="s">
        <v>18</v>
      </c>
      <c r="G1489" s="20">
        <v>1</v>
      </c>
      <c r="H1489" s="20">
        <v>2026</v>
      </c>
      <c r="I1489" s="20" t="s">
        <v>8546</v>
      </c>
      <c r="J1489" s="20" t="s">
        <v>8547</v>
      </c>
      <c r="K1489" s="20">
        <v>9346336002</v>
      </c>
      <c r="L1489" s="20" t="s">
        <v>8548</v>
      </c>
      <c r="M1489" s="20">
        <v>8220541914</v>
      </c>
      <c r="N1489" s="20" t="s">
        <v>67</v>
      </c>
      <c r="O1489" s="20">
        <v>75</v>
      </c>
      <c r="P1489" s="20" t="s">
        <v>8549</v>
      </c>
      <c r="Q1489" s="20" t="s">
        <v>70</v>
      </c>
      <c r="R1489" s="32" t="s">
        <v>8550</v>
      </c>
    </row>
    <row r="1490" spans="1:18" ht="22.5" hidden="1" customHeight="1" x14ac:dyDescent="0.2">
      <c r="A1490" s="29">
        <v>45379.019886388887</v>
      </c>
      <c r="B1490" s="20" t="s">
        <v>8551</v>
      </c>
      <c r="C1490" s="30">
        <v>160122732045</v>
      </c>
      <c r="D1490" s="20" t="s">
        <v>8552</v>
      </c>
      <c r="E1490" s="20" t="s">
        <v>50</v>
      </c>
      <c r="F1490" s="20" t="s">
        <v>18</v>
      </c>
      <c r="G1490" s="20">
        <v>1</v>
      </c>
      <c r="H1490" s="20">
        <v>2026</v>
      </c>
      <c r="I1490" s="20" t="s">
        <v>8551</v>
      </c>
      <c r="J1490" s="20" t="s">
        <v>8551</v>
      </c>
      <c r="K1490" s="20">
        <v>8247765407</v>
      </c>
      <c r="L1490" s="20" t="s">
        <v>8553</v>
      </c>
      <c r="M1490" s="20">
        <v>9704802049</v>
      </c>
      <c r="N1490" s="20" t="s">
        <v>67</v>
      </c>
      <c r="O1490" s="20">
        <v>75</v>
      </c>
      <c r="P1490" s="20" t="s">
        <v>8554</v>
      </c>
      <c r="Q1490" s="20" t="s">
        <v>70</v>
      </c>
      <c r="R1490" s="32" t="s">
        <v>56</v>
      </c>
    </row>
    <row r="1491" spans="1:18" ht="22.5" hidden="1" customHeight="1" x14ac:dyDescent="0.2">
      <c r="A1491" s="29">
        <v>45373.787151018521</v>
      </c>
      <c r="B1491" s="20" t="s">
        <v>8555</v>
      </c>
      <c r="C1491" s="30">
        <v>160122732050</v>
      </c>
      <c r="D1491" s="20" t="s">
        <v>8556</v>
      </c>
      <c r="E1491" s="20" t="s">
        <v>50</v>
      </c>
      <c r="F1491" s="20" t="s">
        <v>18</v>
      </c>
      <c r="G1491" s="20">
        <v>1</v>
      </c>
      <c r="H1491" s="20">
        <v>2026</v>
      </c>
      <c r="I1491" s="20" t="s">
        <v>8557</v>
      </c>
      <c r="J1491" s="20" t="s">
        <v>8555</v>
      </c>
      <c r="K1491" s="20">
        <v>6309801116</v>
      </c>
      <c r="L1491" s="20" t="s">
        <v>8558</v>
      </c>
      <c r="M1491" s="20" t="s">
        <v>8559</v>
      </c>
      <c r="N1491" s="20" t="s">
        <v>67</v>
      </c>
      <c r="O1491" s="20" t="s">
        <v>8462</v>
      </c>
      <c r="P1491" s="31" t="s">
        <v>8560</v>
      </c>
      <c r="Q1491" s="20" t="s">
        <v>70</v>
      </c>
      <c r="R1491" s="32" t="s">
        <v>8561</v>
      </c>
    </row>
    <row r="1492" spans="1:18" ht="22.5" hidden="1" customHeight="1" x14ac:dyDescent="0.2">
      <c r="A1492" s="29">
        <v>45372.899707199074</v>
      </c>
      <c r="B1492" s="20" t="s">
        <v>8562</v>
      </c>
      <c r="C1492" s="30">
        <v>160122732051</v>
      </c>
      <c r="D1492" s="20" t="s">
        <v>8563</v>
      </c>
      <c r="E1492" s="20" t="s">
        <v>50</v>
      </c>
      <c r="F1492" s="20" t="s">
        <v>18</v>
      </c>
      <c r="G1492" s="20">
        <v>1</v>
      </c>
      <c r="H1492" s="20">
        <v>2026</v>
      </c>
      <c r="I1492" s="20" t="s">
        <v>8564</v>
      </c>
      <c r="J1492" s="20" t="s">
        <v>8562</v>
      </c>
      <c r="K1492" s="20">
        <v>9121628405</v>
      </c>
      <c r="L1492" s="20" t="s">
        <v>8565</v>
      </c>
      <c r="M1492" s="20">
        <v>8220541914</v>
      </c>
      <c r="N1492" s="20" t="s">
        <v>67</v>
      </c>
      <c r="O1492" s="20">
        <v>76</v>
      </c>
      <c r="P1492" s="20" t="s">
        <v>8566</v>
      </c>
      <c r="Q1492" s="20" t="s">
        <v>46</v>
      </c>
      <c r="R1492" s="32" t="s">
        <v>8567</v>
      </c>
    </row>
    <row r="1493" spans="1:18" ht="22.5" hidden="1" customHeight="1" x14ac:dyDescent="0.2">
      <c r="A1493" s="29">
        <v>45371.930946597218</v>
      </c>
      <c r="B1493" s="20" t="s">
        <v>8568</v>
      </c>
      <c r="C1493" s="30">
        <v>160122732072</v>
      </c>
      <c r="D1493" s="20" t="s">
        <v>8569</v>
      </c>
      <c r="E1493" s="20" t="s">
        <v>40</v>
      </c>
      <c r="F1493" s="20" t="s">
        <v>18</v>
      </c>
      <c r="G1493" s="20">
        <v>2</v>
      </c>
      <c r="H1493" s="20">
        <v>2026</v>
      </c>
      <c r="I1493" s="20" t="s">
        <v>8570</v>
      </c>
      <c r="J1493" s="20" t="s">
        <v>8568</v>
      </c>
      <c r="K1493" s="20">
        <v>8341945037</v>
      </c>
      <c r="L1493" s="20" t="s">
        <v>8571</v>
      </c>
      <c r="M1493" s="20">
        <v>9866725836</v>
      </c>
      <c r="N1493" s="20" t="s">
        <v>1360</v>
      </c>
      <c r="O1493" s="20">
        <v>60</v>
      </c>
      <c r="P1493" s="31" t="s">
        <v>8572</v>
      </c>
      <c r="Q1493" s="20" t="s">
        <v>70</v>
      </c>
      <c r="R1493" s="32" t="s">
        <v>8573</v>
      </c>
    </row>
    <row r="1494" spans="1:18" ht="22.5" hidden="1" customHeight="1" x14ac:dyDescent="0.2">
      <c r="A1494" s="29">
        <v>45410.689107523147</v>
      </c>
      <c r="B1494" s="20" t="s">
        <v>8574</v>
      </c>
      <c r="C1494" s="30">
        <v>160122732073</v>
      </c>
      <c r="D1494" s="20" t="s">
        <v>8575</v>
      </c>
      <c r="E1494" s="20" t="s">
        <v>40</v>
      </c>
      <c r="F1494" s="20" t="s">
        <v>18</v>
      </c>
      <c r="G1494" s="20">
        <v>2</v>
      </c>
      <c r="H1494" s="20">
        <v>2026</v>
      </c>
      <c r="I1494" s="20" t="s">
        <v>8576</v>
      </c>
      <c r="J1494" s="20" t="s">
        <v>8574</v>
      </c>
      <c r="K1494" s="20">
        <v>6305012690</v>
      </c>
      <c r="L1494" s="20" t="s">
        <v>8577</v>
      </c>
      <c r="M1494" s="20">
        <v>9866725836</v>
      </c>
      <c r="N1494" s="20" t="s">
        <v>67</v>
      </c>
      <c r="O1494" s="20">
        <v>75</v>
      </c>
      <c r="P1494" s="20" t="s">
        <v>8578</v>
      </c>
      <c r="Q1494" s="20" t="s">
        <v>70</v>
      </c>
      <c r="R1494" s="32" t="s">
        <v>8579</v>
      </c>
    </row>
    <row r="1495" spans="1:18" ht="22.5" hidden="1" customHeight="1" x14ac:dyDescent="0.2">
      <c r="A1495" s="29">
        <v>45381.959425208333</v>
      </c>
      <c r="B1495" s="20" t="s">
        <v>8580</v>
      </c>
      <c r="C1495" s="30">
        <v>160122732074</v>
      </c>
      <c r="D1495" s="20" t="s">
        <v>8581</v>
      </c>
      <c r="E1495" s="20" t="s">
        <v>40</v>
      </c>
      <c r="F1495" s="20" t="s">
        <v>18</v>
      </c>
      <c r="G1495" s="20">
        <v>2</v>
      </c>
      <c r="H1495" s="20">
        <v>2026</v>
      </c>
      <c r="I1495" s="20" t="s">
        <v>8582</v>
      </c>
      <c r="J1495" s="20" t="s">
        <v>8580</v>
      </c>
      <c r="K1495" s="20">
        <v>9963729005</v>
      </c>
      <c r="L1495" s="20" t="s">
        <v>8583</v>
      </c>
      <c r="M1495" s="20">
        <v>9866725836</v>
      </c>
      <c r="N1495" s="20" t="s">
        <v>67</v>
      </c>
      <c r="O1495" s="20" t="s">
        <v>8584</v>
      </c>
      <c r="P1495" s="20" t="s">
        <v>8585</v>
      </c>
      <c r="Q1495" s="20" t="s">
        <v>46</v>
      </c>
      <c r="R1495" s="32" t="s">
        <v>8586</v>
      </c>
    </row>
    <row r="1496" spans="1:18" ht="22.5" hidden="1" customHeight="1" x14ac:dyDescent="0.2">
      <c r="A1496" s="29">
        <v>45372.43062752315</v>
      </c>
      <c r="B1496" s="20" t="s">
        <v>8587</v>
      </c>
      <c r="C1496" s="30">
        <v>160122732075</v>
      </c>
      <c r="D1496" s="20" t="s">
        <v>8588</v>
      </c>
      <c r="E1496" s="20" t="s">
        <v>40</v>
      </c>
      <c r="F1496" s="20" t="s">
        <v>18</v>
      </c>
      <c r="G1496" s="20">
        <v>2</v>
      </c>
      <c r="H1496" s="20">
        <v>2026</v>
      </c>
      <c r="I1496" s="20" t="s">
        <v>8589</v>
      </c>
      <c r="J1496" s="20" t="s">
        <v>8587</v>
      </c>
      <c r="K1496" s="20">
        <v>9014593135</v>
      </c>
      <c r="L1496" s="20" t="s">
        <v>8590</v>
      </c>
      <c r="M1496" s="20">
        <v>9866725836</v>
      </c>
      <c r="N1496" s="20" t="s">
        <v>1360</v>
      </c>
      <c r="O1496" s="20">
        <v>60</v>
      </c>
      <c r="P1496" s="31" t="s">
        <v>8591</v>
      </c>
      <c r="Q1496" s="20" t="s">
        <v>70</v>
      </c>
      <c r="R1496" s="32" t="s">
        <v>682</v>
      </c>
    </row>
    <row r="1497" spans="1:18" ht="22.5" hidden="1" customHeight="1" x14ac:dyDescent="0.2">
      <c r="A1497" s="29">
        <v>45386.580663252316</v>
      </c>
      <c r="B1497" s="20" t="s">
        <v>8592</v>
      </c>
      <c r="C1497" s="30">
        <v>160122732077</v>
      </c>
      <c r="D1497" s="20" t="s">
        <v>8593</v>
      </c>
      <c r="E1497" s="20" t="s">
        <v>40</v>
      </c>
      <c r="F1497" s="20" t="s">
        <v>18</v>
      </c>
      <c r="G1497" s="20">
        <v>2</v>
      </c>
      <c r="H1497" s="20">
        <v>2026</v>
      </c>
      <c r="I1497" s="20" t="s">
        <v>8594</v>
      </c>
      <c r="J1497" s="20" t="s">
        <v>8592</v>
      </c>
      <c r="K1497" s="20">
        <v>9347053457</v>
      </c>
      <c r="L1497" s="20" t="s">
        <v>8577</v>
      </c>
      <c r="M1497" s="20" t="s">
        <v>8595</v>
      </c>
      <c r="N1497" s="20" t="s">
        <v>67</v>
      </c>
      <c r="O1497" s="20" t="s">
        <v>1090</v>
      </c>
      <c r="P1497" s="31" t="s">
        <v>8596</v>
      </c>
      <c r="Q1497" s="20" t="s">
        <v>46</v>
      </c>
      <c r="R1497" s="32" t="s">
        <v>301</v>
      </c>
    </row>
    <row r="1498" spans="1:18" ht="22.5" hidden="1" customHeight="1" x14ac:dyDescent="0.2">
      <c r="A1498" s="29">
        <v>45372.384455300926</v>
      </c>
      <c r="B1498" s="20" t="s">
        <v>8597</v>
      </c>
      <c r="C1498" s="30">
        <v>160122732079</v>
      </c>
      <c r="D1498" s="20" t="s">
        <v>8598</v>
      </c>
      <c r="E1498" s="20" t="s">
        <v>40</v>
      </c>
      <c r="F1498" s="20" t="s">
        <v>18</v>
      </c>
      <c r="G1498" s="20">
        <v>2</v>
      </c>
      <c r="H1498" s="20">
        <v>2026</v>
      </c>
      <c r="I1498" s="20" t="s">
        <v>8599</v>
      </c>
      <c r="J1498" s="20" t="s">
        <v>8597</v>
      </c>
      <c r="K1498" s="20">
        <v>9848989161</v>
      </c>
      <c r="L1498" s="20" t="s">
        <v>8577</v>
      </c>
      <c r="M1498" s="20">
        <v>9866725836</v>
      </c>
      <c r="N1498" s="20" t="s">
        <v>1360</v>
      </c>
      <c r="O1498" s="20" t="s">
        <v>8229</v>
      </c>
      <c r="P1498" s="31" t="s">
        <v>8600</v>
      </c>
      <c r="Q1498" s="20" t="s">
        <v>70</v>
      </c>
      <c r="R1498" s="32" t="s">
        <v>8601</v>
      </c>
    </row>
    <row r="1499" spans="1:18" ht="22.5" hidden="1" customHeight="1" x14ac:dyDescent="0.2">
      <c r="A1499" s="29">
        <v>45373.000137777781</v>
      </c>
      <c r="B1499" s="20" t="s">
        <v>8602</v>
      </c>
      <c r="C1499" s="30">
        <v>160122732080</v>
      </c>
      <c r="D1499" s="20" t="s">
        <v>8603</v>
      </c>
      <c r="E1499" s="20" t="s">
        <v>40</v>
      </c>
      <c r="F1499" s="20" t="s">
        <v>18</v>
      </c>
      <c r="G1499" s="20">
        <v>2</v>
      </c>
      <c r="H1499" s="20">
        <v>2026</v>
      </c>
      <c r="I1499" s="20" t="s">
        <v>8604</v>
      </c>
      <c r="J1499" s="20" t="s">
        <v>8602</v>
      </c>
      <c r="K1499" s="20">
        <v>7672012551</v>
      </c>
      <c r="L1499" s="20" t="s">
        <v>8605</v>
      </c>
      <c r="M1499" s="20">
        <v>9866725836</v>
      </c>
      <c r="N1499" s="20" t="s">
        <v>67</v>
      </c>
      <c r="O1499" s="20">
        <v>75</v>
      </c>
      <c r="P1499" s="31" t="s">
        <v>8606</v>
      </c>
      <c r="Q1499" s="20" t="s">
        <v>46</v>
      </c>
      <c r="R1499" s="32" t="s">
        <v>8607</v>
      </c>
    </row>
    <row r="1500" spans="1:18" ht="22.5" hidden="1" customHeight="1" x14ac:dyDescent="0.2">
      <c r="A1500" s="29">
        <v>45373.33875387731</v>
      </c>
      <c r="B1500" s="20" t="s">
        <v>8608</v>
      </c>
      <c r="C1500" s="30">
        <v>160122732081</v>
      </c>
      <c r="D1500" s="20" t="s">
        <v>8609</v>
      </c>
      <c r="E1500" s="20" t="s">
        <v>40</v>
      </c>
      <c r="F1500" s="20" t="s">
        <v>18</v>
      </c>
      <c r="G1500" s="20">
        <v>2</v>
      </c>
      <c r="H1500" s="20">
        <v>2026</v>
      </c>
      <c r="I1500" s="20" t="s">
        <v>8610</v>
      </c>
      <c r="J1500" s="20" t="s">
        <v>8608</v>
      </c>
      <c r="K1500" s="20">
        <v>7981204988</v>
      </c>
      <c r="L1500" s="20" t="s">
        <v>8577</v>
      </c>
      <c r="M1500" s="20">
        <v>999999999999</v>
      </c>
      <c r="N1500" s="20" t="s">
        <v>3140</v>
      </c>
      <c r="O1500" s="20" t="s">
        <v>8611</v>
      </c>
      <c r="P1500" s="20" t="s">
        <v>8612</v>
      </c>
      <c r="Q1500" s="20" t="s">
        <v>46</v>
      </c>
      <c r="R1500" s="32" t="s">
        <v>8613</v>
      </c>
    </row>
    <row r="1501" spans="1:18" ht="22.5" hidden="1" customHeight="1" x14ac:dyDescent="0.2">
      <c r="A1501" s="29">
        <v>45414.451962499996</v>
      </c>
      <c r="B1501" s="20" t="s">
        <v>8614</v>
      </c>
      <c r="C1501" s="30">
        <v>160122732082</v>
      </c>
      <c r="D1501" s="20" t="s">
        <v>8615</v>
      </c>
      <c r="E1501" s="20" t="s">
        <v>40</v>
      </c>
      <c r="F1501" s="20" t="s">
        <v>18</v>
      </c>
      <c r="G1501" s="20">
        <v>2</v>
      </c>
      <c r="H1501" s="20">
        <v>2026</v>
      </c>
      <c r="I1501" s="20" t="s">
        <v>8616</v>
      </c>
      <c r="J1501" s="20" t="s">
        <v>8617</v>
      </c>
      <c r="K1501" s="20">
        <v>9849324636</v>
      </c>
      <c r="L1501" s="20" t="s">
        <v>8577</v>
      </c>
      <c r="M1501" s="20">
        <v>9866725836</v>
      </c>
      <c r="N1501" s="20" t="s">
        <v>67</v>
      </c>
      <c r="O1501" s="20" t="s">
        <v>472</v>
      </c>
      <c r="P1501" s="20" t="s">
        <v>8618</v>
      </c>
      <c r="Q1501" s="20" t="s">
        <v>46</v>
      </c>
      <c r="R1501" s="32" t="s">
        <v>301</v>
      </c>
    </row>
    <row r="1502" spans="1:18" ht="22.5" hidden="1" customHeight="1" x14ac:dyDescent="0.2">
      <c r="A1502" s="29">
        <v>45382.928156307869</v>
      </c>
      <c r="B1502" s="20" t="s">
        <v>8619</v>
      </c>
      <c r="C1502" s="30">
        <v>160122732084</v>
      </c>
      <c r="D1502" s="20" t="s">
        <v>8620</v>
      </c>
      <c r="E1502" s="20" t="s">
        <v>40</v>
      </c>
      <c r="F1502" s="20" t="s">
        <v>18</v>
      </c>
      <c r="G1502" s="20">
        <v>2</v>
      </c>
      <c r="H1502" s="20">
        <v>2026</v>
      </c>
      <c r="I1502" s="20" t="s">
        <v>8621</v>
      </c>
      <c r="J1502" s="20" t="s">
        <v>8622</v>
      </c>
      <c r="K1502" s="20">
        <v>6305458693</v>
      </c>
      <c r="L1502" s="20" t="s">
        <v>8577</v>
      </c>
      <c r="M1502" s="20">
        <v>9866725836</v>
      </c>
      <c r="N1502" s="20" t="s">
        <v>3140</v>
      </c>
      <c r="O1502" s="20" t="s">
        <v>8623</v>
      </c>
      <c r="P1502" s="20" t="s">
        <v>8624</v>
      </c>
      <c r="Q1502" s="20" t="s">
        <v>70</v>
      </c>
      <c r="R1502" s="32" t="s">
        <v>112</v>
      </c>
    </row>
    <row r="1503" spans="1:18" ht="22.5" hidden="1" customHeight="1" x14ac:dyDescent="0.2">
      <c r="A1503" s="29">
        <v>45379.954071423606</v>
      </c>
      <c r="B1503" s="20" t="s">
        <v>8625</v>
      </c>
      <c r="C1503" s="30">
        <v>160122732085</v>
      </c>
      <c r="D1503" s="20" t="s">
        <v>8626</v>
      </c>
      <c r="E1503" s="20" t="s">
        <v>40</v>
      </c>
      <c r="F1503" s="20" t="s">
        <v>18</v>
      </c>
      <c r="G1503" s="20">
        <v>2</v>
      </c>
      <c r="H1503" s="20">
        <v>2026</v>
      </c>
      <c r="I1503" s="20" t="s">
        <v>8627</v>
      </c>
      <c r="J1503" s="20" t="s">
        <v>8625</v>
      </c>
      <c r="K1503" s="20">
        <v>8309820793</v>
      </c>
      <c r="L1503" s="20" t="s">
        <v>8628</v>
      </c>
      <c r="M1503" s="20">
        <v>9866725836</v>
      </c>
      <c r="N1503" s="20" t="s">
        <v>67</v>
      </c>
      <c r="O1503" s="20" t="s">
        <v>8629</v>
      </c>
      <c r="P1503" s="20" t="s">
        <v>8630</v>
      </c>
      <c r="Q1503" s="20" t="s">
        <v>46</v>
      </c>
      <c r="R1503" s="32" t="s">
        <v>8586</v>
      </c>
    </row>
    <row r="1504" spans="1:18" ht="22.5" hidden="1" customHeight="1" x14ac:dyDescent="0.2">
      <c r="A1504" s="29">
        <v>45371.693669537039</v>
      </c>
      <c r="B1504" s="20" t="s">
        <v>8631</v>
      </c>
      <c r="C1504" s="30">
        <v>160122732088</v>
      </c>
      <c r="D1504" s="20" t="s">
        <v>8632</v>
      </c>
      <c r="E1504" s="20" t="s">
        <v>50</v>
      </c>
      <c r="F1504" s="20" t="s">
        <v>18</v>
      </c>
      <c r="G1504" s="20">
        <v>2</v>
      </c>
      <c r="H1504" s="20">
        <v>2026</v>
      </c>
      <c r="I1504" s="20" t="s">
        <v>8633</v>
      </c>
      <c r="J1504" s="20" t="s">
        <v>8631</v>
      </c>
      <c r="K1504" s="20">
        <v>6301665201</v>
      </c>
      <c r="L1504" s="20" t="s">
        <v>8634</v>
      </c>
      <c r="M1504" s="20">
        <v>9938006158</v>
      </c>
      <c r="N1504" s="20" t="s">
        <v>1360</v>
      </c>
      <c r="O1504" s="20" t="s">
        <v>5198</v>
      </c>
      <c r="P1504" s="20" t="s">
        <v>8635</v>
      </c>
      <c r="Q1504" s="20" t="s">
        <v>70</v>
      </c>
      <c r="R1504" s="32" t="s">
        <v>682</v>
      </c>
    </row>
    <row r="1505" spans="1:18" ht="22.5" hidden="1" customHeight="1" x14ac:dyDescent="0.2">
      <c r="A1505" s="29">
        <v>45372.00293884259</v>
      </c>
      <c r="B1505" s="20" t="s">
        <v>8636</v>
      </c>
      <c r="C1505" s="30">
        <v>160122732091</v>
      </c>
      <c r="D1505" s="20" t="s">
        <v>8637</v>
      </c>
      <c r="E1505" s="20" t="s">
        <v>50</v>
      </c>
      <c r="F1505" s="20" t="s">
        <v>18</v>
      </c>
      <c r="G1505" s="20">
        <v>2</v>
      </c>
      <c r="H1505" s="20">
        <v>2026</v>
      </c>
      <c r="I1505" s="20" t="s">
        <v>8638</v>
      </c>
      <c r="J1505" s="20" t="s">
        <v>8636</v>
      </c>
      <c r="K1505" s="20">
        <v>9121457799</v>
      </c>
      <c r="L1505" s="20" t="s">
        <v>8639</v>
      </c>
      <c r="M1505" s="20">
        <v>9938006158</v>
      </c>
      <c r="N1505" s="20" t="s">
        <v>1360</v>
      </c>
      <c r="O1505" s="20" t="s">
        <v>8229</v>
      </c>
      <c r="P1505" s="31" t="s">
        <v>8640</v>
      </c>
      <c r="Q1505" s="20" t="s">
        <v>70</v>
      </c>
      <c r="R1505" s="32" t="s">
        <v>1472</v>
      </c>
    </row>
    <row r="1506" spans="1:18" ht="22.5" hidden="1" customHeight="1" x14ac:dyDescent="0.2">
      <c r="A1506" s="29">
        <v>45371.643628981481</v>
      </c>
      <c r="B1506" s="20" t="s">
        <v>8641</v>
      </c>
      <c r="C1506" s="30">
        <v>160122732092</v>
      </c>
      <c r="D1506" s="20" t="s">
        <v>8642</v>
      </c>
      <c r="E1506" s="20" t="s">
        <v>50</v>
      </c>
      <c r="F1506" s="20" t="s">
        <v>18</v>
      </c>
      <c r="G1506" s="20">
        <v>2</v>
      </c>
      <c r="H1506" s="20">
        <v>2026</v>
      </c>
      <c r="I1506" s="20" t="s">
        <v>8641</v>
      </c>
      <c r="J1506" s="20" t="s">
        <v>8641</v>
      </c>
      <c r="K1506" s="20">
        <v>9989149002</v>
      </c>
      <c r="L1506" s="20" t="s">
        <v>8643</v>
      </c>
      <c r="M1506" s="20">
        <v>9938006158</v>
      </c>
      <c r="N1506" s="20" t="s">
        <v>833</v>
      </c>
      <c r="O1506" s="20">
        <v>77.7</v>
      </c>
      <c r="P1506" s="31" t="s">
        <v>8644</v>
      </c>
      <c r="Q1506" s="20" t="s">
        <v>70</v>
      </c>
      <c r="R1506" s="32" t="s">
        <v>112</v>
      </c>
    </row>
    <row r="1507" spans="1:18" ht="22.5" hidden="1" customHeight="1" x14ac:dyDescent="0.2">
      <c r="A1507" s="29">
        <v>45371.978912858795</v>
      </c>
      <c r="B1507" s="20" t="s">
        <v>8645</v>
      </c>
      <c r="C1507" s="30">
        <v>160122732099</v>
      </c>
      <c r="D1507" s="20" t="s">
        <v>8646</v>
      </c>
      <c r="E1507" s="20" t="s">
        <v>50</v>
      </c>
      <c r="F1507" s="20" t="s">
        <v>18</v>
      </c>
      <c r="G1507" s="20">
        <v>2</v>
      </c>
      <c r="H1507" s="20">
        <v>2026</v>
      </c>
      <c r="I1507" s="20" t="s">
        <v>8647</v>
      </c>
      <c r="J1507" s="20" t="s">
        <v>8645</v>
      </c>
      <c r="K1507" s="20">
        <v>9014230493</v>
      </c>
      <c r="L1507" s="20" t="s">
        <v>8648</v>
      </c>
      <c r="M1507" s="20">
        <v>9938006158</v>
      </c>
      <c r="N1507" s="20" t="s">
        <v>67</v>
      </c>
      <c r="O1507" s="20">
        <v>75</v>
      </c>
      <c r="P1507" s="31" t="s">
        <v>8649</v>
      </c>
      <c r="Q1507" s="20" t="s">
        <v>70</v>
      </c>
      <c r="R1507" s="32" t="s">
        <v>451</v>
      </c>
    </row>
    <row r="1508" spans="1:18" ht="22.5" hidden="1" customHeight="1" x14ac:dyDescent="0.2">
      <c r="A1508" s="29">
        <v>45371.934562696755</v>
      </c>
      <c r="B1508" s="20" t="s">
        <v>8650</v>
      </c>
      <c r="C1508" s="30">
        <v>160122732101</v>
      </c>
      <c r="D1508" s="20" t="s">
        <v>8651</v>
      </c>
      <c r="E1508" s="20" t="s">
        <v>50</v>
      </c>
      <c r="F1508" s="20" t="s">
        <v>18</v>
      </c>
      <c r="G1508" s="20">
        <v>2</v>
      </c>
      <c r="H1508" s="20">
        <v>2026</v>
      </c>
      <c r="I1508" s="20" t="s">
        <v>8652</v>
      </c>
      <c r="J1508" s="20" t="s">
        <v>8650</v>
      </c>
      <c r="K1508" s="20">
        <v>8179127154</v>
      </c>
      <c r="L1508" s="20" t="s">
        <v>8634</v>
      </c>
      <c r="M1508" s="20">
        <v>9938006158</v>
      </c>
      <c r="N1508" s="20" t="s">
        <v>1360</v>
      </c>
      <c r="O1508" s="20" t="s">
        <v>5198</v>
      </c>
      <c r="P1508" s="31" t="s">
        <v>8653</v>
      </c>
      <c r="Q1508" s="20" t="s">
        <v>70</v>
      </c>
      <c r="R1508" s="32" t="s">
        <v>112</v>
      </c>
    </row>
    <row r="1509" spans="1:18" ht="22.5" hidden="1" customHeight="1" x14ac:dyDescent="0.2">
      <c r="A1509" s="29">
        <v>45377.974630833334</v>
      </c>
      <c r="B1509" s="20" t="s">
        <v>8654</v>
      </c>
      <c r="C1509" s="30">
        <v>160122732105</v>
      </c>
      <c r="D1509" s="20" t="s">
        <v>8655</v>
      </c>
      <c r="E1509" s="20" t="s">
        <v>50</v>
      </c>
      <c r="F1509" s="20" t="s">
        <v>18</v>
      </c>
      <c r="G1509" s="20">
        <v>2</v>
      </c>
      <c r="H1509" s="20">
        <v>2026</v>
      </c>
      <c r="I1509" s="20" t="s">
        <v>8656</v>
      </c>
      <c r="J1509" s="20" t="s">
        <v>8657</v>
      </c>
      <c r="K1509" s="20">
        <v>6302653948</v>
      </c>
      <c r="L1509" s="20" t="s">
        <v>8658</v>
      </c>
      <c r="M1509" s="20">
        <v>9938006158</v>
      </c>
      <c r="N1509" s="20" t="s">
        <v>67</v>
      </c>
      <c r="O1509" s="20" t="s">
        <v>8659</v>
      </c>
      <c r="P1509" s="31" t="s">
        <v>8660</v>
      </c>
      <c r="Q1509" s="20" t="s">
        <v>70</v>
      </c>
      <c r="R1509" s="32" t="s">
        <v>112</v>
      </c>
    </row>
    <row r="1510" spans="1:18" ht="22.5" hidden="1" customHeight="1" x14ac:dyDescent="0.2">
      <c r="A1510" s="29">
        <v>45372.736573217597</v>
      </c>
      <c r="B1510" s="20" t="s">
        <v>8661</v>
      </c>
      <c r="C1510" s="30">
        <v>160122732106</v>
      </c>
      <c r="D1510" s="20" t="s">
        <v>8662</v>
      </c>
      <c r="E1510" s="20" t="s">
        <v>50</v>
      </c>
      <c r="F1510" s="20" t="s">
        <v>18</v>
      </c>
      <c r="G1510" s="20">
        <v>2</v>
      </c>
      <c r="H1510" s="20">
        <v>2026</v>
      </c>
      <c r="I1510" s="20" t="s">
        <v>8663</v>
      </c>
      <c r="J1510" s="20" t="s">
        <v>8661</v>
      </c>
      <c r="K1510" s="20">
        <v>8328244586</v>
      </c>
      <c r="L1510" s="20" t="s">
        <v>8664</v>
      </c>
      <c r="M1510" s="20">
        <v>9938006158</v>
      </c>
      <c r="N1510" s="20" t="s">
        <v>1360</v>
      </c>
      <c r="O1510" s="20">
        <v>60</v>
      </c>
      <c r="P1510" s="31" t="s">
        <v>8665</v>
      </c>
      <c r="Q1510" s="20" t="s">
        <v>70</v>
      </c>
      <c r="R1510" s="32" t="s">
        <v>112</v>
      </c>
    </row>
    <row r="1511" spans="1:18" ht="22.5" hidden="1" customHeight="1" x14ac:dyDescent="0.2">
      <c r="A1511" s="29">
        <v>45414.566485138886</v>
      </c>
      <c r="B1511" s="20" t="s">
        <v>8666</v>
      </c>
      <c r="C1511" s="20">
        <v>160122732111</v>
      </c>
      <c r="D1511" s="20" t="s">
        <v>6036</v>
      </c>
      <c r="E1511" s="20" t="s">
        <v>50</v>
      </c>
      <c r="F1511" s="20" t="s">
        <v>18</v>
      </c>
      <c r="G1511" s="20">
        <v>2</v>
      </c>
      <c r="H1511" s="20">
        <v>2026</v>
      </c>
      <c r="I1511" s="20" t="s">
        <v>8667</v>
      </c>
      <c r="J1511" s="20" t="s">
        <v>8666</v>
      </c>
      <c r="K1511" s="20">
        <v>7093007606</v>
      </c>
      <c r="L1511" s="20" t="s">
        <v>8668</v>
      </c>
      <c r="M1511" s="20">
        <v>9398717054</v>
      </c>
      <c r="N1511" s="20" t="s">
        <v>67</v>
      </c>
      <c r="O1511" s="20" t="s">
        <v>8669</v>
      </c>
      <c r="P1511" s="31" t="s">
        <v>8670</v>
      </c>
      <c r="Q1511" s="20" t="s">
        <v>70</v>
      </c>
      <c r="R1511" s="20" t="s">
        <v>85</v>
      </c>
    </row>
    <row r="1512" spans="1:18" ht="22.5" hidden="1" customHeight="1" x14ac:dyDescent="0.2">
      <c r="A1512" s="29">
        <v>45371.719200081017</v>
      </c>
      <c r="B1512" s="20" t="s">
        <v>8671</v>
      </c>
      <c r="C1512" s="30">
        <v>160122732112</v>
      </c>
      <c r="D1512" s="20" t="s">
        <v>8672</v>
      </c>
      <c r="E1512" s="20" t="s">
        <v>50</v>
      </c>
      <c r="F1512" s="20" t="s">
        <v>18</v>
      </c>
      <c r="G1512" s="20">
        <v>2</v>
      </c>
      <c r="H1512" s="20">
        <v>2026</v>
      </c>
      <c r="I1512" s="20" t="s">
        <v>8673</v>
      </c>
      <c r="J1512" s="20" t="s">
        <v>8671</v>
      </c>
      <c r="K1512" s="20">
        <v>9398717054</v>
      </c>
      <c r="L1512" s="20" t="s">
        <v>8674</v>
      </c>
      <c r="M1512" s="20">
        <v>9999999999999</v>
      </c>
      <c r="N1512" s="20" t="s">
        <v>67</v>
      </c>
      <c r="O1512" s="20" t="s">
        <v>8675</v>
      </c>
      <c r="P1512" s="31" t="s">
        <v>8676</v>
      </c>
      <c r="Q1512" s="20" t="s">
        <v>70</v>
      </c>
      <c r="R1512" s="33" t="s">
        <v>8677</v>
      </c>
    </row>
    <row r="1513" spans="1:18" ht="22.5" hidden="1" customHeight="1" x14ac:dyDescent="0.2">
      <c r="A1513" s="29">
        <v>45371.983844537041</v>
      </c>
      <c r="B1513" s="20" t="s">
        <v>8678</v>
      </c>
      <c r="C1513" s="30">
        <v>160122732113</v>
      </c>
      <c r="D1513" s="20" t="s">
        <v>8679</v>
      </c>
      <c r="E1513" s="20" t="s">
        <v>50</v>
      </c>
      <c r="F1513" s="20" t="s">
        <v>18</v>
      </c>
      <c r="G1513" s="20">
        <v>2</v>
      </c>
      <c r="H1513" s="20">
        <v>2026</v>
      </c>
      <c r="I1513" s="20" t="s">
        <v>8680</v>
      </c>
      <c r="J1513" s="20" t="s">
        <v>8678</v>
      </c>
      <c r="K1513" s="20">
        <v>9505729814</v>
      </c>
      <c r="L1513" s="20" t="s">
        <v>8681</v>
      </c>
      <c r="M1513" s="20">
        <v>9573303463</v>
      </c>
      <c r="N1513" s="20" t="s">
        <v>67</v>
      </c>
      <c r="O1513" s="20">
        <v>75</v>
      </c>
      <c r="P1513" s="31" t="s">
        <v>8682</v>
      </c>
      <c r="Q1513" s="20" t="s">
        <v>70</v>
      </c>
      <c r="R1513" s="32" t="s">
        <v>112</v>
      </c>
    </row>
    <row r="1514" spans="1:18" ht="22.5" hidden="1" customHeight="1" x14ac:dyDescent="0.2">
      <c r="A1514" s="29">
        <v>45371.982707118055</v>
      </c>
      <c r="B1514" s="20" t="s">
        <v>8683</v>
      </c>
      <c r="C1514" s="30">
        <v>160122732115</v>
      </c>
      <c r="D1514" s="20" t="s">
        <v>8684</v>
      </c>
      <c r="E1514" s="20" t="s">
        <v>50</v>
      </c>
      <c r="F1514" s="20" t="s">
        <v>18</v>
      </c>
      <c r="G1514" s="20">
        <v>2</v>
      </c>
      <c r="H1514" s="20">
        <v>2026</v>
      </c>
      <c r="I1514" s="20" t="s">
        <v>8685</v>
      </c>
      <c r="J1514" s="20" t="s">
        <v>8683</v>
      </c>
      <c r="K1514" s="20">
        <v>9666498777</v>
      </c>
      <c r="L1514" s="20" t="s">
        <v>8686</v>
      </c>
      <c r="M1514" s="20">
        <v>9573303463</v>
      </c>
      <c r="N1514" s="20" t="s">
        <v>67</v>
      </c>
      <c r="O1514" s="20">
        <v>75</v>
      </c>
      <c r="P1514" s="31" t="s">
        <v>8687</v>
      </c>
      <c r="Q1514" s="20" t="s">
        <v>46</v>
      </c>
      <c r="R1514" s="32" t="s">
        <v>8688</v>
      </c>
    </row>
    <row r="1515" spans="1:18" ht="22.5" hidden="1" customHeight="1" x14ac:dyDescent="0.2">
      <c r="A1515" s="29">
        <v>45380.862194791669</v>
      </c>
      <c r="B1515" s="20" t="s">
        <v>8689</v>
      </c>
      <c r="C1515" s="30">
        <v>160122732117</v>
      </c>
      <c r="D1515" s="20" t="s">
        <v>8690</v>
      </c>
      <c r="E1515" s="20" t="s">
        <v>50</v>
      </c>
      <c r="F1515" s="20" t="s">
        <v>18</v>
      </c>
      <c r="G1515" s="20">
        <v>2</v>
      </c>
      <c r="H1515" s="20">
        <v>2026</v>
      </c>
      <c r="I1515" s="20" t="s">
        <v>8689</v>
      </c>
      <c r="J1515" s="20" t="s">
        <v>8689</v>
      </c>
      <c r="K1515" s="20">
        <v>7288906336</v>
      </c>
      <c r="L1515" s="20" t="s">
        <v>8691</v>
      </c>
      <c r="M1515" s="20">
        <v>9573303463</v>
      </c>
      <c r="N1515" s="20" t="s">
        <v>67</v>
      </c>
      <c r="O1515" s="20" t="s">
        <v>990</v>
      </c>
      <c r="P1515" s="31" t="s">
        <v>8692</v>
      </c>
      <c r="Q1515" s="20" t="s">
        <v>46</v>
      </c>
      <c r="R1515" s="32" t="s">
        <v>8693</v>
      </c>
    </row>
    <row r="1516" spans="1:18" ht="22.5" hidden="1" customHeight="1" x14ac:dyDescent="0.2">
      <c r="A1516" s="29">
        <v>45371.982403622686</v>
      </c>
      <c r="B1516" s="20" t="s">
        <v>8694</v>
      </c>
      <c r="C1516" s="30">
        <v>160122732119</v>
      </c>
      <c r="D1516" s="20" t="s">
        <v>8695</v>
      </c>
      <c r="E1516" s="20" t="s">
        <v>50</v>
      </c>
      <c r="F1516" s="20" t="s">
        <v>18</v>
      </c>
      <c r="G1516" s="20">
        <v>2</v>
      </c>
      <c r="H1516" s="20">
        <v>2026</v>
      </c>
      <c r="I1516" s="20" t="s">
        <v>8696</v>
      </c>
      <c r="J1516" s="20" t="s">
        <v>8694</v>
      </c>
      <c r="K1516" s="20">
        <v>7981975886</v>
      </c>
      <c r="L1516" s="20" t="s">
        <v>8697</v>
      </c>
      <c r="M1516" s="20">
        <v>9573303463</v>
      </c>
      <c r="N1516" s="20" t="s">
        <v>67</v>
      </c>
      <c r="O1516" s="20" t="s">
        <v>110</v>
      </c>
      <c r="P1516" s="31" t="s">
        <v>8698</v>
      </c>
      <c r="Q1516" s="20" t="s">
        <v>46</v>
      </c>
      <c r="R1516" s="32" t="s">
        <v>8699</v>
      </c>
    </row>
    <row r="1517" spans="1:18" ht="22.5" hidden="1" customHeight="1" x14ac:dyDescent="0.2">
      <c r="A1517" s="29">
        <v>45373.466274143517</v>
      </c>
      <c r="B1517" s="20" t="s">
        <v>8700</v>
      </c>
      <c r="C1517" s="30">
        <v>160122732119</v>
      </c>
      <c r="D1517" s="20" t="s">
        <v>8701</v>
      </c>
      <c r="E1517" s="20" t="s">
        <v>50</v>
      </c>
      <c r="F1517" s="20" t="s">
        <v>18</v>
      </c>
      <c r="G1517" s="20">
        <v>2</v>
      </c>
      <c r="H1517" s="20">
        <v>2026</v>
      </c>
      <c r="I1517" s="20" t="s">
        <v>8702</v>
      </c>
      <c r="J1517" s="20" t="s">
        <v>8700</v>
      </c>
      <c r="K1517" s="20">
        <v>9063983223</v>
      </c>
      <c r="L1517" s="20" t="s">
        <v>8703</v>
      </c>
      <c r="M1517" s="20">
        <v>9573303463</v>
      </c>
      <c r="N1517" s="20" t="s">
        <v>67</v>
      </c>
      <c r="O1517" s="20">
        <v>75</v>
      </c>
      <c r="P1517" s="31" t="s">
        <v>8704</v>
      </c>
      <c r="Q1517" s="20" t="s">
        <v>46</v>
      </c>
      <c r="R1517" s="32" t="s">
        <v>8705</v>
      </c>
    </row>
    <row r="1518" spans="1:18" ht="22.5" hidden="1" customHeight="1" x14ac:dyDescent="0.2">
      <c r="A1518" s="29">
        <v>45383.933690636579</v>
      </c>
      <c r="B1518" s="20" t="s">
        <v>8706</v>
      </c>
      <c r="C1518" s="30">
        <v>160122732301</v>
      </c>
      <c r="D1518" s="20" t="s">
        <v>8707</v>
      </c>
      <c r="E1518" s="20" t="s">
        <v>50</v>
      </c>
      <c r="F1518" s="20" t="s">
        <v>18</v>
      </c>
      <c r="G1518" s="20">
        <v>1</v>
      </c>
      <c r="H1518" s="20">
        <v>2026</v>
      </c>
      <c r="I1518" s="20" t="s">
        <v>8706</v>
      </c>
      <c r="J1518" s="20" t="s">
        <v>8706</v>
      </c>
      <c r="K1518" s="20">
        <v>7075204728</v>
      </c>
      <c r="L1518" s="20" t="s">
        <v>8565</v>
      </c>
      <c r="M1518" s="20">
        <v>8220541914</v>
      </c>
      <c r="N1518" s="20" t="s">
        <v>67</v>
      </c>
      <c r="O1518" s="20">
        <v>129</v>
      </c>
      <c r="P1518" s="31" t="s">
        <v>8708</v>
      </c>
      <c r="Q1518" s="20" t="s">
        <v>70</v>
      </c>
      <c r="R1518" s="32" t="s">
        <v>8709</v>
      </c>
    </row>
    <row r="1519" spans="1:18" ht="22.5" hidden="1" customHeight="1" x14ac:dyDescent="0.2">
      <c r="A1519" s="29">
        <v>45371.660960381945</v>
      </c>
      <c r="B1519" s="20" t="s">
        <v>8710</v>
      </c>
      <c r="C1519" s="30">
        <v>160122732302</v>
      </c>
      <c r="D1519" s="20" t="s">
        <v>8711</v>
      </c>
      <c r="E1519" s="20" t="s">
        <v>40</v>
      </c>
      <c r="F1519" s="20" t="s">
        <v>18</v>
      </c>
      <c r="G1519" s="20">
        <v>1</v>
      </c>
      <c r="H1519" s="20">
        <v>2026</v>
      </c>
      <c r="I1519" s="20" t="s">
        <v>8712</v>
      </c>
      <c r="J1519" s="20" t="s">
        <v>8710</v>
      </c>
      <c r="K1519" s="20">
        <v>9989316429</v>
      </c>
      <c r="L1519" s="20" t="s">
        <v>8713</v>
      </c>
      <c r="M1519" s="20">
        <v>8220541914</v>
      </c>
      <c r="N1519" s="20" t="s">
        <v>67</v>
      </c>
      <c r="O1519" s="20" t="s">
        <v>1090</v>
      </c>
      <c r="P1519" s="31" t="s">
        <v>8714</v>
      </c>
      <c r="Q1519" s="20" t="s">
        <v>46</v>
      </c>
      <c r="R1519" s="32" t="s">
        <v>2189</v>
      </c>
    </row>
    <row r="1520" spans="1:18" ht="22.5" hidden="1" customHeight="1" x14ac:dyDescent="0.2">
      <c r="A1520" s="29">
        <v>45377.933136053238</v>
      </c>
      <c r="B1520" s="20" t="s">
        <v>8715</v>
      </c>
      <c r="C1520" s="30">
        <v>160122732303</v>
      </c>
      <c r="D1520" s="20" t="s">
        <v>8716</v>
      </c>
      <c r="E1520" s="20" t="s">
        <v>50</v>
      </c>
      <c r="F1520" s="20" t="s">
        <v>18</v>
      </c>
      <c r="G1520" s="20">
        <v>1</v>
      </c>
      <c r="H1520" s="20">
        <v>2026</v>
      </c>
      <c r="I1520" s="20" t="s">
        <v>8717</v>
      </c>
      <c r="J1520" s="20" t="s">
        <v>8715</v>
      </c>
      <c r="K1520" s="20">
        <v>9490437921</v>
      </c>
      <c r="L1520" s="20" t="s">
        <v>8565</v>
      </c>
      <c r="M1520" s="20">
        <v>8220541914</v>
      </c>
      <c r="N1520" s="20" t="s">
        <v>3956</v>
      </c>
      <c r="O1520" s="20">
        <v>60</v>
      </c>
      <c r="P1520" s="20" t="s">
        <v>8718</v>
      </c>
      <c r="Q1520" s="20" t="s">
        <v>46</v>
      </c>
      <c r="R1520" s="32" t="s">
        <v>8719</v>
      </c>
    </row>
    <row r="1521" spans="1:18" ht="22.5" hidden="1" customHeight="1" x14ac:dyDescent="0.2">
      <c r="A1521" s="29">
        <v>45371.660828749998</v>
      </c>
      <c r="B1521" s="20" t="s">
        <v>8720</v>
      </c>
      <c r="C1521" s="30">
        <v>160122732306</v>
      </c>
      <c r="D1521" s="20" t="s">
        <v>8721</v>
      </c>
      <c r="E1521" s="20" t="s">
        <v>40</v>
      </c>
      <c r="F1521" s="20" t="s">
        <v>18</v>
      </c>
      <c r="G1521" s="20">
        <v>1</v>
      </c>
      <c r="H1521" s="20">
        <v>2025</v>
      </c>
      <c r="I1521" s="20" t="s">
        <v>8722</v>
      </c>
      <c r="J1521" s="20" t="s">
        <v>8720</v>
      </c>
      <c r="K1521" s="20">
        <v>8074044118</v>
      </c>
      <c r="L1521" s="20" t="s">
        <v>8723</v>
      </c>
      <c r="M1521" s="20">
        <v>8220541914</v>
      </c>
      <c r="N1521" s="20" t="s">
        <v>67</v>
      </c>
      <c r="O1521" s="20" t="s">
        <v>1265</v>
      </c>
      <c r="P1521" s="31" t="s">
        <v>8724</v>
      </c>
      <c r="Q1521" s="20" t="s">
        <v>46</v>
      </c>
      <c r="R1521" s="32" t="s">
        <v>2189</v>
      </c>
    </row>
    <row r="1522" spans="1:18" ht="22.5" hidden="1" customHeight="1" x14ac:dyDescent="0.2">
      <c r="A1522" s="29">
        <v>45377.511184108793</v>
      </c>
      <c r="B1522" s="20" t="s">
        <v>8725</v>
      </c>
      <c r="C1522" s="30">
        <v>160122732307</v>
      </c>
      <c r="D1522" s="20" t="s">
        <v>8726</v>
      </c>
      <c r="E1522" s="20" t="s">
        <v>50</v>
      </c>
      <c r="F1522" s="20" t="s">
        <v>18</v>
      </c>
      <c r="G1522" s="20">
        <v>1</v>
      </c>
      <c r="H1522" s="20">
        <v>2026</v>
      </c>
      <c r="I1522" s="20" t="s">
        <v>8727</v>
      </c>
      <c r="J1522" s="20" t="s">
        <v>8725</v>
      </c>
      <c r="K1522" s="20">
        <v>6281657055</v>
      </c>
      <c r="L1522" s="20" t="s">
        <v>8728</v>
      </c>
      <c r="M1522" s="20">
        <v>8220541914</v>
      </c>
      <c r="N1522" s="20" t="s">
        <v>67</v>
      </c>
      <c r="O1522" s="20">
        <v>75</v>
      </c>
      <c r="P1522" s="31" t="s">
        <v>8729</v>
      </c>
      <c r="Q1522" s="20" t="s">
        <v>70</v>
      </c>
      <c r="R1522" s="32" t="s">
        <v>8513</v>
      </c>
    </row>
    <row r="1523" spans="1:18" ht="22.5" hidden="1" customHeight="1" x14ac:dyDescent="0.2">
      <c r="A1523" s="29">
        <v>45371.681068854166</v>
      </c>
      <c r="B1523" s="20" t="s">
        <v>8730</v>
      </c>
      <c r="C1523" s="30">
        <v>160122732307</v>
      </c>
      <c r="D1523" s="20" t="s">
        <v>8731</v>
      </c>
      <c r="E1523" s="20" t="s">
        <v>40</v>
      </c>
      <c r="F1523" s="20" t="s">
        <v>18</v>
      </c>
      <c r="G1523" s="20">
        <v>1</v>
      </c>
      <c r="H1523" s="20">
        <v>2026</v>
      </c>
      <c r="I1523" s="20" t="s">
        <v>8732</v>
      </c>
      <c r="J1523" s="20" t="s">
        <v>8730</v>
      </c>
      <c r="K1523" s="20">
        <v>7893456314</v>
      </c>
      <c r="L1523" s="20" t="s">
        <v>8728</v>
      </c>
      <c r="M1523" s="20">
        <v>8220541914</v>
      </c>
      <c r="N1523" s="20" t="s">
        <v>67</v>
      </c>
      <c r="O1523" s="20">
        <v>75</v>
      </c>
      <c r="P1523" s="31" t="s">
        <v>8733</v>
      </c>
      <c r="Q1523" s="20" t="s">
        <v>46</v>
      </c>
      <c r="R1523" s="32" t="s">
        <v>2189</v>
      </c>
    </row>
    <row r="1524" spans="1:18" ht="22.5" hidden="1" customHeight="1" x14ac:dyDescent="0.2">
      <c r="A1524" s="29">
        <v>45371.66482755787</v>
      </c>
      <c r="B1524" s="20" t="s">
        <v>8734</v>
      </c>
      <c r="C1524" s="30">
        <v>160122732308</v>
      </c>
      <c r="D1524" s="20" t="s">
        <v>8735</v>
      </c>
      <c r="E1524" s="20" t="s">
        <v>50</v>
      </c>
      <c r="F1524" s="20" t="s">
        <v>18</v>
      </c>
      <c r="G1524" s="20">
        <v>2</v>
      </c>
      <c r="H1524" s="20">
        <v>2026</v>
      </c>
      <c r="I1524" s="20" t="s">
        <v>8736</v>
      </c>
      <c r="J1524" s="20" t="s">
        <v>8734</v>
      </c>
      <c r="K1524" s="20">
        <v>9381938339</v>
      </c>
      <c r="L1524" s="20" t="s">
        <v>8737</v>
      </c>
      <c r="M1524" s="20">
        <v>9573303463</v>
      </c>
      <c r="N1524" s="20" t="s">
        <v>1360</v>
      </c>
      <c r="O1524" s="20" t="s">
        <v>8738</v>
      </c>
      <c r="P1524" s="31" t="s">
        <v>8739</v>
      </c>
      <c r="Q1524" s="20" t="s">
        <v>70</v>
      </c>
      <c r="R1524" s="32" t="s">
        <v>112</v>
      </c>
    </row>
    <row r="1525" spans="1:18" ht="22.5" hidden="1" customHeight="1" x14ac:dyDescent="0.2">
      <c r="A1525" s="29">
        <v>45380.84993895833</v>
      </c>
      <c r="B1525" s="20" t="s">
        <v>8740</v>
      </c>
      <c r="C1525" s="30">
        <v>160122732309</v>
      </c>
      <c r="D1525" s="20" t="s">
        <v>8741</v>
      </c>
      <c r="E1525" s="20" t="s">
        <v>40</v>
      </c>
      <c r="F1525" s="20" t="s">
        <v>18</v>
      </c>
      <c r="G1525" s="20">
        <v>2</v>
      </c>
      <c r="H1525" s="20">
        <v>2026</v>
      </c>
      <c r="I1525" s="20" t="s">
        <v>8740</v>
      </c>
      <c r="J1525" s="20" t="s">
        <v>8740</v>
      </c>
      <c r="K1525" s="20">
        <v>9347843284</v>
      </c>
      <c r="L1525" s="20" t="s">
        <v>8691</v>
      </c>
      <c r="M1525" s="20">
        <v>9573303463</v>
      </c>
      <c r="N1525" s="20" t="s">
        <v>67</v>
      </c>
      <c r="O1525" s="20" t="s">
        <v>990</v>
      </c>
      <c r="P1525" s="31" t="s">
        <v>8742</v>
      </c>
      <c r="Q1525" s="20" t="s">
        <v>70</v>
      </c>
      <c r="R1525" s="32" t="s">
        <v>8743</v>
      </c>
    </row>
    <row r="1526" spans="1:18" ht="22.5" hidden="1" customHeight="1" x14ac:dyDescent="0.2">
      <c r="A1526" s="29">
        <v>45372.569435104167</v>
      </c>
      <c r="B1526" s="20" t="s">
        <v>8744</v>
      </c>
      <c r="C1526" s="30">
        <v>160122732310</v>
      </c>
      <c r="D1526" s="20" t="s">
        <v>8745</v>
      </c>
      <c r="E1526" s="20" t="s">
        <v>50</v>
      </c>
      <c r="F1526" s="20" t="s">
        <v>18</v>
      </c>
      <c r="G1526" s="20">
        <v>2</v>
      </c>
      <c r="H1526" s="20">
        <v>2026</v>
      </c>
      <c r="I1526" s="20" t="s">
        <v>8746</v>
      </c>
      <c r="J1526" s="20" t="s">
        <v>8744</v>
      </c>
      <c r="K1526" s="20">
        <v>8688749563</v>
      </c>
      <c r="L1526" s="20" t="s">
        <v>8691</v>
      </c>
      <c r="M1526" s="20">
        <v>9573303463</v>
      </c>
      <c r="N1526" s="20" t="s">
        <v>8747</v>
      </c>
      <c r="O1526" s="20" t="s">
        <v>8748</v>
      </c>
      <c r="P1526" s="31" t="s">
        <v>8749</v>
      </c>
      <c r="Q1526" s="20" t="s">
        <v>70</v>
      </c>
      <c r="R1526" s="32" t="s">
        <v>112</v>
      </c>
    </row>
    <row r="1527" spans="1:18" ht="22.5" hidden="1" customHeight="1" x14ac:dyDescent="0.2">
      <c r="A1527" s="29">
        <v>45381.742180127316</v>
      </c>
      <c r="B1527" s="20" t="s">
        <v>8750</v>
      </c>
      <c r="C1527" s="30">
        <v>160122732311</v>
      </c>
      <c r="D1527" s="20" t="s">
        <v>8751</v>
      </c>
      <c r="E1527" s="20" t="s">
        <v>40</v>
      </c>
      <c r="F1527" s="20" t="s">
        <v>18</v>
      </c>
      <c r="G1527" s="20">
        <v>2</v>
      </c>
      <c r="H1527" s="20">
        <v>2026</v>
      </c>
      <c r="I1527" s="20" t="s">
        <v>8750</v>
      </c>
      <c r="J1527" s="20" t="s">
        <v>8750</v>
      </c>
      <c r="K1527" s="20">
        <v>9346340074</v>
      </c>
      <c r="L1527" s="20" t="s">
        <v>8703</v>
      </c>
      <c r="M1527" s="20">
        <v>9573303463</v>
      </c>
      <c r="N1527" s="20" t="s">
        <v>67</v>
      </c>
      <c r="O1527" s="20">
        <v>60</v>
      </c>
      <c r="P1527" s="31" t="s">
        <v>8752</v>
      </c>
      <c r="Q1527" s="20" t="s">
        <v>70</v>
      </c>
      <c r="R1527" s="32" t="s">
        <v>112</v>
      </c>
    </row>
    <row r="1528" spans="1:18" ht="22.5" hidden="1" customHeight="1" x14ac:dyDescent="0.2">
      <c r="A1528" s="29">
        <v>45371.735970289352</v>
      </c>
      <c r="B1528" s="20" t="s">
        <v>8753</v>
      </c>
      <c r="C1528" s="30">
        <v>160122732312</v>
      </c>
      <c r="D1528" s="20" t="s">
        <v>8754</v>
      </c>
      <c r="E1528" s="20" t="s">
        <v>50</v>
      </c>
      <c r="F1528" s="20" t="s">
        <v>18</v>
      </c>
      <c r="G1528" s="20">
        <v>2</v>
      </c>
      <c r="H1528" s="20">
        <v>2026</v>
      </c>
      <c r="I1528" s="20" t="s">
        <v>8755</v>
      </c>
      <c r="J1528" s="20" t="s">
        <v>8753</v>
      </c>
      <c r="K1528" s="20">
        <v>7569623360</v>
      </c>
      <c r="L1528" s="20" t="s">
        <v>8756</v>
      </c>
      <c r="M1528" s="20">
        <v>9573303463</v>
      </c>
      <c r="N1528" s="20" t="s">
        <v>833</v>
      </c>
      <c r="O1528" s="20" t="s">
        <v>8757</v>
      </c>
      <c r="P1528" s="31" t="s">
        <v>8758</v>
      </c>
      <c r="Q1528" s="20" t="s">
        <v>70</v>
      </c>
      <c r="R1528" s="32" t="s">
        <v>8759</v>
      </c>
    </row>
    <row r="1529" spans="1:18" ht="22.5" hidden="1" customHeight="1" x14ac:dyDescent="0.2">
      <c r="A1529" s="29">
        <v>45378.736316782408</v>
      </c>
      <c r="B1529" s="20" t="s">
        <v>8760</v>
      </c>
      <c r="C1529" s="30">
        <v>160122732313</v>
      </c>
      <c r="D1529" s="20" t="s">
        <v>8761</v>
      </c>
      <c r="E1529" s="20" t="s">
        <v>50</v>
      </c>
      <c r="F1529" s="20" t="s">
        <v>18</v>
      </c>
      <c r="G1529" s="20">
        <v>2</v>
      </c>
      <c r="H1529" s="20">
        <v>2026</v>
      </c>
      <c r="I1529" s="20" t="s">
        <v>8762</v>
      </c>
      <c r="J1529" s="20" t="s">
        <v>8760</v>
      </c>
      <c r="K1529" s="20">
        <v>9182194058</v>
      </c>
      <c r="L1529" s="20" t="s">
        <v>8763</v>
      </c>
      <c r="M1529" s="20" t="s">
        <v>8764</v>
      </c>
      <c r="N1529" s="20" t="s">
        <v>67</v>
      </c>
      <c r="O1529" s="20">
        <v>70</v>
      </c>
      <c r="P1529" s="31" t="s">
        <v>8765</v>
      </c>
      <c r="Q1529" s="20" t="s">
        <v>70</v>
      </c>
      <c r="R1529" s="32" t="s">
        <v>56</v>
      </c>
    </row>
    <row r="1530" spans="1:18" ht="22.5" hidden="1" customHeight="1" x14ac:dyDescent="0.2">
      <c r="A1530" s="29">
        <v>45371.806981817128</v>
      </c>
      <c r="B1530" s="20" t="s">
        <v>8766</v>
      </c>
      <c r="C1530" s="30">
        <v>160122732314</v>
      </c>
      <c r="D1530" s="20" t="s">
        <v>8767</v>
      </c>
      <c r="E1530" s="20" t="s">
        <v>50</v>
      </c>
      <c r="F1530" s="20" t="s">
        <v>18</v>
      </c>
      <c r="G1530" s="20">
        <v>1</v>
      </c>
      <c r="H1530" s="20">
        <v>2026</v>
      </c>
      <c r="I1530" s="20" t="s">
        <v>8768</v>
      </c>
      <c r="J1530" s="20" t="s">
        <v>8766</v>
      </c>
      <c r="K1530" s="20">
        <v>6305656487</v>
      </c>
      <c r="L1530" s="20" t="s">
        <v>8565</v>
      </c>
      <c r="M1530" s="20">
        <v>8220541914</v>
      </c>
      <c r="N1530" s="20" t="s">
        <v>1360</v>
      </c>
      <c r="O1530" s="20" t="s">
        <v>8769</v>
      </c>
      <c r="P1530" s="31" t="s">
        <v>8770</v>
      </c>
      <c r="Q1530" s="20" t="s">
        <v>70</v>
      </c>
      <c r="R1530" s="32" t="s">
        <v>682</v>
      </c>
    </row>
    <row r="1531" spans="1:18" ht="22.5" hidden="1" customHeight="1" x14ac:dyDescent="0.2">
      <c r="A1531" s="29">
        <v>45380.448567245374</v>
      </c>
      <c r="B1531" s="20" t="s">
        <v>8771</v>
      </c>
      <c r="C1531" s="30">
        <v>160122732316</v>
      </c>
      <c r="D1531" s="20" t="s">
        <v>8772</v>
      </c>
      <c r="E1531" s="20" t="s">
        <v>40</v>
      </c>
      <c r="F1531" s="20" t="s">
        <v>18</v>
      </c>
      <c r="G1531" s="20">
        <v>2</v>
      </c>
      <c r="H1531" s="20">
        <v>2026</v>
      </c>
      <c r="I1531" s="20" t="s">
        <v>8773</v>
      </c>
      <c r="J1531" s="20" t="s">
        <v>8771</v>
      </c>
      <c r="K1531" s="20">
        <v>6301512882</v>
      </c>
      <c r="L1531" s="20" t="s">
        <v>8774</v>
      </c>
      <c r="M1531" s="20">
        <v>9573303463</v>
      </c>
      <c r="N1531" s="20" t="s">
        <v>67</v>
      </c>
      <c r="O1531" s="20" t="s">
        <v>110</v>
      </c>
      <c r="P1531" s="31" t="s">
        <v>8775</v>
      </c>
      <c r="Q1531" s="20" t="s">
        <v>70</v>
      </c>
      <c r="R1531" s="32" t="s">
        <v>7089</v>
      </c>
    </row>
    <row r="1532" spans="1:18" ht="22.5" hidden="1" customHeight="1" x14ac:dyDescent="0.2">
      <c r="A1532" s="29">
        <v>45380.003653217587</v>
      </c>
      <c r="B1532" s="20" t="s">
        <v>8776</v>
      </c>
      <c r="C1532" s="30">
        <v>160122733001</v>
      </c>
      <c r="D1532" s="20" t="s">
        <v>8777</v>
      </c>
      <c r="E1532" s="20" t="s">
        <v>40</v>
      </c>
      <c r="F1532" s="20" t="s">
        <v>7</v>
      </c>
      <c r="G1532" s="20">
        <v>1</v>
      </c>
      <c r="H1532" s="20">
        <v>2026</v>
      </c>
      <c r="I1532" s="20" t="s">
        <v>8778</v>
      </c>
      <c r="J1532" s="20" t="s">
        <v>8776</v>
      </c>
      <c r="K1532" s="20">
        <v>8247746733</v>
      </c>
      <c r="L1532" s="20" t="s">
        <v>8779</v>
      </c>
      <c r="M1532" s="20">
        <v>9849132420</v>
      </c>
      <c r="N1532" s="20" t="s">
        <v>67</v>
      </c>
      <c r="O1532" s="20" t="s">
        <v>219</v>
      </c>
      <c r="P1532" s="31" t="s">
        <v>8780</v>
      </c>
      <c r="Q1532" s="20" t="s">
        <v>46</v>
      </c>
      <c r="R1532" s="32" t="s">
        <v>8781</v>
      </c>
    </row>
    <row r="1533" spans="1:18" ht="22.5" hidden="1" customHeight="1" x14ac:dyDescent="0.2">
      <c r="A1533" s="29">
        <v>45381.723760763889</v>
      </c>
      <c r="B1533" s="20" t="s">
        <v>8782</v>
      </c>
      <c r="C1533" s="30">
        <v>160122733002</v>
      </c>
      <c r="D1533" s="20" t="s">
        <v>8783</v>
      </c>
      <c r="E1533" s="20" t="s">
        <v>40</v>
      </c>
      <c r="F1533" s="20" t="s">
        <v>7</v>
      </c>
      <c r="G1533" s="20">
        <v>1</v>
      </c>
      <c r="H1533" s="20">
        <v>2026</v>
      </c>
      <c r="I1533" s="20" t="s">
        <v>8784</v>
      </c>
      <c r="J1533" s="20" t="s">
        <v>8785</v>
      </c>
      <c r="K1533" s="20">
        <v>9030293569</v>
      </c>
      <c r="L1533" s="20" t="s">
        <v>8786</v>
      </c>
      <c r="M1533" s="20">
        <v>9030293569</v>
      </c>
      <c r="N1533" s="20" t="s">
        <v>8787</v>
      </c>
      <c r="O1533" s="20" t="s">
        <v>3736</v>
      </c>
      <c r="P1533" s="31" t="s">
        <v>8788</v>
      </c>
      <c r="Q1533" s="20" t="s">
        <v>46</v>
      </c>
      <c r="R1533" s="32" t="s">
        <v>8789</v>
      </c>
    </row>
    <row r="1534" spans="1:18" ht="22.5" hidden="1" customHeight="1" x14ac:dyDescent="0.2">
      <c r="A1534" s="29">
        <v>45380.987578530097</v>
      </c>
      <c r="B1534" s="20" t="s">
        <v>8790</v>
      </c>
      <c r="C1534" s="30">
        <v>160122733003</v>
      </c>
      <c r="D1534" s="20" t="s">
        <v>8791</v>
      </c>
      <c r="E1534" s="20" t="s">
        <v>40</v>
      </c>
      <c r="F1534" s="20" t="s">
        <v>7</v>
      </c>
      <c r="G1534" s="20">
        <v>1</v>
      </c>
      <c r="H1534" s="20">
        <v>2026</v>
      </c>
      <c r="I1534" s="20" t="s">
        <v>8792</v>
      </c>
      <c r="J1534" s="20" t="s">
        <v>8790</v>
      </c>
      <c r="K1534" s="20">
        <v>9959672602</v>
      </c>
      <c r="L1534" s="20" t="s">
        <v>8779</v>
      </c>
      <c r="M1534" s="20">
        <v>9849132420</v>
      </c>
      <c r="N1534" s="20" t="s">
        <v>67</v>
      </c>
      <c r="O1534" s="20">
        <v>75</v>
      </c>
      <c r="P1534" s="31" t="s">
        <v>8793</v>
      </c>
      <c r="Q1534" s="20" t="s">
        <v>46</v>
      </c>
      <c r="R1534" s="32" t="s">
        <v>8794</v>
      </c>
    </row>
    <row r="1535" spans="1:18" ht="22.5" hidden="1" customHeight="1" x14ac:dyDescent="0.2">
      <c r="A1535" s="29">
        <v>45394.841128773143</v>
      </c>
      <c r="B1535" s="20" t="s">
        <v>8795</v>
      </c>
      <c r="C1535" s="30">
        <v>160122733004</v>
      </c>
      <c r="D1535" s="20" t="s">
        <v>8796</v>
      </c>
      <c r="E1535" s="20" t="s">
        <v>40</v>
      </c>
      <c r="F1535" s="20" t="s">
        <v>7</v>
      </c>
      <c r="G1535" s="20">
        <v>1</v>
      </c>
      <c r="H1535" s="20">
        <v>2026</v>
      </c>
      <c r="I1535" s="20" t="s">
        <v>8795</v>
      </c>
      <c r="J1535" s="20" t="s">
        <v>8797</v>
      </c>
      <c r="K1535" s="20">
        <v>7207942111</v>
      </c>
      <c r="L1535" s="20" t="s">
        <v>8798</v>
      </c>
      <c r="M1535" s="20">
        <v>9849132420</v>
      </c>
      <c r="N1535" s="20" t="s">
        <v>43</v>
      </c>
      <c r="O1535" s="20" t="s">
        <v>8799</v>
      </c>
      <c r="P1535" s="31" t="s">
        <v>8800</v>
      </c>
      <c r="Q1535" s="20" t="s">
        <v>46</v>
      </c>
      <c r="R1535" s="20" t="s">
        <v>85</v>
      </c>
    </row>
    <row r="1536" spans="1:18" ht="22.5" hidden="1" customHeight="1" x14ac:dyDescent="0.2">
      <c r="A1536" s="29">
        <v>45380.53733850694</v>
      </c>
      <c r="B1536" s="20" t="s">
        <v>8801</v>
      </c>
      <c r="C1536" s="30">
        <v>160122733005</v>
      </c>
      <c r="D1536" s="20" t="s">
        <v>8802</v>
      </c>
      <c r="E1536" s="20" t="s">
        <v>40</v>
      </c>
      <c r="F1536" s="20" t="s">
        <v>7</v>
      </c>
      <c r="G1536" s="20">
        <v>1</v>
      </c>
      <c r="H1536" s="20">
        <v>2026</v>
      </c>
      <c r="I1536" s="20" t="s">
        <v>8801</v>
      </c>
      <c r="J1536" s="20" t="s">
        <v>8801</v>
      </c>
      <c r="K1536" s="20">
        <v>9908944055</v>
      </c>
      <c r="L1536" s="20" t="s">
        <v>8779</v>
      </c>
      <c r="M1536" s="20">
        <v>9849132420</v>
      </c>
      <c r="N1536" s="20" t="s">
        <v>67</v>
      </c>
      <c r="O1536" s="20" t="s">
        <v>110</v>
      </c>
      <c r="P1536" s="31" t="s">
        <v>8803</v>
      </c>
      <c r="Q1536" s="20" t="s">
        <v>46</v>
      </c>
      <c r="R1536" s="32" t="s">
        <v>8152</v>
      </c>
    </row>
    <row r="1537" spans="1:18" ht="22.5" hidden="1" customHeight="1" x14ac:dyDescent="0.2">
      <c r="A1537" s="29">
        <v>45379.8460825</v>
      </c>
      <c r="B1537" s="20" t="s">
        <v>8804</v>
      </c>
      <c r="C1537" s="30">
        <v>160122733006</v>
      </c>
      <c r="D1537" s="20" t="s">
        <v>8805</v>
      </c>
      <c r="E1537" s="20" t="s">
        <v>40</v>
      </c>
      <c r="F1537" s="20" t="s">
        <v>7</v>
      </c>
      <c r="G1537" s="20">
        <v>1</v>
      </c>
      <c r="H1537" s="20">
        <v>2026</v>
      </c>
      <c r="I1537" s="20" t="s">
        <v>8806</v>
      </c>
      <c r="J1537" s="20" t="s">
        <v>8804</v>
      </c>
      <c r="K1537" s="20">
        <v>9866114779</v>
      </c>
      <c r="L1537" s="20" t="s">
        <v>8807</v>
      </c>
      <c r="M1537" s="20">
        <v>9849132420</v>
      </c>
      <c r="N1537" s="20" t="s">
        <v>213</v>
      </c>
      <c r="O1537" s="20" t="s">
        <v>149</v>
      </c>
      <c r="P1537" s="31" t="s">
        <v>8808</v>
      </c>
      <c r="Q1537" s="20" t="s">
        <v>46</v>
      </c>
      <c r="R1537" s="33" t="s">
        <v>8809</v>
      </c>
    </row>
    <row r="1538" spans="1:18" ht="22.5" hidden="1" customHeight="1" x14ac:dyDescent="0.2">
      <c r="A1538" s="29">
        <v>45380.298308900463</v>
      </c>
      <c r="B1538" s="20" t="s">
        <v>8810</v>
      </c>
      <c r="C1538" s="30">
        <v>160122733007</v>
      </c>
      <c r="D1538" s="20" t="s">
        <v>8811</v>
      </c>
      <c r="E1538" s="20" t="s">
        <v>40</v>
      </c>
      <c r="F1538" s="20" t="s">
        <v>7</v>
      </c>
      <c r="G1538" s="20">
        <v>1</v>
      </c>
      <c r="H1538" s="20">
        <v>2026</v>
      </c>
      <c r="I1538" s="20" t="s">
        <v>8812</v>
      </c>
      <c r="J1538" s="20" t="s">
        <v>8810</v>
      </c>
      <c r="K1538" s="20">
        <v>8522912720</v>
      </c>
      <c r="L1538" s="20" t="s">
        <v>8807</v>
      </c>
      <c r="M1538" s="20">
        <v>9849132420</v>
      </c>
      <c r="N1538" s="20" t="s">
        <v>43</v>
      </c>
      <c r="O1538" s="20" t="s">
        <v>8813</v>
      </c>
      <c r="P1538" s="31" t="s">
        <v>8814</v>
      </c>
      <c r="Q1538" s="20" t="s">
        <v>46</v>
      </c>
      <c r="R1538" s="32" t="s">
        <v>8815</v>
      </c>
    </row>
    <row r="1539" spans="1:18" ht="22.5" hidden="1" customHeight="1" x14ac:dyDescent="0.2">
      <c r="A1539" s="29">
        <v>45382.564088599538</v>
      </c>
      <c r="B1539" s="20" t="s">
        <v>8816</v>
      </c>
      <c r="C1539" s="30">
        <v>160122733008</v>
      </c>
      <c r="D1539" s="20" t="s">
        <v>8817</v>
      </c>
      <c r="E1539" s="20" t="s">
        <v>40</v>
      </c>
      <c r="F1539" s="20" t="s">
        <v>7</v>
      </c>
      <c r="G1539" s="20">
        <v>1</v>
      </c>
      <c r="H1539" s="20">
        <v>2026</v>
      </c>
      <c r="I1539" s="20" t="s">
        <v>8818</v>
      </c>
      <c r="J1539" s="20" t="s">
        <v>8816</v>
      </c>
      <c r="K1539" s="20">
        <v>6281961291</v>
      </c>
      <c r="L1539" s="20" t="s">
        <v>8779</v>
      </c>
      <c r="M1539" s="20">
        <v>9849132420</v>
      </c>
      <c r="N1539" s="20" t="s">
        <v>43</v>
      </c>
      <c r="O1539" s="20" t="s">
        <v>44</v>
      </c>
      <c r="P1539" s="20" t="s">
        <v>8819</v>
      </c>
      <c r="Q1539" s="20" t="s">
        <v>46</v>
      </c>
      <c r="R1539" s="32" t="s">
        <v>112</v>
      </c>
    </row>
    <row r="1540" spans="1:18" ht="22.5" hidden="1" customHeight="1" x14ac:dyDescent="0.2">
      <c r="A1540" s="29">
        <v>45379.90610655093</v>
      </c>
      <c r="B1540" s="20" t="s">
        <v>8820</v>
      </c>
      <c r="C1540" s="30">
        <v>160122733009</v>
      </c>
      <c r="D1540" s="20" t="s">
        <v>8821</v>
      </c>
      <c r="E1540" s="20" t="s">
        <v>40</v>
      </c>
      <c r="F1540" s="20" t="s">
        <v>7</v>
      </c>
      <c r="G1540" s="20">
        <v>1</v>
      </c>
      <c r="H1540" s="20">
        <v>2026</v>
      </c>
      <c r="I1540" s="20" t="s">
        <v>8822</v>
      </c>
      <c r="J1540" s="20" t="s">
        <v>8820</v>
      </c>
      <c r="K1540" s="20">
        <v>6301355947</v>
      </c>
      <c r="L1540" s="20" t="s">
        <v>8779</v>
      </c>
      <c r="M1540" s="20">
        <v>9849132420</v>
      </c>
      <c r="N1540" s="20" t="s">
        <v>1360</v>
      </c>
      <c r="O1540" s="20">
        <v>60</v>
      </c>
      <c r="P1540" s="20" t="s">
        <v>8823</v>
      </c>
      <c r="Q1540" s="20" t="s">
        <v>46</v>
      </c>
      <c r="R1540" s="32" t="s">
        <v>8824</v>
      </c>
    </row>
    <row r="1541" spans="1:18" ht="22.5" hidden="1" customHeight="1" x14ac:dyDescent="0.2">
      <c r="A1541" s="29">
        <v>45380.933433935184</v>
      </c>
      <c r="B1541" s="20" t="s">
        <v>8825</v>
      </c>
      <c r="C1541" s="30">
        <v>160122733011</v>
      </c>
      <c r="D1541" s="20" t="s">
        <v>8826</v>
      </c>
      <c r="E1541" s="20" t="s">
        <v>40</v>
      </c>
      <c r="F1541" s="20" t="s">
        <v>7</v>
      </c>
      <c r="G1541" s="20">
        <v>1</v>
      </c>
      <c r="H1541" s="20">
        <v>2026</v>
      </c>
      <c r="I1541" s="20" t="s">
        <v>8827</v>
      </c>
      <c r="J1541" s="20" t="s">
        <v>8825</v>
      </c>
      <c r="K1541" s="20">
        <v>7671857689</v>
      </c>
      <c r="L1541" s="20" t="s">
        <v>8828</v>
      </c>
      <c r="M1541" s="20">
        <v>9849132420</v>
      </c>
      <c r="N1541" s="20" t="s">
        <v>67</v>
      </c>
      <c r="O1541" s="20" t="s">
        <v>169</v>
      </c>
      <c r="P1541" s="31" t="s">
        <v>8829</v>
      </c>
      <c r="Q1541" s="20" t="s">
        <v>70</v>
      </c>
      <c r="R1541" s="32" t="s">
        <v>8830</v>
      </c>
    </row>
    <row r="1542" spans="1:18" ht="22.5" hidden="1" customHeight="1" x14ac:dyDescent="0.2">
      <c r="A1542" s="29">
        <v>45379.716225543976</v>
      </c>
      <c r="B1542" s="20" t="s">
        <v>8831</v>
      </c>
      <c r="C1542" s="30">
        <v>160122733012</v>
      </c>
      <c r="D1542" s="20" t="s">
        <v>8832</v>
      </c>
      <c r="E1542" s="20" t="s">
        <v>40</v>
      </c>
      <c r="F1542" s="20" t="s">
        <v>7</v>
      </c>
      <c r="G1542" s="20">
        <v>1</v>
      </c>
      <c r="H1542" s="20">
        <v>2026</v>
      </c>
      <c r="I1542" s="20" t="s">
        <v>8833</v>
      </c>
      <c r="J1542" s="20" t="s">
        <v>8834</v>
      </c>
      <c r="K1542" s="20">
        <v>9182964515</v>
      </c>
      <c r="L1542" s="20" t="s">
        <v>8835</v>
      </c>
      <c r="M1542" s="20">
        <v>9849132420</v>
      </c>
      <c r="N1542" s="20" t="s">
        <v>43</v>
      </c>
      <c r="O1542" s="20" t="s">
        <v>3463</v>
      </c>
      <c r="P1542" s="31" t="s">
        <v>8836</v>
      </c>
      <c r="Q1542" s="20" t="s">
        <v>46</v>
      </c>
      <c r="R1542" s="32" t="s">
        <v>8837</v>
      </c>
    </row>
    <row r="1543" spans="1:18" ht="22.5" hidden="1" customHeight="1" x14ac:dyDescent="0.2">
      <c r="A1543" s="29">
        <v>45378.764035729168</v>
      </c>
      <c r="B1543" s="20" t="s">
        <v>8838</v>
      </c>
      <c r="C1543" s="30">
        <v>160122733013</v>
      </c>
      <c r="D1543" s="20" t="s">
        <v>8839</v>
      </c>
      <c r="E1543" s="20" t="s">
        <v>40</v>
      </c>
      <c r="F1543" s="20" t="s">
        <v>7</v>
      </c>
      <c r="G1543" s="20">
        <v>1</v>
      </c>
      <c r="H1543" s="20">
        <v>2026</v>
      </c>
      <c r="I1543" s="20" t="s">
        <v>8840</v>
      </c>
      <c r="J1543" s="20" t="s">
        <v>8838</v>
      </c>
      <c r="K1543" s="20">
        <v>9154265359</v>
      </c>
      <c r="L1543" s="20" t="s">
        <v>8779</v>
      </c>
      <c r="M1543" s="20">
        <v>9849132420</v>
      </c>
      <c r="N1543" s="20" t="s">
        <v>6402</v>
      </c>
      <c r="O1543" s="20" t="s">
        <v>8841</v>
      </c>
      <c r="P1543" s="20" t="s">
        <v>8842</v>
      </c>
      <c r="Q1543" s="20" t="s">
        <v>46</v>
      </c>
      <c r="R1543" s="32" t="s">
        <v>8843</v>
      </c>
    </row>
    <row r="1544" spans="1:18" ht="22.5" hidden="1" customHeight="1" x14ac:dyDescent="0.2">
      <c r="A1544" s="29">
        <v>45379.723264490742</v>
      </c>
      <c r="B1544" s="20" t="s">
        <v>8844</v>
      </c>
      <c r="C1544" s="30">
        <v>160122733014</v>
      </c>
      <c r="D1544" s="20" t="s">
        <v>8845</v>
      </c>
      <c r="E1544" s="20" t="s">
        <v>40</v>
      </c>
      <c r="F1544" s="20" t="s">
        <v>7</v>
      </c>
      <c r="G1544" s="20">
        <v>1</v>
      </c>
      <c r="H1544" s="20">
        <v>2026</v>
      </c>
      <c r="I1544" s="20" t="s">
        <v>8846</v>
      </c>
      <c r="J1544" s="20" t="s">
        <v>8844</v>
      </c>
      <c r="K1544" s="20">
        <v>7396715060</v>
      </c>
      <c r="L1544" s="20" t="s">
        <v>8779</v>
      </c>
      <c r="M1544" s="20">
        <v>9849132420</v>
      </c>
      <c r="N1544" s="20" t="s">
        <v>43</v>
      </c>
      <c r="O1544" s="20" t="s">
        <v>3614</v>
      </c>
      <c r="P1544" s="31" t="s">
        <v>8847</v>
      </c>
      <c r="Q1544" s="20" t="s">
        <v>46</v>
      </c>
      <c r="R1544" s="32" t="s">
        <v>8848</v>
      </c>
    </row>
    <row r="1545" spans="1:18" ht="22.5" hidden="1" customHeight="1" x14ac:dyDescent="0.2">
      <c r="A1545" s="29">
        <v>45405.83439668981</v>
      </c>
      <c r="B1545" s="20" t="s">
        <v>8849</v>
      </c>
      <c r="C1545" s="30">
        <v>160122733015</v>
      </c>
      <c r="D1545" s="20" t="s">
        <v>8850</v>
      </c>
      <c r="E1545" s="20" t="s">
        <v>40</v>
      </c>
      <c r="F1545" s="20" t="s">
        <v>7</v>
      </c>
      <c r="G1545" s="20">
        <v>1</v>
      </c>
      <c r="H1545" s="20">
        <v>2026</v>
      </c>
      <c r="I1545" s="20" t="s">
        <v>8851</v>
      </c>
      <c r="J1545" s="20" t="s">
        <v>8849</v>
      </c>
      <c r="K1545" s="20">
        <v>8328293321</v>
      </c>
      <c r="L1545" s="20" t="s">
        <v>8779</v>
      </c>
      <c r="M1545" s="20">
        <v>9849132420</v>
      </c>
      <c r="N1545" s="20" t="s">
        <v>67</v>
      </c>
      <c r="O1545" s="20" t="s">
        <v>1265</v>
      </c>
      <c r="P1545" s="31" t="s">
        <v>8852</v>
      </c>
      <c r="Q1545" s="20" t="s">
        <v>46</v>
      </c>
      <c r="R1545" s="20" t="s">
        <v>8853</v>
      </c>
    </row>
    <row r="1546" spans="1:18" ht="22.5" hidden="1" customHeight="1" x14ac:dyDescent="0.2">
      <c r="A1546" s="29">
        <v>45381.87745777778</v>
      </c>
      <c r="B1546" s="20" t="s">
        <v>8854</v>
      </c>
      <c r="C1546" s="30">
        <v>160122733016</v>
      </c>
      <c r="D1546" s="20" t="s">
        <v>8855</v>
      </c>
      <c r="E1546" s="20" t="s">
        <v>40</v>
      </c>
      <c r="F1546" s="20" t="s">
        <v>7</v>
      </c>
      <c r="G1546" s="20">
        <v>1</v>
      </c>
      <c r="H1546" s="20">
        <v>2026</v>
      </c>
      <c r="I1546" s="20" t="s">
        <v>8856</v>
      </c>
      <c r="J1546" s="20" t="s">
        <v>8854</v>
      </c>
      <c r="K1546" s="20">
        <v>9494260202</v>
      </c>
      <c r="L1546" s="20" t="s">
        <v>8807</v>
      </c>
      <c r="M1546" s="20">
        <v>9849132420</v>
      </c>
      <c r="N1546" s="20" t="s">
        <v>6402</v>
      </c>
      <c r="O1546" s="20" t="s">
        <v>8857</v>
      </c>
      <c r="P1546" s="20" t="s">
        <v>8858</v>
      </c>
      <c r="Q1546" s="20" t="s">
        <v>46</v>
      </c>
      <c r="R1546" s="32" t="s">
        <v>8859</v>
      </c>
    </row>
    <row r="1547" spans="1:18" ht="22.5" hidden="1" customHeight="1" x14ac:dyDescent="0.2">
      <c r="A1547" s="29">
        <v>45380.879569490746</v>
      </c>
      <c r="B1547" s="20" t="s">
        <v>8860</v>
      </c>
      <c r="C1547" s="30">
        <v>160122733017</v>
      </c>
      <c r="D1547" s="20" t="s">
        <v>8861</v>
      </c>
      <c r="E1547" s="20" t="s">
        <v>40</v>
      </c>
      <c r="F1547" s="20" t="s">
        <v>7</v>
      </c>
      <c r="G1547" s="20">
        <v>1</v>
      </c>
      <c r="H1547" s="20">
        <v>2026</v>
      </c>
      <c r="I1547" s="20" t="s">
        <v>8862</v>
      </c>
      <c r="J1547" s="20" t="s">
        <v>8860</v>
      </c>
      <c r="K1547" s="20">
        <v>9133115115</v>
      </c>
      <c r="L1547" s="20" t="s">
        <v>8779</v>
      </c>
      <c r="M1547" s="20">
        <v>9849132420</v>
      </c>
      <c r="N1547" s="20" t="s">
        <v>53</v>
      </c>
      <c r="O1547" s="20" t="s">
        <v>978</v>
      </c>
      <c r="P1547" s="31" t="s">
        <v>8863</v>
      </c>
      <c r="Q1547" s="20" t="s">
        <v>46</v>
      </c>
      <c r="R1547" s="32" t="s">
        <v>8864</v>
      </c>
    </row>
    <row r="1548" spans="1:18" ht="22.5" hidden="1" customHeight="1" x14ac:dyDescent="0.2">
      <c r="A1548" s="29">
        <v>45381.829262025465</v>
      </c>
      <c r="B1548" s="20" t="s">
        <v>8865</v>
      </c>
      <c r="C1548" s="30">
        <v>160122733018</v>
      </c>
      <c r="D1548" s="20" t="s">
        <v>8866</v>
      </c>
      <c r="E1548" s="20" t="s">
        <v>40</v>
      </c>
      <c r="F1548" s="20" t="s">
        <v>7</v>
      </c>
      <c r="G1548" s="20">
        <v>1</v>
      </c>
      <c r="H1548" s="20">
        <v>2026</v>
      </c>
      <c r="I1548" s="20" t="s">
        <v>8867</v>
      </c>
      <c r="J1548" s="20" t="s">
        <v>8865</v>
      </c>
      <c r="K1548" s="20">
        <v>7995338372</v>
      </c>
      <c r="L1548" s="20" t="s">
        <v>8779</v>
      </c>
      <c r="M1548" s="20">
        <v>9849132420</v>
      </c>
      <c r="N1548" s="20" t="s">
        <v>6402</v>
      </c>
      <c r="O1548" s="20">
        <v>75.42</v>
      </c>
      <c r="P1548" s="20" t="s">
        <v>8868</v>
      </c>
      <c r="Q1548" s="20" t="s">
        <v>46</v>
      </c>
      <c r="R1548" s="33" t="s">
        <v>8869</v>
      </c>
    </row>
    <row r="1549" spans="1:18" ht="22.5" hidden="1" customHeight="1" x14ac:dyDescent="0.2">
      <c r="A1549" s="29">
        <v>45380.908506342588</v>
      </c>
      <c r="B1549" s="20" t="s">
        <v>8870</v>
      </c>
      <c r="C1549" s="30">
        <v>160122733019</v>
      </c>
      <c r="D1549" s="20" t="s">
        <v>8871</v>
      </c>
      <c r="E1549" s="20" t="s">
        <v>40</v>
      </c>
      <c r="F1549" s="20" t="s">
        <v>7</v>
      </c>
      <c r="G1549" s="20">
        <v>1</v>
      </c>
      <c r="H1549" s="20">
        <v>2026</v>
      </c>
      <c r="I1549" s="20" t="s">
        <v>8872</v>
      </c>
      <c r="J1549" s="20" t="s">
        <v>8870</v>
      </c>
      <c r="K1549" s="20">
        <v>6301075427</v>
      </c>
      <c r="L1549" s="20" t="s">
        <v>8779</v>
      </c>
      <c r="M1549" s="20">
        <v>9849132420</v>
      </c>
      <c r="N1549" s="20" t="s">
        <v>67</v>
      </c>
      <c r="O1549" s="20" t="s">
        <v>780</v>
      </c>
      <c r="P1549" s="31" t="s">
        <v>8873</v>
      </c>
      <c r="Q1549" s="20" t="s">
        <v>46</v>
      </c>
      <c r="R1549" s="32" t="s">
        <v>8874</v>
      </c>
    </row>
    <row r="1550" spans="1:18" ht="22.5" hidden="1" customHeight="1" x14ac:dyDescent="0.2">
      <c r="A1550" s="29">
        <v>45379.934064675923</v>
      </c>
      <c r="B1550" s="20" t="s">
        <v>8875</v>
      </c>
      <c r="C1550" s="30">
        <v>160122733020</v>
      </c>
      <c r="D1550" s="20" t="s">
        <v>8876</v>
      </c>
      <c r="E1550" s="20" t="s">
        <v>40</v>
      </c>
      <c r="F1550" s="20" t="s">
        <v>7</v>
      </c>
      <c r="G1550" s="20">
        <v>1</v>
      </c>
      <c r="H1550" s="20">
        <v>2026</v>
      </c>
      <c r="I1550" s="20" t="s">
        <v>8877</v>
      </c>
      <c r="J1550" s="20" t="s">
        <v>8878</v>
      </c>
      <c r="K1550" s="20">
        <v>9701653366</v>
      </c>
      <c r="L1550" s="20" t="s">
        <v>8807</v>
      </c>
      <c r="M1550" s="20">
        <v>9849132420</v>
      </c>
      <c r="N1550" s="20" t="s">
        <v>316</v>
      </c>
      <c r="O1550" s="20" t="s">
        <v>2350</v>
      </c>
      <c r="P1550" s="31" t="s">
        <v>8879</v>
      </c>
      <c r="Q1550" s="20" t="s">
        <v>46</v>
      </c>
      <c r="R1550" s="32" t="s">
        <v>8880</v>
      </c>
    </row>
    <row r="1551" spans="1:18" ht="22.5" hidden="1" customHeight="1" x14ac:dyDescent="0.2">
      <c r="A1551" s="29">
        <v>45381.956381192125</v>
      </c>
      <c r="B1551" s="20" t="s">
        <v>8881</v>
      </c>
      <c r="C1551" s="30">
        <v>160122733022</v>
      </c>
      <c r="D1551" s="20" t="s">
        <v>8882</v>
      </c>
      <c r="E1551" s="20" t="s">
        <v>40</v>
      </c>
      <c r="F1551" s="20" t="s">
        <v>7</v>
      </c>
      <c r="G1551" s="20">
        <v>1</v>
      </c>
      <c r="H1551" s="20">
        <v>2026</v>
      </c>
      <c r="I1551" s="20" t="s">
        <v>8883</v>
      </c>
      <c r="J1551" s="20" t="s">
        <v>8881</v>
      </c>
      <c r="K1551" s="20">
        <v>8688282089</v>
      </c>
      <c r="L1551" s="20" t="s">
        <v>8779</v>
      </c>
      <c r="M1551" s="20">
        <v>9849132420</v>
      </c>
      <c r="N1551" s="20" t="s">
        <v>316</v>
      </c>
      <c r="O1551" s="20" t="s">
        <v>8884</v>
      </c>
      <c r="P1551" s="20" t="s">
        <v>8885</v>
      </c>
      <c r="Q1551" s="20" t="s">
        <v>46</v>
      </c>
      <c r="R1551" s="32" t="s">
        <v>8886</v>
      </c>
    </row>
    <row r="1552" spans="1:18" ht="22.5" hidden="1" customHeight="1" x14ac:dyDescent="0.2">
      <c r="A1552" s="29">
        <v>45379.754265659722</v>
      </c>
      <c r="B1552" s="20" t="s">
        <v>8887</v>
      </c>
      <c r="C1552" s="30">
        <v>160122733023</v>
      </c>
      <c r="D1552" s="20" t="s">
        <v>8888</v>
      </c>
      <c r="E1552" s="20" t="s">
        <v>40</v>
      </c>
      <c r="F1552" s="20" t="s">
        <v>7</v>
      </c>
      <c r="G1552" s="20">
        <v>1</v>
      </c>
      <c r="H1552" s="20">
        <v>2026</v>
      </c>
      <c r="I1552" s="20" t="s">
        <v>8889</v>
      </c>
      <c r="J1552" s="20" t="s">
        <v>8887</v>
      </c>
      <c r="K1552" s="20">
        <v>8555946566</v>
      </c>
      <c r="L1552" s="20" t="s">
        <v>8779</v>
      </c>
      <c r="M1552" s="20">
        <v>9849132420</v>
      </c>
      <c r="N1552" s="20" t="s">
        <v>67</v>
      </c>
      <c r="O1552" s="20" t="s">
        <v>276</v>
      </c>
      <c r="P1552" s="31" t="s">
        <v>8890</v>
      </c>
      <c r="Q1552" s="20" t="s">
        <v>46</v>
      </c>
      <c r="R1552" s="32" t="s">
        <v>112</v>
      </c>
    </row>
    <row r="1553" spans="1:18" ht="22.5" hidden="1" customHeight="1" x14ac:dyDescent="0.2">
      <c r="A1553" s="29">
        <v>45381.862601678236</v>
      </c>
      <c r="B1553" s="20" t="s">
        <v>8891</v>
      </c>
      <c r="C1553" s="30">
        <v>160122733024</v>
      </c>
      <c r="D1553" s="20" t="s">
        <v>8892</v>
      </c>
      <c r="E1553" s="20" t="s">
        <v>40</v>
      </c>
      <c r="F1553" s="20" t="s">
        <v>7</v>
      </c>
      <c r="G1553" s="20">
        <v>1</v>
      </c>
      <c r="H1553" s="20">
        <v>2026</v>
      </c>
      <c r="I1553" s="20" t="s">
        <v>8893</v>
      </c>
      <c r="J1553" s="20" t="s">
        <v>8894</v>
      </c>
      <c r="K1553" s="20">
        <v>9396395008</v>
      </c>
      <c r="L1553" s="20" t="s">
        <v>8779</v>
      </c>
      <c r="M1553" s="20">
        <v>9849132420</v>
      </c>
      <c r="N1553" s="20" t="s">
        <v>43</v>
      </c>
      <c r="O1553" s="20" t="s">
        <v>8895</v>
      </c>
      <c r="P1553" s="20" t="s">
        <v>8896</v>
      </c>
      <c r="Q1553" s="20" t="s">
        <v>46</v>
      </c>
      <c r="R1553" s="32" t="s">
        <v>112</v>
      </c>
    </row>
    <row r="1554" spans="1:18" ht="22.5" hidden="1" customHeight="1" x14ac:dyDescent="0.2">
      <c r="A1554" s="29">
        <v>45380.861483680557</v>
      </c>
      <c r="B1554" s="20" t="s">
        <v>8897</v>
      </c>
      <c r="C1554" s="30">
        <v>160122733025</v>
      </c>
      <c r="D1554" s="20" t="s">
        <v>8898</v>
      </c>
      <c r="E1554" s="20" t="s">
        <v>40</v>
      </c>
      <c r="F1554" s="20" t="s">
        <v>7</v>
      </c>
      <c r="G1554" s="20">
        <v>1</v>
      </c>
      <c r="H1554" s="20">
        <v>2026</v>
      </c>
      <c r="I1554" s="20" t="s">
        <v>8899</v>
      </c>
      <c r="J1554" s="20" t="s">
        <v>8897</v>
      </c>
      <c r="K1554" s="20">
        <v>9121021057</v>
      </c>
      <c r="L1554" s="20" t="s">
        <v>8900</v>
      </c>
      <c r="M1554" s="20">
        <v>9182864974</v>
      </c>
      <c r="N1554" s="20" t="s">
        <v>6402</v>
      </c>
      <c r="O1554" s="20" t="s">
        <v>8901</v>
      </c>
      <c r="P1554" s="20" t="s">
        <v>8902</v>
      </c>
      <c r="Q1554" s="20" t="s">
        <v>70</v>
      </c>
      <c r="R1554" s="32" t="s">
        <v>8903</v>
      </c>
    </row>
    <row r="1555" spans="1:18" ht="22.5" hidden="1" customHeight="1" x14ac:dyDescent="0.2">
      <c r="A1555" s="29">
        <v>45380.84897846065</v>
      </c>
      <c r="B1555" s="20" t="s">
        <v>8904</v>
      </c>
      <c r="C1555" s="30">
        <v>160122733026</v>
      </c>
      <c r="D1555" s="20" t="s">
        <v>8905</v>
      </c>
      <c r="E1555" s="20" t="s">
        <v>40</v>
      </c>
      <c r="F1555" s="20" t="s">
        <v>7</v>
      </c>
      <c r="G1555" s="20">
        <v>1</v>
      </c>
      <c r="H1555" s="20">
        <v>2026</v>
      </c>
      <c r="I1555" s="20" t="s">
        <v>8906</v>
      </c>
      <c r="J1555" s="20" t="s">
        <v>8907</v>
      </c>
      <c r="K1555" s="20">
        <v>6301805289</v>
      </c>
      <c r="L1555" s="20" t="s">
        <v>8908</v>
      </c>
      <c r="M1555" s="20">
        <v>9182864974</v>
      </c>
      <c r="N1555" s="20" t="s">
        <v>67</v>
      </c>
      <c r="O1555" s="20" t="s">
        <v>169</v>
      </c>
      <c r="P1555" s="31" t="s">
        <v>8909</v>
      </c>
      <c r="Q1555" s="20" t="s">
        <v>46</v>
      </c>
      <c r="R1555" s="32" t="s">
        <v>56</v>
      </c>
    </row>
    <row r="1556" spans="1:18" ht="22.5" hidden="1" customHeight="1" x14ac:dyDescent="0.2">
      <c r="A1556" s="29">
        <v>45381.338032256943</v>
      </c>
      <c r="B1556" s="20" t="s">
        <v>8910</v>
      </c>
      <c r="C1556" s="30">
        <v>160122733027</v>
      </c>
      <c r="D1556" s="20" t="s">
        <v>8911</v>
      </c>
      <c r="E1556" s="20" t="s">
        <v>50</v>
      </c>
      <c r="F1556" s="20" t="s">
        <v>7</v>
      </c>
      <c r="G1556" s="20">
        <v>1</v>
      </c>
      <c r="H1556" s="20">
        <v>2026</v>
      </c>
      <c r="I1556" s="20" t="s">
        <v>8912</v>
      </c>
      <c r="J1556" s="20" t="s">
        <v>8910</v>
      </c>
      <c r="K1556" s="20">
        <v>9116049570</v>
      </c>
      <c r="L1556" s="20" t="s">
        <v>8913</v>
      </c>
      <c r="M1556" s="20">
        <v>9182864974</v>
      </c>
      <c r="N1556" s="20" t="s">
        <v>67</v>
      </c>
      <c r="O1556" s="20" t="s">
        <v>4893</v>
      </c>
      <c r="P1556" s="31" t="s">
        <v>8914</v>
      </c>
      <c r="Q1556" s="20" t="s">
        <v>46</v>
      </c>
      <c r="R1556" s="32" t="s">
        <v>112</v>
      </c>
    </row>
    <row r="1557" spans="1:18" ht="22.5" hidden="1" customHeight="1" x14ac:dyDescent="0.2">
      <c r="A1557" s="29">
        <v>45379.763978298608</v>
      </c>
      <c r="B1557" s="20" t="s">
        <v>8915</v>
      </c>
      <c r="C1557" s="30">
        <v>160122733028</v>
      </c>
      <c r="D1557" s="20" t="s">
        <v>8916</v>
      </c>
      <c r="E1557" s="20" t="s">
        <v>50</v>
      </c>
      <c r="F1557" s="20" t="s">
        <v>7</v>
      </c>
      <c r="G1557" s="20">
        <v>1</v>
      </c>
      <c r="H1557" s="20">
        <v>2026</v>
      </c>
      <c r="I1557" s="20" t="s">
        <v>8917</v>
      </c>
      <c r="J1557" s="20" t="s">
        <v>8915</v>
      </c>
      <c r="K1557" s="20">
        <v>9149908067</v>
      </c>
      <c r="L1557" s="20" t="s">
        <v>8918</v>
      </c>
      <c r="M1557" s="20">
        <v>9999999999</v>
      </c>
      <c r="N1557" s="20" t="s">
        <v>67</v>
      </c>
      <c r="O1557" s="20" t="s">
        <v>169</v>
      </c>
      <c r="P1557" s="31" t="s">
        <v>8919</v>
      </c>
      <c r="Q1557" s="20" t="s">
        <v>46</v>
      </c>
      <c r="R1557" s="32" t="s">
        <v>8920</v>
      </c>
    </row>
    <row r="1558" spans="1:18" ht="22.5" hidden="1" customHeight="1" x14ac:dyDescent="0.2">
      <c r="A1558" s="29">
        <v>45385.7601569213</v>
      </c>
      <c r="B1558" s="20" t="s">
        <v>8921</v>
      </c>
      <c r="C1558" s="30">
        <v>160122733029</v>
      </c>
      <c r="D1558" s="20" t="s">
        <v>8922</v>
      </c>
      <c r="E1558" s="20" t="s">
        <v>50</v>
      </c>
      <c r="F1558" s="20" t="s">
        <v>7</v>
      </c>
      <c r="G1558" s="20">
        <v>1</v>
      </c>
      <c r="H1558" s="20">
        <v>2026</v>
      </c>
      <c r="I1558" s="20" t="s">
        <v>8923</v>
      </c>
      <c r="J1558" s="20" t="s">
        <v>8921</v>
      </c>
      <c r="K1558" s="20">
        <v>8328547525</v>
      </c>
      <c r="L1558" s="20" t="s">
        <v>8924</v>
      </c>
      <c r="M1558" s="20">
        <v>9182864974</v>
      </c>
      <c r="N1558" s="20" t="s">
        <v>43</v>
      </c>
      <c r="O1558" s="20" t="s">
        <v>8925</v>
      </c>
      <c r="P1558" s="31" t="s">
        <v>8926</v>
      </c>
      <c r="Q1558" s="20" t="s">
        <v>46</v>
      </c>
      <c r="R1558" s="32" t="s">
        <v>8927</v>
      </c>
    </row>
    <row r="1559" spans="1:18" ht="22.5" hidden="1" customHeight="1" x14ac:dyDescent="0.2">
      <c r="A1559" s="29">
        <v>45379.753455439815</v>
      </c>
      <c r="B1559" s="20" t="s">
        <v>8928</v>
      </c>
      <c r="C1559" s="30">
        <v>160122733030</v>
      </c>
      <c r="D1559" s="20" t="s">
        <v>8929</v>
      </c>
      <c r="E1559" s="20" t="s">
        <v>50</v>
      </c>
      <c r="F1559" s="20" t="s">
        <v>7</v>
      </c>
      <c r="G1559" s="20">
        <v>1</v>
      </c>
      <c r="H1559" s="20">
        <v>2026</v>
      </c>
      <c r="I1559" s="20" t="s">
        <v>8930</v>
      </c>
      <c r="J1559" s="20" t="s">
        <v>8928</v>
      </c>
      <c r="K1559" s="20">
        <v>9133857210</v>
      </c>
      <c r="L1559" s="20" t="s">
        <v>8931</v>
      </c>
      <c r="M1559" s="20">
        <v>9182864974</v>
      </c>
      <c r="N1559" s="20" t="s">
        <v>67</v>
      </c>
      <c r="O1559" s="20">
        <v>76</v>
      </c>
      <c r="P1559" s="31" t="s">
        <v>8932</v>
      </c>
      <c r="Q1559" s="20" t="s">
        <v>46</v>
      </c>
      <c r="R1559" s="32" t="s">
        <v>242</v>
      </c>
    </row>
    <row r="1560" spans="1:18" ht="22.5" hidden="1" customHeight="1" x14ac:dyDescent="0.2">
      <c r="A1560" s="29">
        <v>45380.880180902779</v>
      </c>
      <c r="B1560" s="20" t="s">
        <v>8933</v>
      </c>
      <c r="C1560" s="30">
        <v>160122733032</v>
      </c>
      <c r="D1560" s="20" t="s">
        <v>8934</v>
      </c>
      <c r="E1560" s="20" t="s">
        <v>50</v>
      </c>
      <c r="F1560" s="20" t="s">
        <v>7</v>
      </c>
      <c r="G1560" s="20">
        <v>1</v>
      </c>
      <c r="H1560" s="20">
        <v>2026</v>
      </c>
      <c r="I1560" s="20" t="s">
        <v>8935</v>
      </c>
      <c r="J1560" s="20" t="s">
        <v>8936</v>
      </c>
      <c r="K1560" s="20">
        <v>7989206476</v>
      </c>
      <c r="L1560" s="20" t="s">
        <v>8937</v>
      </c>
      <c r="M1560" s="20">
        <v>9182864974</v>
      </c>
      <c r="N1560" s="20" t="s">
        <v>8938</v>
      </c>
      <c r="O1560" s="20" t="s">
        <v>8939</v>
      </c>
      <c r="P1560" s="31" t="s">
        <v>8940</v>
      </c>
      <c r="Q1560" s="20" t="s">
        <v>46</v>
      </c>
      <c r="R1560" s="32" t="s">
        <v>8941</v>
      </c>
    </row>
    <row r="1561" spans="1:18" ht="22.5" hidden="1" customHeight="1" x14ac:dyDescent="0.2">
      <c r="A1561" s="29">
        <v>45381.446125509261</v>
      </c>
      <c r="B1561" s="20" t="s">
        <v>8942</v>
      </c>
      <c r="C1561" s="30">
        <v>160122733034</v>
      </c>
      <c r="D1561" s="20" t="s">
        <v>8943</v>
      </c>
      <c r="E1561" s="20" t="s">
        <v>50</v>
      </c>
      <c r="F1561" s="20" t="s">
        <v>7</v>
      </c>
      <c r="G1561" s="20">
        <v>1</v>
      </c>
      <c r="H1561" s="20">
        <v>2026</v>
      </c>
      <c r="I1561" s="20" t="s">
        <v>8944</v>
      </c>
      <c r="J1561" s="20" t="s">
        <v>8942</v>
      </c>
      <c r="K1561" s="20">
        <v>8519947420</v>
      </c>
      <c r="L1561" s="20" t="s">
        <v>8918</v>
      </c>
      <c r="M1561" s="20">
        <v>9182864974</v>
      </c>
      <c r="N1561" s="20" t="s">
        <v>53</v>
      </c>
      <c r="O1561" s="20" t="s">
        <v>8945</v>
      </c>
      <c r="P1561" s="20" t="s">
        <v>8946</v>
      </c>
      <c r="Q1561" s="20" t="s">
        <v>46</v>
      </c>
      <c r="R1561" s="32" t="s">
        <v>1425</v>
      </c>
    </row>
    <row r="1562" spans="1:18" ht="22.5" hidden="1" customHeight="1" x14ac:dyDescent="0.2">
      <c r="A1562" s="29">
        <v>45379.761167928242</v>
      </c>
      <c r="B1562" s="20" t="s">
        <v>8947</v>
      </c>
      <c r="C1562" s="30">
        <v>160122733035</v>
      </c>
      <c r="D1562" s="20" t="s">
        <v>8948</v>
      </c>
      <c r="E1562" s="20" t="s">
        <v>50</v>
      </c>
      <c r="F1562" s="20" t="s">
        <v>7</v>
      </c>
      <c r="G1562" s="20">
        <v>1</v>
      </c>
      <c r="H1562" s="20">
        <v>2026</v>
      </c>
      <c r="I1562" s="20" t="s">
        <v>8949</v>
      </c>
      <c r="J1562" s="20" t="s">
        <v>8947</v>
      </c>
      <c r="K1562" s="20">
        <v>8185929110</v>
      </c>
      <c r="L1562" s="20" t="s">
        <v>8931</v>
      </c>
      <c r="M1562" s="20">
        <v>9182864974</v>
      </c>
      <c r="N1562" s="20" t="s">
        <v>43</v>
      </c>
      <c r="O1562" s="20" t="s">
        <v>44</v>
      </c>
      <c r="P1562" s="31" t="s">
        <v>8950</v>
      </c>
      <c r="Q1562" s="20" t="s">
        <v>46</v>
      </c>
      <c r="R1562" s="32" t="s">
        <v>8152</v>
      </c>
    </row>
    <row r="1563" spans="1:18" ht="22.5" hidden="1" customHeight="1" x14ac:dyDescent="0.2">
      <c r="A1563" s="29">
        <v>45380.412042627315</v>
      </c>
      <c r="B1563" s="20" t="s">
        <v>8951</v>
      </c>
      <c r="C1563" s="30">
        <v>160122733036</v>
      </c>
      <c r="D1563" s="20" t="s">
        <v>8952</v>
      </c>
      <c r="E1563" s="20" t="s">
        <v>50</v>
      </c>
      <c r="F1563" s="20" t="s">
        <v>7</v>
      </c>
      <c r="G1563" s="20">
        <v>1</v>
      </c>
      <c r="H1563" s="20">
        <v>2026</v>
      </c>
      <c r="I1563" s="20" t="s">
        <v>8953</v>
      </c>
      <c r="J1563" s="20" t="s">
        <v>8951</v>
      </c>
      <c r="K1563" s="20">
        <v>6303021501</v>
      </c>
      <c r="L1563" s="20" t="s">
        <v>8954</v>
      </c>
      <c r="M1563" s="20">
        <v>9182864974</v>
      </c>
      <c r="N1563" s="20" t="s">
        <v>43</v>
      </c>
      <c r="O1563" s="20">
        <v>90</v>
      </c>
      <c r="P1563" s="20" t="s">
        <v>8955</v>
      </c>
      <c r="Q1563" s="20" t="s">
        <v>46</v>
      </c>
      <c r="R1563" s="33" t="s">
        <v>8956</v>
      </c>
    </row>
    <row r="1564" spans="1:18" ht="22.5" hidden="1" customHeight="1" x14ac:dyDescent="0.2">
      <c r="A1564" s="29">
        <v>45380.286579664353</v>
      </c>
      <c r="B1564" s="20" t="s">
        <v>8957</v>
      </c>
      <c r="C1564" s="30">
        <v>160122733037</v>
      </c>
      <c r="D1564" s="20" t="s">
        <v>8958</v>
      </c>
      <c r="E1564" s="20" t="s">
        <v>50</v>
      </c>
      <c r="F1564" s="20" t="s">
        <v>7</v>
      </c>
      <c r="G1564" s="20">
        <v>1</v>
      </c>
      <c r="H1564" s="20">
        <v>2026</v>
      </c>
      <c r="I1564" s="20" t="s">
        <v>8959</v>
      </c>
      <c r="J1564" s="20" t="s">
        <v>8957</v>
      </c>
      <c r="K1564" s="20">
        <v>9392825202</v>
      </c>
      <c r="L1564" s="20" t="s">
        <v>8960</v>
      </c>
      <c r="M1564" s="20">
        <v>9182864974</v>
      </c>
      <c r="N1564" s="20" t="s">
        <v>833</v>
      </c>
      <c r="O1564" s="20" t="s">
        <v>8961</v>
      </c>
      <c r="P1564" s="20" t="s">
        <v>8962</v>
      </c>
      <c r="Q1564" s="20" t="s">
        <v>46</v>
      </c>
      <c r="R1564" s="33" t="s">
        <v>8963</v>
      </c>
    </row>
    <row r="1565" spans="1:18" ht="22.5" hidden="1" customHeight="1" x14ac:dyDescent="0.2">
      <c r="A1565" s="29">
        <v>45379.763055335643</v>
      </c>
      <c r="B1565" s="20" t="s">
        <v>8964</v>
      </c>
      <c r="C1565" s="30">
        <v>160122733038</v>
      </c>
      <c r="D1565" s="20" t="s">
        <v>8965</v>
      </c>
      <c r="E1565" s="20" t="s">
        <v>50</v>
      </c>
      <c r="F1565" s="20" t="s">
        <v>7</v>
      </c>
      <c r="G1565" s="20">
        <v>1</v>
      </c>
      <c r="H1565" s="20">
        <v>2026</v>
      </c>
      <c r="I1565" s="20" t="s">
        <v>8966</v>
      </c>
      <c r="J1565" s="20" t="s">
        <v>8967</v>
      </c>
      <c r="K1565" s="20">
        <v>7901679016</v>
      </c>
      <c r="L1565" s="20" t="s">
        <v>8968</v>
      </c>
      <c r="M1565" s="20">
        <v>9182864974</v>
      </c>
      <c r="N1565" s="20" t="s">
        <v>43</v>
      </c>
      <c r="O1565" s="20">
        <v>114.24</v>
      </c>
      <c r="P1565" s="31" t="s">
        <v>8969</v>
      </c>
      <c r="Q1565" s="20" t="s">
        <v>46</v>
      </c>
      <c r="R1565" s="32" t="s">
        <v>46</v>
      </c>
    </row>
    <row r="1566" spans="1:18" ht="22.5" hidden="1" customHeight="1" x14ac:dyDescent="0.2">
      <c r="A1566" s="29">
        <v>45380.765934745374</v>
      </c>
      <c r="B1566" s="20" t="s">
        <v>8970</v>
      </c>
      <c r="C1566" s="30">
        <v>160122733039</v>
      </c>
      <c r="D1566" s="20" t="s">
        <v>8971</v>
      </c>
      <c r="E1566" s="20" t="s">
        <v>50</v>
      </c>
      <c r="F1566" s="20" t="s">
        <v>7</v>
      </c>
      <c r="G1566" s="20">
        <v>1</v>
      </c>
      <c r="H1566" s="20">
        <v>2026</v>
      </c>
      <c r="I1566" s="20" t="s">
        <v>8972</v>
      </c>
      <c r="J1566" s="20" t="s">
        <v>8970</v>
      </c>
      <c r="K1566" s="20">
        <v>8328380480</v>
      </c>
      <c r="L1566" s="20" t="s">
        <v>8973</v>
      </c>
      <c r="M1566" s="20">
        <v>9182864974</v>
      </c>
      <c r="N1566" s="20" t="s">
        <v>43</v>
      </c>
      <c r="O1566" s="20" t="s">
        <v>8974</v>
      </c>
      <c r="P1566" s="31" t="s">
        <v>8975</v>
      </c>
      <c r="Q1566" s="20" t="s">
        <v>46</v>
      </c>
      <c r="R1566" s="32" t="s">
        <v>8976</v>
      </c>
    </row>
    <row r="1567" spans="1:18" ht="22.5" hidden="1" customHeight="1" x14ac:dyDescent="0.2">
      <c r="A1567" s="29">
        <v>45401.653640266202</v>
      </c>
      <c r="B1567" s="20" t="s">
        <v>8977</v>
      </c>
      <c r="C1567" s="30">
        <v>160122733041</v>
      </c>
      <c r="D1567" s="20" t="s">
        <v>8978</v>
      </c>
      <c r="E1567" s="20" t="s">
        <v>50</v>
      </c>
      <c r="F1567" s="20" t="s">
        <v>7</v>
      </c>
      <c r="G1567" s="20">
        <v>1</v>
      </c>
      <c r="H1567" s="20">
        <v>2026</v>
      </c>
      <c r="I1567" s="20" t="s">
        <v>8979</v>
      </c>
      <c r="J1567" s="20" t="s">
        <v>8977</v>
      </c>
      <c r="K1567" s="20">
        <v>9291543538</v>
      </c>
      <c r="L1567" s="20" t="s">
        <v>8913</v>
      </c>
      <c r="M1567" s="20">
        <v>9182864974</v>
      </c>
      <c r="N1567" s="20" t="s">
        <v>6402</v>
      </c>
      <c r="O1567" s="20">
        <v>75</v>
      </c>
      <c r="P1567" s="20" t="s">
        <v>8980</v>
      </c>
      <c r="Q1567" s="20" t="s">
        <v>46</v>
      </c>
      <c r="R1567" s="20" t="s">
        <v>8981</v>
      </c>
    </row>
    <row r="1568" spans="1:18" ht="22.5" hidden="1" customHeight="1" x14ac:dyDescent="0.2">
      <c r="A1568" s="29">
        <v>45379.753524432876</v>
      </c>
      <c r="B1568" s="20" t="s">
        <v>8982</v>
      </c>
      <c r="C1568" s="30">
        <v>160122733042</v>
      </c>
      <c r="D1568" s="20" t="s">
        <v>8983</v>
      </c>
      <c r="E1568" s="20" t="s">
        <v>50</v>
      </c>
      <c r="F1568" s="20" t="s">
        <v>7</v>
      </c>
      <c r="G1568" s="20">
        <v>1</v>
      </c>
      <c r="H1568" s="20">
        <v>2026</v>
      </c>
      <c r="I1568" s="20" t="s">
        <v>8984</v>
      </c>
      <c r="J1568" s="20" t="s">
        <v>8985</v>
      </c>
      <c r="K1568" s="20">
        <v>9398196605</v>
      </c>
      <c r="L1568" s="20" t="s">
        <v>8986</v>
      </c>
      <c r="M1568" s="20">
        <v>9182864974</v>
      </c>
      <c r="N1568" s="20" t="s">
        <v>43</v>
      </c>
      <c r="O1568" s="20" t="s">
        <v>8987</v>
      </c>
      <c r="P1568" s="31" t="s">
        <v>8988</v>
      </c>
      <c r="Q1568" s="20" t="s">
        <v>46</v>
      </c>
      <c r="R1568" s="32" t="s">
        <v>164</v>
      </c>
    </row>
    <row r="1569" spans="1:18" ht="22.5" hidden="1" customHeight="1" x14ac:dyDescent="0.2">
      <c r="A1569" s="29">
        <v>45385.884103634264</v>
      </c>
      <c r="B1569" s="20" t="s">
        <v>8989</v>
      </c>
      <c r="C1569" s="30">
        <v>160122733043</v>
      </c>
      <c r="D1569" s="20" t="s">
        <v>8990</v>
      </c>
      <c r="E1569" s="20" t="s">
        <v>50</v>
      </c>
      <c r="F1569" s="20" t="s">
        <v>7</v>
      </c>
      <c r="G1569" s="20">
        <v>1</v>
      </c>
      <c r="H1569" s="20">
        <v>2026</v>
      </c>
      <c r="I1569" s="20" t="s">
        <v>8991</v>
      </c>
      <c r="J1569" s="20" t="s">
        <v>8989</v>
      </c>
      <c r="K1569" s="20">
        <v>9100864376</v>
      </c>
      <c r="L1569" s="20" t="s">
        <v>8992</v>
      </c>
      <c r="M1569" s="20">
        <v>9182864974</v>
      </c>
      <c r="N1569" s="20" t="s">
        <v>43</v>
      </c>
      <c r="O1569" s="20">
        <v>113</v>
      </c>
      <c r="P1569" s="20" t="s">
        <v>8993</v>
      </c>
      <c r="Q1569" s="20" t="s">
        <v>46</v>
      </c>
      <c r="R1569" s="32" t="s">
        <v>153</v>
      </c>
    </row>
    <row r="1570" spans="1:18" ht="22.5" hidden="1" customHeight="1" x14ac:dyDescent="0.2">
      <c r="A1570" s="29">
        <v>45378.971842557876</v>
      </c>
      <c r="B1570" s="20" t="s">
        <v>8994</v>
      </c>
      <c r="C1570" s="30">
        <v>160122733044</v>
      </c>
      <c r="D1570" s="20" t="s">
        <v>8995</v>
      </c>
      <c r="E1570" s="20" t="s">
        <v>50</v>
      </c>
      <c r="F1570" s="20" t="s">
        <v>7</v>
      </c>
      <c r="G1570" s="20">
        <v>1</v>
      </c>
      <c r="H1570" s="20">
        <v>2026</v>
      </c>
      <c r="I1570" s="20" t="s">
        <v>8996</v>
      </c>
      <c r="J1570" s="20" t="s">
        <v>8994</v>
      </c>
      <c r="K1570" s="20">
        <v>9390038612</v>
      </c>
      <c r="L1570" s="20" t="s">
        <v>8997</v>
      </c>
      <c r="M1570" s="20">
        <v>9182864974</v>
      </c>
      <c r="N1570" s="20" t="s">
        <v>8998</v>
      </c>
      <c r="O1570" s="20">
        <v>113</v>
      </c>
      <c r="P1570" s="31" t="s">
        <v>8999</v>
      </c>
      <c r="Q1570" s="20" t="s">
        <v>46</v>
      </c>
      <c r="R1570" s="32" t="s">
        <v>56</v>
      </c>
    </row>
    <row r="1571" spans="1:18" ht="22.5" hidden="1" customHeight="1" x14ac:dyDescent="0.2">
      <c r="A1571" s="29">
        <v>45379.932152962967</v>
      </c>
      <c r="B1571" s="20" t="s">
        <v>9000</v>
      </c>
      <c r="C1571" s="30">
        <v>160122733046</v>
      </c>
      <c r="D1571" s="20" t="s">
        <v>9001</v>
      </c>
      <c r="E1571" s="20" t="s">
        <v>50</v>
      </c>
      <c r="F1571" s="20" t="s">
        <v>7</v>
      </c>
      <c r="G1571" s="20">
        <v>1</v>
      </c>
      <c r="H1571" s="20">
        <v>2026</v>
      </c>
      <c r="I1571" s="20" t="s">
        <v>9002</v>
      </c>
      <c r="J1571" s="20" t="s">
        <v>9000</v>
      </c>
      <c r="K1571" s="20">
        <v>9347796508</v>
      </c>
      <c r="L1571" s="20" t="s">
        <v>9003</v>
      </c>
      <c r="M1571" s="20">
        <v>9182864974</v>
      </c>
      <c r="N1571" s="20" t="s">
        <v>43</v>
      </c>
      <c r="O1571" s="20">
        <v>114</v>
      </c>
      <c r="P1571" s="31" t="s">
        <v>9004</v>
      </c>
      <c r="Q1571" s="20" t="s">
        <v>70</v>
      </c>
      <c r="R1571" s="32" t="s">
        <v>85</v>
      </c>
    </row>
    <row r="1572" spans="1:18" ht="22.5" hidden="1" customHeight="1" x14ac:dyDescent="0.2">
      <c r="A1572" s="29">
        <v>45381.841467048609</v>
      </c>
      <c r="B1572" s="20" t="s">
        <v>9005</v>
      </c>
      <c r="C1572" s="30">
        <v>160122733048</v>
      </c>
      <c r="D1572" s="20" t="s">
        <v>9006</v>
      </c>
      <c r="E1572" s="20" t="s">
        <v>50</v>
      </c>
      <c r="F1572" s="20" t="s">
        <v>7</v>
      </c>
      <c r="G1572" s="20">
        <v>1</v>
      </c>
      <c r="H1572" s="20">
        <v>2026</v>
      </c>
      <c r="I1572" s="20" t="s">
        <v>9007</v>
      </c>
      <c r="J1572" s="20" t="s">
        <v>9005</v>
      </c>
      <c r="K1572" s="20">
        <v>6300734559</v>
      </c>
      <c r="L1572" s="20" t="s">
        <v>8960</v>
      </c>
      <c r="M1572" s="20">
        <v>9182864974</v>
      </c>
      <c r="N1572" s="20" t="s">
        <v>43</v>
      </c>
      <c r="O1572" s="20">
        <v>114.24</v>
      </c>
      <c r="P1572" s="20" t="s">
        <v>9008</v>
      </c>
      <c r="Q1572" s="20" t="s">
        <v>46</v>
      </c>
      <c r="R1572" s="32" t="s">
        <v>9009</v>
      </c>
    </row>
    <row r="1573" spans="1:18" ht="22.5" hidden="1" customHeight="1" x14ac:dyDescent="0.2">
      <c r="A1573" s="29">
        <v>45379.265903530089</v>
      </c>
      <c r="B1573" s="20" t="s">
        <v>9010</v>
      </c>
      <c r="C1573" s="30">
        <v>160122733049</v>
      </c>
      <c r="D1573" s="20" t="s">
        <v>9011</v>
      </c>
      <c r="E1573" s="20" t="s">
        <v>50</v>
      </c>
      <c r="F1573" s="20" t="s">
        <v>7</v>
      </c>
      <c r="G1573" s="20">
        <v>1</v>
      </c>
      <c r="H1573" s="20">
        <v>2026</v>
      </c>
      <c r="I1573" s="20" t="s">
        <v>9012</v>
      </c>
      <c r="J1573" s="20" t="s">
        <v>9010</v>
      </c>
      <c r="K1573" s="20">
        <v>8074724730</v>
      </c>
      <c r="L1573" s="20" t="s">
        <v>9013</v>
      </c>
      <c r="M1573" s="20">
        <v>8143369095</v>
      </c>
      <c r="N1573" s="20" t="s">
        <v>53</v>
      </c>
      <c r="O1573" s="20">
        <v>60</v>
      </c>
      <c r="P1573" s="20" t="s">
        <v>9014</v>
      </c>
      <c r="Q1573" s="20" t="s">
        <v>46</v>
      </c>
      <c r="R1573" s="32" t="s">
        <v>9015</v>
      </c>
    </row>
    <row r="1574" spans="1:18" ht="22.5" hidden="1" customHeight="1" x14ac:dyDescent="0.2">
      <c r="A1574" s="29">
        <v>45380.373869236108</v>
      </c>
      <c r="B1574" s="20" t="s">
        <v>9016</v>
      </c>
      <c r="C1574" s="30">
        <v>160122733050</v>
      </c>
      <c r="D1574" s="20" t="s">
        <v>9017</v>
      </c>
      <c r="E1574" s="20" t="s">
        <v>50</v>
      </c>
      <c r="F1574" s="20" t="s">
        <v>7</v>
      </c>
      <c r="G1574" s="20">
        <v>1</v>
      </c>
      <c r="H1574" s="20">
        <v>2026</v>
      </c>
      <c r="I1574" s="20" t="s">
        <v>9018</v>
      </c>
      <c r="J1574" s="20" t="s">
        <v>9016</v>
      </c>
      <c r="K1574" s="20">
        <v>9391090496</v>
      </c>
      <c r="L1574" s="20" t="s">
        <v>9019</v>
      </c>
      <c r="M1574" s="20">
        <v>8143369095</v>
      </c>
      <c r="N1574" s="20" t="s">
        <v>53</v>
      </c>
      <c r="O1574" s="20">
        <v>60</v>
      </c>
      <c r="P1574" s="20" t="s">
        <v>9020</v>
      </c>
      <c r="Q1574" s="20" t="s">
        <v>46</v>
      </c>
      <c r="R1574" s="32" t="s">
        <v>9021</v>
      </c>
    </row>
    <row r="1575" spans="1:18" ht="22.5" hidden="1" customHeight="1" x14ac:dyDescent="0.2">
      <c r="A1575" s="29">
        <v>45379.830637083331</v>
      </c>
      <c r="B1575" s="20" t="s">
        <v>9022</v>
      </c>
      <c r="C1575" s="30">
        <v>160122733051</v>
      </c>
      <c r="D1575" s="20" t="s">
        <v>9023</v>
      </c>
      <c r="E1575" s="20" t="s">
        <v>50</v>
      </c>
      <c r="F1575" s="20" t="s">
        <v>7</v>
      </c>
      <c r="G1575" s="20">
        <v>1</v>
      </c>
      <c r="H1575" s="20">
        <v>2026</v>
      </c>
      <c r="I1575" s="20" t="s">
        <v>9022</v>
      </c>
      <c r="J1575" s="20" t="s">
        <v>9024</v>
      </c>
      <c r="K1575" s="20">
        <v>9515978501</v>
      </c>
      <c r="L1575" s="20" t="s">
        <v>9025</v>
      </c>
      <c r="M1575" s="20">
        <v>8143369095</v>
      </c>
      <c r="N1575" s="20" t="s">
        <v>67</v>
      </c>
      <c r="O1575" s="20">
        <v>75</v>
      </c>
      <c r="P1575" s="31" t="s">
        <v>9026</v>
      </c>
      <c r="Q1575" s="20" t="s">
        <v>70</v>
      </c>
      <c r="R1575" s="32" t="s">
        <v>9027</v>
      </c>
    </row>
    <row r="1576" spans="1:18" ht="22.5" hidden="1" customHeight="1" x14ac:dyDescent="0.2">
      <c r="A1576" s="29">
        <v>45380.044229965279</v>
      </c>
      <c r="B1576" s="20" t="s">
        <v>9028</v>
      </c>
      <c r="C1576" s="30">
        <v>160122733052</v>
      </c>
      <c r="D1576" s="20" t="s">
        <v>9029</v>
      </c>
      <c r="E1576" s="20" t="s">
        <v>50</v>
      </c>
      <c r="F1576" s="20" t="s">
        <v>7</v>
      </c>
      <c r="G1576" s="20">
        <v>1</v>
      </c>
      <c r="H1576" s="20">
        <v>2026</v>
      </c>
      <c r="I1576" s="20" t="s">
        <v>9030</v>
      </c>
      <c r="J1576" s="20" t="s">
        <v>9028</v>
      </c>
      <c r="K1576" s="20">
        <v>9541876404</v>
      </c>
      <c r="L1576" s="20" t="s">
        <v>9031</v>
      </c>
      <c r="M1576" s="20">
        <v>8143369095</v>
      </c>
      <c r="N1576" s="20" t="s">
        <v>6270</v>
      </c>
      <c r="O1576" s="20">
        <v>69</v>
      </c>
      <c r="P1576" s="20" t="s">
        <v>9032</v>
      </c>
      <c r="Q1576" s="20" t="s">
        <v>46</v>
      </c>
      <c r="R1576" s="32" t="s">
        <v>9033</v>
      </c>
    </row>
    <row r="1577" spans="1:18" ht="22.5" hidden="1" customHeight="1" x14ac:dyDescent="0.2">
      <c r="A1577" s="29">
        <v>45379.776142129631</v>
      </c>
      <c r="B1577" s="20" t="s">
        <v>9034</v>
      </c>
      <c r="C1577" s="30">
        <v>160122733053</v>
      </c>
      <c r="D1577" s="20" t="s">
        <v>9035</v>
      </c>
      <c r="E1577" s="20" t="s">
        <v>50</v>
      </c>
      <c r="F1577" s="20" t="s">
        <v>7</v>
      </c>
      <c r="G1577" s="20">
        <v>1</v>
      </c>
      <c r="H1577" s="20">
        <v>2026</v>
      </c>
      <c r="I1577" s="20" t="s">
        <v>9036</v>
      </c>
      <c r="J1577" s="20" t="s">
        <v>9036</v>
      </c>
      <c r="K1577" s="20">
        <v>9392316874</v>
      </c>
      <c r="L1577" s="20" t="s">
        <v>9037</v>
      </c>
      <c r="M1577" s="20">
        <v>8143369095</v>
      </c>
      <c r="N1577" s="20" t="s">
        <v>9038</v>
      </c>
      <c r="O1577" s="20" t="s">
        <v>9039</v>
      </c>
      <c r="P1577" s="31" t="s">
        <v>9040</v>
      </c>
      <c r="Q1577" s="20" t="s">
        <v>70</v>
      </c>
      <c r="R1577" s="32" t="s">
        <v>153</v>
      </c>
    </row>
    <row r="1578" spans="1:18" ht="22.5" hidden="1" customHeight="1" x14ac:dyDescent="0.2">
      <c r="A1578" s="29">
        <v>45378.716144907405</v>
      </c>
      <c r="B1578" s="20" t="s">
        <v>9041</v>
      </c>
      <c r="C1578" s="30">
        <v>160122733054</v>
      </c>
      <c r="D1578" s="20" t="s">
        <v>9042</v>
      </c>
      <c r="E1578" s="20" t="s">
        <v>50</v>
      </c>
      <c r="F1578" s="20" t="s">
        <v>7</v>
      </c>
      <c r="G1578" s="20">
        <v>1</v>
      </c>
      <c r="H1578" s="20">
        <v>2026</v>
      </c>
      <c r="I1578" s="20" t="s">
        <v>9043</v>
      </c>
      <c r="J1578" s="20" t="s">
        <v>9044</v>
      </c>
      <c r="K1578" s="20">
        <v>9625801202</v>
      </c>
      <c r="L1578" s="20" t="s">
        <v>9045</v>
      </c>
      <c r="M1578" s="20">
        <v>8143369095</v>
      </c>
      <c r="N1578" s="20" t="s">
        <v>43</v>
      </c>
      <c r="O1578" s="20">
        <v>114</v>
      </c>
      <c r="P1578" s="31" t="s">
        <v>9046</v>
      </c>
      <c r="Q1578" s="20" t="s">
        <v>46</v>
      </c>
      <c r="R1578" s="32" t="s">
        <v>9047</v>
      </c>
    </row>
    <row r="1579" spans="1:18" ht="22.5" hidden="1" customHeight="1" x14ac:dyDescent="0.2">
      <c r="A1579" s="29">
        <v>45379.760425763889</v>
      </c>
      <c r="B1579" s="20" t="s">
        <v>9048</v>
      </c>
      <c r="C1579" s="30">
        <v>160122733055</v>
      </c>
      <c r="D1579" s="20" t="s">
        <v>9049</v>
      </c>
      <c r="E1579" s="20" t="s">
        <v>50</v>
      </c>
      <c r="F1579" s="20" t="s">
        <v>7</v>
      </c>
      <c r="G1579" s="20">
        <v>1</v>
      </c>
      <c r="H1579" s="20">
        <v>2026</v>
      </c>
      <c r="I1579" s="20" t="s">
        <v>9050</v>
      </c>
      <c r="J1579" s="20" t="s">
        <v>9048</v>
      </c>
      <c r="K1579" s="20">
        <v>9666599793</v>
      </c>
      <c r="L1579" s="20" t="s">
        <v>9051</v>
      </c>
      <c r="M1579" s="20">
        <v>8143369095</v>
      </c>
      <c r="N1579" s="20" t="s">
        <v>53</v>
      </c>
      <c r="O1579" s="20">
        <v>60</v>
      </c>
      <c r="P1579" s="20" t="s">
        <v>9052</v>
      </c>
      <c r="Q1579" s="20" t="s">
        <v>46</v>
      </c>
      <c r="R1579" s="32" t="s">
        <v>1565</v>
      </c>
    </row>
    <row r="1580" spans="1:18" ht="22.5" hidden="1" customHeight="1" x14ac:dyDescent="0.2">
      <c r="A1580" s="29">
        <v>45380.819406759256</v>
      </c>
      <c r="B1580" s="20" t="s">
        <v>9053</v>
      </c>
      <c r="C1580" s="30">
        <v>160122733056</v>
      </c>
      <c r="D1580" s="20" t="s">
        <v>9054</v>
      </c>
      <c r="E1580" s="20" t="s">
        <v>50</v>
      </c>
      <c r="F1580" s="20" t="s">
        <v>7</v>
      </c>
      <c r="G1580" s="20">
        <v>1</v>
      </c>
      <c r="H1580" s="20">
        <v>2026</v>
      </c>
      <c r="I1580" s="20" t="s">
        <v>9053</v>
      </c>
      <c r="J1580" s="20" t="s">
        <v>9055</v>
      </c>
      <c r="K1580" s="20">
        <v>8639450379</v>
      </c>
      <c r="L1580" s="20" t="s">
        <v>9056</v>
      </c>
      <c r="M1580" s="20">
        <v>8143369095</v>
      </c>
      <c r="N1580" s="20" t="s">
        <v>43</v>
      </c>
      <c r="O1580" s="20" t="s">
        <v>44</v>
      </c>
      <c r="P1580" s="31" t="s">
        <v>9057</v>
      </c>
      <c r="Q1580" s="20" t="s">
        <v>46</v>
      </c>
      <c r="R1580" s="32" t="s">
        <v>9058</v>
      </c>
    </row>
    <row r="1581" spans="1:18" ht="22.5" hidden="1" customHeight="1" x14ac:dyDescent="0.2">
      <c r="A1581" s="29">
        <v>45380.908427256945</v>
      </c>
      <c r="B1581" s="20" t="s">
        <v>9059</v>
      </c>
      <c r="C1581" s="30">
        <v>160122733057</v>
      </c>
      <c r="D1581" s="20" t="s">
        <v>9060</v>
      </c>
      <c r="E1581" s="20" t="s">
        <v>50</v>
      </c>
      <c r="F1581" s="20" t="s">
        <v>7</v>
      </c>
      <c r="G1581" s="20">
        <v>1</v>
      </c>
      <c r="H1581" s="20">
        <v>2026</v>
      </c>
      <c r="I1581" s="20" t="s">
        <v>9061</v>
      </c>
      <c r="J1581" s="20" t="s">
        <v>9059</v>
      </c>
      <c r="K1581" s="20">
        <v>6269777333</v>
      </c>
      <c r="L1581" s="20" t="s">
        <v>9019</v>
      </c>
      <c r="M1581" s="20">
        <v>8143369095</v>
      </c>
      <c r="N1581" s="20" t="s">
        <v>53</v>
      </c>
      <c r="O1581" s="20">
        <v>61.12</v>
      </c>
      <c r="P1581" s="20" t="s">
        <v>9062</v>
      </c>
      <c r="Q1581" s="20" t="s">
        <v>46</v>
      </c>
      <c r="R1581" s="33" t="s">
        <v>9063</v>
      </c>
    </row>
    <row r="1582" spans="1:18" ht="22.5" hidden="1" customHeight="1" x14ac:dyDescent="0.2">
      <c r="A1582" s="29">
        <v>45378.711065358795</v>
      </c>
      <c r="B1582" s="20" t="s">
        <v>9064</v>
      </c>
      <c r="C1582" s="30">
        <v>160122733058</v>
      </c>
      <c r="D1582" s="20" t="s">
        <v>9065</v>
      </c>
      <c r="E1582" s="20" t="s">
        <v>50</v>
      </c>
      <c r="F1582" s="20" t="s">
        <v>7</v>
      </c>
      <c r="G1582" s="20">
        <v>1</v>
      </c>
      <c r="H1582" s="20">
        <v>2026</v>
      </c>
      <c r="I1582" s="20" t="s">
        <v>9066</v>
      </c>
      <c r="J1582" s="20" t="s">
        <v>9064</v>
      </c>
      <c r="K1582" s="20">
        <v>9959585325</v>
      </c>
      <c r="L1582" s="20" t="s">
        <v>9031</v>
      </c>
      <c r="M1582" s="20">
        <v>8143369095</v>
      </c>
      <c r="N1582" s="20" t="s">
        <v>43</v>
      </c>
      <c r="O1582" s="20" t="s">
        <v>44</v>
      </c>
      <c r="P1582" s="31" t="s">
        <v>9067</v>
      </c>
      <c r="Q1582" s="20" t="s">
        <v>46</v>
      </c>
      <c r="R1582" s="32" t="s">
        <v>9068</v>
      </c>
    </row>
    <row r="1583" spans="1:18" ht="22.5" hidden="1" customHeight="1" x14ac:dyDescent="0.2">
      <c r="A1583" s="29">
        <v>45380.017679016208</v>
      </c>
      <c r="B1583" s="20" t="s">
        <v>9069</v>
      </c>
      <c r="C1583" s="30">
        <v>160122733059</v>
      </c>
      <c r="D1583" s="20" t="s">
        <v>9070</v>
      </c>
      <c r="E1583" s="20" t="s">
        <v>50</v>
      </c>
      <c r="F1583" s="20" t="s">
        <v>7</v>
      </c>
      <c r="G1583" s="20">
        <v>1</v>
      </c>
      <c r="H1583" s="20">
        <v>2026</v>
      </c>
      <c r="I1583" s="20" t="s">
        <v>9071</v>
      </c>
      <c r="J1583" s="20" t="s">
        <v>9069</v>
      </c>
      <c r="K1583" s="20">
        <v>7386153719</v>
      </c>
      <c r="L1583" s="20" t="s">
        <v>9031</v>
      </c>
      <c r="M1583" s="20">
        <v>8143369095</v>
      </c>
      <c r="N1583" s="20" t="s">
        <v>43</v>
      </c>
      <c r="O1583" s="20" t="s">
        <v>44</v>
      </c>
      <c r="P1583" s="31" t="s">
        <v>9072</v>
      </c>
      <c r="Q1583" s="20" t="s">
        <v>46</v>
      </c>
      <c r="R1583" s="32" t="s">
        <v>9073</v>
      </c>
    </row>
    <row r="1584" spans="1:18" ht="22.5" hidden="1" customHeight="1" x14ac:dyDescent="0.2">
      <c r="A1584" s="29">
        <v>45378.798724120366</v>
      </c>
      <c r="B1584" s="20" t="s">
        <v>9074</v>
      </c>
      <c r="C1584" s="30">
        <v>160122733061</v>
      </c>
      <c r="D1584" s="20" t="s">
        <v>9075</v>
      </c>
      <c r="E1584" s="20" t="s">
        <v>50</v>
      </c>
      <c r="F1584" s="20" t="s">
        <v>7</v>
      </c>
      <c r="G1584" s="20">
        <v>1</v>
      </c>
      <c r="H1584" s="20">
        <v>2026</v>
      </c>
      <c r="I1584" s="20" t="s">
        <v>9076</v>
      </c>
      <c r="J1584" s="20" t="s">
        <v>9074</v>
      </c>
      <c r="K1584" s="20">
        <v>9121795836</v>
      </c>
      <c r="L1584" s="20" t="s">
        <v>9025</v>
      </c>
      <c r="M1584" s="20">
        <v>8143369095</v>
      </c>
      <c r="N1584" s="20" t="s">
        <v>53</v>
      </c>
      <c r="O1584" s="20" t="s">
        <v>9077</v>
      </c>
      <c r="P1584" s="20" t="s">
        <v>9078</v>
      </c>
      <c r="Q1584" s="20" t="s">
        <v>46</v>
      </c>
      <c r="R1584" s="32" t="s">
        <v>85</v>
      </c>
    </row>
    <row r="1585" spans="1:18" ht="22.5" hidden="1" customHeight="1" x14ac:dyDescent="0.2">
      <c r="A1585" s="29">
        <v>45403.932104872685</v>
      </c>
      <c r="B1585" s="20" t="s">
        <v>9079</v>
      </c>
      <c r="C1585" s="30">
        <v>160122733062</v>
      </c>
      <c r="D1585" s="20" t="s">
        <v>9080</v>
      </c>
      <c r="E1585" s="20" t="s">
        <v>50</v>
      </c>
      <c r="F1585" s="20" t="s">
        <v>7</v>
      </c>
      <c r="G1585" s="20">
        <v>1</v>
      </c>
      <c r="H1585" s="20">
        <v>2026</v>
      </c>
      <c r="I1585" s="20" t="s">
        <v>9081</v>
      </c>
      <c r="J1585" s="20" t="s">
        <v>9079</v>
      </c>
      <c r="K1585" s="20">
        <v>7032702077</v>
      </c>
      <c r="L1585" s="20" t="s">
        <v>9082</v>
      </c>
      <c r="M1585" s="20">
        <v>8143369095</v>
      </c>
      <c r="N1585" s="20" t="s">
        <v>600</v>
      </c>
      <c r="O1585" s="20" t="s">
        <v>810</v>
      </c>
      <c r="P1585" s="20" t="s">
        <v>9083</v>
      </c>
      <c r="Q1585" s="20" t="s">
        <v>46</v>
      </c>
      <c r="R1585" s="20" t="s">
        <v>56</v>
      </c>
    </row>
    <row r="1586" spans="1:18" ht="22.5" hidden="1" customHeight="1" x14ac:dyDescent="0.2">
      <c r="A1586" s="29">
        <v>45380.891303958335</v>
      </c>
      <c r="B1586" s="20" t="s">
        <v>9084</v>
      </c>
      <c r="C1586" s="30">
        <v>160122733064</v>
      </c>
      <c r="D1586" s="20" t="s">
        <v>9085</v>
      </c>
      <c r="E1586" s="20" t="s">
        <v>50</v>
      </c>
      <c r="F1586" s="20" t="s">
        <v>7</v>
      </c>
      <c r="G1586" s="20">
        <v>1</v>
      </c>
      <c r="H1586" s="20">
        <v>2026</v>
      </c>
      <c r="I1586" s="20" t="s">
        <v>9086</v>
      </c>
      <c r="J1586" s="20" t="s">
        <v>9084</v>
      </c>
      <c r="K1586" s="20">
        <v>7680090754</v>
      </c>
      <c r="L1586" s="20" t="s">
        <v>9019</v>
      </c>
      <c r="M1586" s="20">
        <v>8143369095</v>
      </c>
      <c r="N1586" s="20" t="s">
        <v>43</v>
      </c>
      <c r="O1586" s="20" t="s">
        <v>44</v>
      </c>
      <c r="P1586" s="31" t="s">
        <v>9087</v>
      </c>
      <c r="Q1586" s="20" t="s">
        <v>70</v>
      </c>
      <c r="R1586" s="32" t="s">
        <v>56</v>
      </c>
    </row>
    <row r="1587" spans="1:18" ht="22.5" hidden="1" customHeight="1" x14ac:dyDescent="0.2">
      <c r="A1587" s="29">
        <v>45399.392428865744</v>
      </c>
      <c r="B1587" s="20" t="s">
        <v>9088</v>
      </c>
      <c r="C1587" s="30">
        <v>160122733066</v>
      </c>
      <c r="D1587" s="20" t="s">
        <v>9089</v>
      </c>
      <c r="E1587" s="20" t="s">
        <v>40</v>
      </c>
      <c r="F1587" s="20" t="s">
        <v>7</v>
      </c>
      <c r="G1587" s="20">
        <v>1</v>
      </c>
      <c r="H1587" s="20">
        <v>2026</v>
      </c>
      <c r="I1587" s="20" t="s">
        <v>9090</v>
      </c>
      <c r="J1587" s="20" t="s">
        <v>9088</v>
      </c>
      <c r="K1587" s="20">
        <v>7095448829</v>
      </c>
      <c r="L1587" s="20" t="s">
        <v>9091</v>
      </c>
      <c r="M1587" s="20">
        <v>8143369095</v>
      </c>
      <c r="N1587" s="20" t="s">
        <v>43</v>
      </c>
      <c r="O1587" s="20" t="s">
        <v>44</v>
      </c>
      <c r="P1587" s="31" t="s">
        <v>9092</v>
      </c>
      <c r="Q1587" s="20" t="s">
        <v>70</v>
      </c>
      <c r="R1587" s="20" t="s">
        <v>9093</v>
      </c>
    </row>
    <row r="1588" spans="1:18" ht="22.5" hidden="1" customHeight="1" x14ac:dyDescent="0.2">
      <c r="A1588" s="29">
        <v>45381.504745231483</v>
      </c>
      <c r="B1588" s="20" t="s">
        <v>9094</v>
      </c>
      <c r="C1588" s="30">
        <v>160122733071</v>
      </c>
      <c r="D1588" s="20" t="s">
        <v>9095</v>
      </c>
      <c r="E1588" s="20" t="s">
        <v>40</v>
      </c>
      <c r="F1588" s="20" t="s">
        <v>7</v>
      </c>
      <c r="G1588" s="20">
        <v>2</v>
      </c>
      <c r="H1588" s="20">
        <v>2026</v>
      </c>
      <c r="I1588" s="20" t="s">
        <v>9096</v>
      </c>
      <c r="J1588" s="20" t="s">
        <v>9094</v>
      </c>
      <c r="K1588" s="20">
        <v>7780320462</v>
      </c>
      <c r="L1588" s="20" t="s">
        <v>9097</v>
      </c>
      <c r="M1588" s="20">
        <v>9703406001</v>
      </c>
      <c r="N1588" s="20" t="s">
        <v>67</v>
      </c>
      <c r="O1588" s="20" t="s">
        <v>169</v>
      </c>
      <c r="P1588" s="31" t="s">
        <v>9098</v>
      </c>
      <c r="Q1588" s="20" t="s">
        <v>46</v>
      </c>
      <c r="R1588" s="32" t="s">
        <v>9099</v>
      </c>
    </row>
    <row r="1589" spans="1:18" ht="22.5" hidden="1" customHeight="1" x14ac:dyDescent="0.2">
      <c r="A1589" s="29">
        <v>45383.691422488424</v>
      </c>
      <c r="B1589" s="20" t="s">
        <v>9100</v>
      </c>
      <c r="C1589" s="30">
        <v>160122733072</v>
      </c>
      <c r="D1589" s="20" t="s">
        <v>9101</v>
      </c>
      <c r="E1589" s="20" t="s">
        <v>40</v>
      </c>
      <c r="F1589" s="20" t="s">
        <v>7</v>
      </c>
      <c r="G1589" s="20">
        <v>2</v>
      </c>
      <c r="H1589" s="20">
        <v>2026</v>
      </c>
      <c r="I1589" s="20" t="s">
        <v>9102</v>
      </c>
      <c r="J1589" s="20" t="s">
        <v>9100</v>
      </c>
      <c r="K1589" s="20">
        <v>8121867611</v>
      </c>
      <c r="L1589" s="20" t="s">
        <v>9103</v>
      </c>
      <c r="M1589" s="20">
        <v>9703406001</v>
      </c>
      <c r="N1589" s="20" t="s">
        <v>316</v>
      </c>
      <c r="O1589" s="20" t="s">
        <v>9104</v>
      </c>
      <c r="P1589" s="20" t="s">
        <v>9105</v>
      </c>
      <c r="Q1589" s="20" t="s">
        <v>70</v>
      </c>
      <c r="R1589" s="32" t="s">
        <v>158</v>
      </c>
    </row>
    <row r="1590" spans="1:18" ht="22.5" hidden="1" customHeight="1" x14ac:dyDescent="0.2">
      <c r="A1590" s="29">
        <v>45381.5029990162</v>
      </c>
      <c r="B1590" s="20" t="s">
        <v>9106</v>
      </c>
      <c r="C1590" s="30">
        <v>160122733073</v>
      </c>
      <c r="D1590" s="20" t="s">
        <v>9107</v>
      </c>
      <c r="E1590" s="20" t="s">
        <v>40</v>
      </c>
      <c r="F1590" s="20" t="s">
        <v>7</v>
      </c>
      <c r="G1590" s="20">
        <v>2</v>
      </c>
      <c r="H1590" s="20">
        <v>2026</v>
      </c>
      <c r="I1590" s="20" t="s">
        <v>9108</v>
      </c>
      <c r="J1590" s="20" t="s">
        <v>9106</v>
      </c>
      <c r="K1590" s="20">
        <v>9059523925</v>
      </c>
      <c r="L1590" s="20" t="s">
        <v>9109</v>
      </c>
      <c r="M1590" s="20">
        <v>9703406001</v>
      </c>
      <c r="N1590" s="20" t="s">
        <v>43</v>
      </c>
      <c r="O1590" s="20" t="s">
        <v>2355</v>
      </c>
      <c r="P1590" s="31" t="s">
        <v>9110</v>
      </c>
      <c r="Q1590" s="20" t="s">
        <v>70</v>
      </c>
      <c r="R1590" s="32" t="s">
        <v>9111</v>
      </c>
    </row>
    <row r="1591" spans="1:18" ht="22.5" hidden="1" customHeight="1" x14ac:dyDescent="0.2">
      <c r="A1591" s="29">
        <v>45381.517653368057</v>
      </c>
      <c r="B1591" s="20" t="s">
        <v>9112</v>
      </c>
      <c r="C1591" s="30">
        <v>160122733074</v>
      </c>
      <c r="D1591" s="20" t="s">
        <v>9113</v>
      </c>
      <c r="E1591" s="20" t="s">
        <v>40</v>
      </c>
      <c r="F1591" s="20" t="s">
        <v>7</v>
      </c>
      <c r="G1591" s="20">
        <v>2</v>
      </c>
      <c r="H1591" s="20">
        <v>2026</v>
      </c>
      <c r="I1591" s="20" t="s">
        <v>9114</v>
      </c>
      <c r="J1591" s="20" t="s">
        <v>9115</v>
      </c>
      <c r="K1591" s="20">
        <v>7815960478</v>
      </c>
      <c r="L1591" s="20" t="s">
        <v>9116</v>
      </c>
      <c r="M1591" s="20">
        <v>9703406001</v>
      </c>
      <c r="N1591" s="20" t="s">
        <v>67</v>
      </c>
      <c r="O1591" s="20" t="s">
        <v>613</v>
      </c>
      <c r="P1591" s="31" t="s">
        <v>9117</v>
      </c>
      <c r="Q1591" s="20" t="s">
        <v>46</v>
      </c>
      <c r="R1591" s="32" t="s">
        <v>9118</v>
      </c>
    </row>
    <row r="1592" spans="1:18" ht="22.5" hidden="1" customHeight="1" x14ac:dyDescent="0.2">
      <c r="A1592" s="29">
        <v>45381.501749768518</v>
      </c>
      <c r="B1592" s="20" t="s">
        <v>9119</v>
      </c>
      <c r="C1592" s="30">
        <v>160122733075</v>
      </c>
      <c r="D1592" s="20" t="s">
        <v>9120</v>
      </c>
      <c r="E1592" s="20" t="s">
        <v>40</v>
      </c>
      <c r="F1592" s="20" t="s">
        <v>7</v>
      </c>
      <c r="G1592" s="20">
        <v>2</v>
      </c>
      <c r="H1592" s="20">
        <v>2026</v>
      </c>
      <c r="I1592" s="20" t="s">
        <v>9121</v>
      </c>
      <c r="J1592" s="20" t="s">
        <v>9119</v>
      </c>
      <c r="K1592" s="20">
        <v>8008554026</v>
      </c>
      <c r="L1592" s="20" t="s">
        <v>9122</v>
      </c>
      <c r="M1592" s="20">
        <v>9703406001</v>
      </c>
      <c r="N1592" s="20" t="s">
        <v>67</v>
      </c>
      <c r="O1592" s="20">
        <v>75</v>
      </c>
      <c r="P1592" s="31" t="s">
        <v>9123</v>
      </c>
      <c r="Q1592" s="20" t="s">
        <v>46</v>
      </c>
      <c r="R1592" s="32" t="s">
        <v>112</v>
      </c>
    </row>
    <row r="1593" spans="1:18" ht="22.5" hidden="1" customHeight="1" x14ac:dyDescent="0.2">
      <c r="A1593" s="29">
        <v>45381.51924616898</v>
      </c>
      <c r="B1593" s="20" t="s">
        <v>9124</v>
      </c>
      <c r="C1593" s="30">
        <v>160122733076</v>
      </c>
      <c r="D1593" s="20" t="s">
        <v>9125</v>
      </c>
      <c r="E1593" s="20" t="s">
        <v>40</v>
      </c>
      <c r="F1593" s="20" t="s">
        <v>7</v>
      </c>
      <c r="G1593" s="20">
        <v>2</v>
      </c>
      <c r="H1593" s="20">
        <v>2026</v>
      </c>
      <c r="I1593" s="20" t="s">
        <v>9126</v>
      </c>
      <c r="J1593" s="20" t="s">
        <v>9124</v>
      </c>
      <c r="K1593" s="20">
        <v>9493550789</v>
      </c>
      <c r="L1593" s="20" t="s">
        <v>9116</v>
      </c>
      <c r="M1593" s="20">
        <v>9703406001</v>
      </c>
      <c r="N1593" s="20" t="s">
        <v>67</v>
      </c>
      <c r="O1593" s="20" t="s">
        <v>123</v>
      </c>
      <c r="P1593" s="31" t="s">
        <v>9127</v>
      </c>
      <c r="Q1593" s="20" t="s">
        <v>46</v>
      </c>
      <c r="R1593" s="32" t="s">
        <v>9128</v>
      </c>
    </row>
    <row r="1594" spans="1:18" ht="22.5" hidden="1" customHeight="1" x14ac:dyDescent="0.2">
      <c r="A1594" s="29">
        <v>45381.575328449078</v>
      </c>
      <c r="B1594" s="20" t="s">
        <v>9129</v>
      </c>
      <c r="C1594" s="30">
        <v>160122733077</v>
      </c>
      <c r="D1594" s="20" t="s">
        <v>9130</v>
      </c>
      <c r="E1594" s="20" t="s">
        <v>40</v>
      </c>
      <c r="F1594" s="20" t="s">
        <v>7</v>
      </c>
      <c r="G1594" s="20">
        <v>2</v>
      </c>
      <c r="H1594" s="20">
        <v>2026</v>
      </c>
      <c r="I1594" s="20" t="s">
        <v>9131</v>
      </c>
      <c r="J1594" s="20" t="s">
        <v>9129</v>
      </c>
      <c r="K1594" s="20">
        <v>9494242432</v>
      </c>
      <c r="L1594" s="20" t="s">
        <v>9132</v>
      </c>
      <c r="M1594" s="20">
        <v>919703406001</v>
      </c>
      <c r="N1594" s="20" t="s">
        <v>67</v>
      </c>
      <c r="O1594" s="20" t="s">
        <v>2249</v>
      </c>
      <c r="P1594" s="31" t="s">
        <v>9133</v>
      </c>
      <c r="Q1594" s="20" t="s">
        <v>46</v>
      </c>
      <c r="R1594" s="40" t="s">
        <v>9134</v>
      </c>
    </row>
    <row r="1595" spans="1:18" ht="22.5" hidden="1" customHeight="1" x14ac:dyDescent="0.2">
      <c r="A1595" s="29">
        <v>45381.546044259259</v>
      </c>
      <c r="B1595" s="20" t="s">
        <v>9135</v>
      </c>
      <c r="C1595" s="30">
        <v>160122733078</v>
      </c>
      <c r="D1595" s="20" t="s">
        <v>9136</v>
      </c>
      <c r="E1595" s="20" t="s">
        <v>40</v>
      </c>
      <c r="F1595" s="20" t="s">
        <v>7</v>
      </c>
      <c r="G1595" s="20">
        <v>2</v>
      </c>
      <c r="H1595" s="20">
        <v>2026</v>
      </c>
      <c r="I1595" s="20" t="s">
        <v>9137</v>
      </c>
      <c r="J1595" s="20" t="s">
        <v>9135</v>
      </c>
      <c r="K1595" s="20">
        <v>9502667040</v>
      </c>
      <c r="L1595" s="20" t="s">
        <v>9138</v>
      </c>
      <c r="M1595" s="20">
        <v>9703406001</v>
      </c>
      <c r="N1595" s="20" t="s">
        <v>67</v>
      </c>
      <c r="O1595" s="20" t="s">
        <v>110</v>
      </c>
      <c r="P1595" s="31" t="s">
        <v>9139</v>
      </c>
      <c r="Q1595" s="20" t="s">
        <v>70</v>
      </c>
      <c r="R1595" s="32" t="s">
        <v>9140</v>
      </c>
    </row>
    <row r="1596" spans="1:18" ht="22.5" hidden="1" customHeight="1" x14ac:dyDescent="0.2">
      <c r="A1596" s="29">
        <v>45387.471795624995</v>
      </c>
      <c r="B1596" s="20" t="s">
        <v>9137</v>
      </c>
      <c r="C1596" s="30">
        <v>160122733078</v>
      </c>
      <c r="D1596" s="20" t="s">
        <v>9141</v>
      </c>
      <c r="E1596" s="20" t="s">
        <v>40</v>
      </c>
      <c r="F1596" s="20" t="s">
        <v>7</v>
      </c>
      <c r="G1596" s="20">
        <v>2</v>
      </c>
      <c r="H1596" s="20">
        <v>2026</v>
      </c>
      <c r="I1596" s="20" t="s">
        <v>9135</v>
      </c>
      <c r="J1596" s="20" t="s">
        <v>9135</v>
      </c>
      <c r="K1596" s="20">
        <v>9702667040</v>
      </c>
      <c r="L1596" s="20" t="s">
        <v>9142</v>
      </c>
      <c r="M1596" s="20">
        <v>9703406001</v>
      </c>
      <c r="N1596" s="20" t="s">
        <v>67</v>
      </c>
      <c r="O1596" s="20" t="s">
        <v>110</v>
      </c>
      <c r="P1596" s="31" t="s">
        <v>9143</v>
      </c>
      <c r="Q1596" s="20" t="s">
        <v>46</v>
      </c>
      <c r="R1596" s="20" t="s">
        <v>9144</v>
      </c>
    </row>
    <row r="1597" spans="1:18" ht="22.5" hidden="1" customHeight="1" x14ac:dyDescent="0.2">
      <c r="A1597" s="29">
        <v>45381.498676550924</v>
      </c>
      <c r="B1597" s="20" t="s">
        <v>9145</v>
      </c>
      <c r="C1597" s="30">
        <v>160122733079</v>
      </c>
      <c r="D1597" s="20" t="s">
        <v>9146</v>
      </c>
      <c r="E1597" s="20" t="s">
        <v>40</v>
      </c>
      <c r="F1597" s="20" t="s">
        <v>7</v>
      </c>
      <c r="G1597" s="20">
        <v>2</v>
      </c>
      <c r="H1597" s="20">
        <v>2026</v>
      </c>
      <c r="I1597" s="20" t="s">
        <v>9147</v>
      </c>
      <c r="J1597" s="20" t="s">
        <v>9145</v>
      </c>
      <c r="K1597" s="20">
        <v>8297695458</v>
      </c>
      <c r="L1597" s="20" t="s">
        <v>9148</v>
      </c>
      <c r="M1597" s="20">
        <v>9703406001</v>
      </c>
      <c r="N1597" s="20" t="s">
        <v>43</v>
      </c>
      <c r="O1597" s="20" t="s">
        <v>44</v>
      </c>
      <c r="P1597" s="20" t="s">
        <v>9149</v>
      </c>
      <c r="Q1597" s="20" t="s">
        <v>70</v>
      </c>
      <c r="R1597" s="32" t="s">
        <v>9150</v>
      </c>
    </row>
    <row r="1598" spans="1:18" ht="22.5" hidden="1" customHeight="1" x14ac:dyDescent="0.2">
      <c r="A1598" s="29">
        <v>45381.485808576384</v>
      </c>
      <c r="B1598" s="20" t="s">
        <v>9151</v>
      </c>
      <c r="C1598" s="30">
        <v>160122733080</v>
      </c>
      <c r="D1598" s="20" t="s">
        <v>9152</v>
      </c>
      <c r="E1598" s="20" t="s">
        <v>40</v>
      </c>
      <c r="F1598" s="20" t="s">
        <v>7</v>
      </c>
      <c r="G1598" s="20">
        <v>2</v>
      </c>
      <c r="H1598" s="20">
        <v>2026</v>
      </c>
      <c r="I1598" s="20" t="s">
        <v>9153</v>
      </c>
      <c r="J1598" s="20" t="s">
        <v>9151</v>
      </c>
      <c r="K1598" s="20">
        <v>9494280250</v>
      </c>
      <c r="L1598" s="20" t="s">
        <v>9154</v>
      </c>
      <c r="M1598" s="20">
        <v>9703406001</v>
      </c>
      <c r="N1598" s="20" t="s">
        <v>67</v>
      </c>
      <c r="O1598" s="20" t="s">
        <v>110</v>
      </c>
      <c r="P1598" s="31" t="s">
        <v>9155</v>
      </c>
      <c r="Q1598" s="20" t="s">
        <v>70</v>
      </c>
      <c r="R1598" s="33" t="s">
        <v>9156</v>
      </c>
    </row>
    <row r="1599" spans="1:18" ht="22.5" hidden="1" customHeight="1" x14ac:dyDescent="0.2">
      <c r="A1599" s="29">
        <v>45381.517831805555</v>
      </c>
      <c r="B1599" s="20" t="s">
        <v>9157</v>
      </c>
      <c r="C1599" s="30">
        <v>160122733081</v>
      </c>
      <c r="D1599" s="20" t="s">
        <v>9158</v>
      </c>
      <c r="E1599" s="20" t="s">
        <v>40</v>
      </c>
      <c r="F1599" s="20" t="s">
        <v>7</v>
      </c>
      <c r="G1599" s="20">
        <v>2</v>
      </c>
      <c r="H1599" s="20">
        <v>2026</v>
      </c>
      <c r="I1599" s="20" t="s">
        <v>9159</v>
      </c>
      <c r="J1599" s="20" t="s">
        <v>9157</v>
      </c>
      <c r="K1599" s="20">
        <v>9381991428</v>
      </c>
      <c r="L1599" s="20" t="s">
        <v>9160</v>
      </c>
      <c r="M1599" s="20">
        <v>9703406001</v>
      </c>
      <c r="N1599" s="20" t="s">
        <v>67</v>
      </c>
      <c r="O1599" s="20" t="s">
        <v>625</v>
      </c>
      <c r="P1599" s="31" t="s">
        <v>9161</v>
      </c>
      <c r="Q1599" s="20" t="s">
        <v>46</v>
      </c>
      <c r="R1599" s="32" t="s">
        <v>9162</v>
      </c>
    </row>
    <row r="1600" spans="1:18" ht="22.5" hidden="1" customHeight="1" x14ac:dyDescent="0.2">
      <c r="A1600" s="29">
        <v>45381.489638356477</v>
      </c>
      <c r="B1600" s="20" t="s">
        <v>9163</v>
      </c>
      <c r="C1600" s="30">
        <v>160122733082</v>
      </c>
      <c r="D1600" s="20" t="s">
        <v>9164</v>
      </c>
      <c r="E1600" s="20" t="s">
        <v>40</v>
      </c>
      <c r="F1600" s="20" t="s">
        <v>7</v>
      </c>
      <c r="G1600" s="20">
        <v>2</v>
      </c>
      <c r="H1600" s="20">
        <v>2026</v>
      </c>
      <c r="I1600" s="20" t="s">
        <v>9165</v>
      </c>
      <c r="J1600" s="20" t="s">
        <v>9163</v>
      </c>
      <c r="K1600" s="20">
        <v>7842745585</v>
      </c>
      <c r="L1600" s="20" t="s">
        <v>9166</v>
      </c>
      <c r="M1600" s="20">
        <v>9703406001</v>
      </c>
      <c r="N1600" s="20" t="s">
        <v>67</v>
      </c>
      <c r="O1600" s="20" t="s">
        <v>169</v>
      </c>
      <c r="P1600" s="20" t="s">
        <v>9167</v>
      </c>
      <c r="Q1600" s="20" t="s">
        <v>70</v>
      </c>
      <c r="R1600" s="32" t="s">
        <v>9168</v>
      </c>
    </row>
    <row r="1601" spans="1:18" ht="22.5" hidden="1" customHeight="1" x14ac:dyDescent="0.2">
      <c r="A1601" s="29">
        <v>45381.489702916668</v>
      </c>
      <c r="B1601" s="20" t="s">
        <v>9169</v>
      </c>
      <c r="C1601" s="30">
        <v>160122733083</v>
      </c>
      <c r="D1601" s="20" t="s">
        <v>9170</v>
      </c>
      <c r="E1601" s="20" t="s">
        <v>40</v>
      </c>
      <c r="F1601" s="20" t="s">
        <v>7</v>
      </c>
      <c r="G1601" s="20">
        <v>2</v>
      </c>
      <c r="H1601" s="20">
        <v>2026</v>
      </c>
      <c r="I1601" s="20" t="s">
        <v>9171</v>
      </c>
      <c r="J1601" s="20" t="s">
        <v>9169</v>
      </c>
      <c r="K1601" s="20">
        <v>9121019930</v>
      </c>
      <c r="L1601" s="20" t="s">
        <v>9160</v>
      </c>
      <c r="M1601" s="20">
        <v>9703406001</v>
      </c>
      <c r="N1601" s="20" t="s">
        <v>67</v>
      </c>
      <c r="O1601" s="20" t="s">
        <v>2068</v>
      </c>
      <c r="P1601" s="31" t="s">
        <v>9172</v>
      </c>
      <c r="Q1601" s="20" t="s">
        <v>70</v>
      </c>
      <c r="R1601" s="33" t="s">
        <v>9173</v>
      </c>
    </row>
    <row r="1602" spans="1:18" ht="22.5" hidden="1" customHeight="1" x14ac:dyDescent="0.2">
      <c r="A1602" s="29">
        <v>45383.712818645829</v>
      </c>
      <c r="B1602" s="20" t="s">
        <v>9174</v>
      </c>
      <c r="C1602" s="30">
        <v>160122733084</v>
      </c>
      <c r="D1602" s="20" t="s">
        <v>9175</v>
      </c>
      <c r="E1602" s="20" t="s">
        <v>40</v>
      </c>
      <c r="F1602" s="20" t="s">
        <v>7</v>
      </c>
      <c r="G1602" s="20">
        <v>2</v>
      </c>
      <c r="H1602" s="20">
        <v>2026</v>
      </c>
      <c r="I1602" s="20" t="s">
        <v>9176</v>
      </c>
      <c r="J1602" s="20" t="s">
        <v>9174</v>
      </c>
      <c r="K1602" s="20">
        <v>9959604581</v>
      </c>
      <c r="L1602" s="20" t="s">
        <v>9160</v>
      </c>
      <c r="M1602" s="20">
        <v>9703406001</v>
      </c>
      <c r="N1602" s="20" t="s">
        <v>6255</v>
      </c>
      <c r="O1602" s="20" t="s">
        <v>9177</v>
      </c>
      <c r="P1602" s="20" t="s">
        <v>9178</v>
      </c>
      <c r="Q1602" s="20" t="s">
        <v>46</v>
      </c>
      <c r="R1602" s="32" t="s">
        <v>9179</v>
      </c>
    </row>
    <row r="1603" spans="1:18" ht="22.5" hidden="1" customHeight="1" x14ac:dyDescent="0.2">
      <c r="A1603" s="29">
        <v>45381.482838750002</v>
      </c>
      <c r="B1603" s="20" t="s">
        <v>9180</v>
      </c>
      <c r="C1603" s="30">
        <v>160122733085</v>
      </c>
      <c r="D1603" s="20" t="s">
        <v>9181</v>
      </c>
      <c r="E1603" s="20" t="s">
        <v>40</v>
      </c>
      <c r="F1603" s="20" t="s">
        <v>7</v>
      </c>
      <c r="G1603" s="20">
        <v>2</v>
      </c>
      <c r="H1603" s="20">
        <v>2026</v>
      </c>
      <c r="I1603" s="20" t="s">
        <v>9182</v>
      </c>
      <c r="J1603" s="20" t="s">
        <v>9180</v>
      </c>
      <c r="K1603" s="20">
        <v>9490076694</v>
      </c>
      <c r="L1603" s="20" t="s">
        <v>9132</v>
      </c>
      <c r="M1603" s="20">
        <v>9703406001</v>
      </c>
      <c r="N1603" s="20" t="s">
        <v>316</v>
      </c>
      <c r="O1603" s="20" t="s">
        <v>9183</v>
      </c>
      <c r="P1603" s="20" t="s">
        <v>9184</v>
      </c>
      <c r="Q1603" s="20" t="s">
        <v>46</v>
      </c>
      <c r="R1603" s="32" t="s">
        <v>9185</v>
      </c>
    </row>
    <row r="1604" spans="1:18" ht="22.5" hidden="1" customHeight="1" x14ac:dyDescent="0.2">
      <c r="A1604" s="29">
        <v>45381.489411458329</v>
      </c>
      <c r="B1604" s="20" t="s">
        <v>9186</v>
      </c>
      <c r="C1604" s="30">
        <v>160122733086</v>
      </c>
      <c r="D1604" s="20" t="s">
        <v>9187</v>
      </c>
      <c r="E1604" s="20" t="s">
        <v>40</v>
      </c>
      <c r="F1604" s="20" t="s">
        <v>7</v>
      </c>
      <c r="G1604" s="20">
        <v>2</v>
      </c>
      <c r="H1604" s="20">
        <v>2026</v>
      </c>
      <c r="I1604" s="20" t="s">
        <v>9188</v>
      </c>
      <c r="J1604" s="20" t="s">
        <v>9186</v>
      </c>
      <c r="K1604" s="20">
        <v>7207850218</v>
      </c>
      <c r="L1604" s="20" t="s">
        <v>9116</v>
      </c>
      <c r="M1604" s="20">
        <v>9703406001</v>
      </c>
      <c r="N1604" s="20" t="s">
        <v>316</v>
      </c>
      <c r="O1604" s="20">
        <v>66.42</v>
      </c>
      <c r="P1604" s="20" t="s">
        <v>9189</v>
      </c>
      <c r="Q1604" s="20" t="s">
        <v>46</v>
      </c>
      <c r="R1604" s="32" t="s">
        <v>158</v>
      </c>
    </row>
    <row r="1605" spans="1:18" ht="22.5" hidden="1" customHeight="1" x14ac:dyDescent="0.2">
      <c r="A1605" s="29">
        <v>45381.483408483793</v>
      </c>
      <c r="B1605" s="20" t="s">
        <v>9190</v>
      </c>
      <c r="C1605" s="30">
        <v>160122733087</v>
      </c>
      <c r="D1605" s="20" t="s">
        <v>9191</v>
      </c>
      <c r="E1605" s="20" t="s">
        <v>40</v>
      </c>
      <c r="F1605" s="20" t="s">
        <v>7</v>
      </c>
      <c r="G1605" s="20">
        <v>2</v>
      </c>
      <c r="H1605" s="20">
        <v>2026</v>
      </c>
      <c r="I1605" s="20" t="s">
        <v>9192</v>
      </c>
      <c r="J1605" s="20" t="s">
        <v>9190</v>
      </c>
      <c r="K1605" s="20">
        <v>9121952114</v>
      </c>
      <c r="L1605" s="20" t="s">
        <v>9160</v>
      </c>
      <c r="M1605" s="20">
        <v>9703406001</v>
      </c>
      <c r="N1605" s="20" t="s">
        <v>67</v>
      </c>
      <c r="O1605" s="20" t="s">
        <v>169</v>
      </c>
      <c r="P1605" s="31" t="s">
        <v>9193</v>
      </c>
      <c r="Q1605" s="20" t="s">
        <v>46</v>
      </c>
      <c r="R1605" s="32" t="s">
        <v>9194</v>
      </c>
    </row>
    <row r="1606" spans="1:18" ht="22.5" hidden="1" customHeight="1" x14ac:dyDescent="0.2">
      <c r="A1606" s="29">
        <v>45381.489182557867</v>
      </c>
      <c r="B1606" s="20" t="s">
        <v>9195</v>
      </c>
      <c r="C1606" s="30">
        <v>160122733088</v>
      </c>
      <c r="D1606" s="20" t="s">
        <v>9196</v>
      </c>
      <c r="E1606" s="20" t="s">
        <v>40</v>
      </c>
      <c r="F1606" s="20" t="s">
        <v>7</v>
      </c>
      <c r="G1606" s="20">
        <v>2</v>
      </c>
      <c r="H1606" s="20">
        <v>2026</v>
      </c>
      <c r="I1606" s="20" t="s">
        <v>9197</v>
      </c>
      <c r="J1606" s="20" t="s">
        <v>9195</v>
      </c>
      <c r="K1606" s="20">
        <v>7337333673</v>
      </c>
      <c r="L1606" s="20" t="s">
        <v>9198</v>
      </c>
      <c r="M1606" s="20">
        <v>9703406001</v>
      </c>
      <c r="N1606" s="20" t="s">
        <v>67</v>
      </c>
      <c r="O1606" s="20" t="s">
        <v>9199</v>
      </c>
      <c r="P1606" s="20" t="s">
        <v>9200</v>
      </c>
      <c r="Q1606" s="20" t="s">
        <v>70</v>
      </c>
      <c r="R1606" s="32" t="s">
        <v>9201</v>
      </c>
    </row>
    <row r="1607" spans="1:18" ht="22.5" hidden="1" customHeight="1" x14ac:dyDescent="0.2">
      <c r="A1607" s="29">
        <v>45381.524837685181</v>
      </c>
      <c r="B1607" s="20" t="s">
        <v>9202</v>
      </c>
      <c r="C1607" s="30">
        <v>160122733089</v>
      </c>
      <c r="D1607" s="20" t="s">
        <v>9203</v>
      </c>
      <c r="E1607" s="20" t="s">
        <v>40</v>
      </c>
      <c r="F1607" s="20" t="s">
        <v>7</v>
      </c>
      <c r="G1607" s="20">
        <v>2</v>
      </c>
      <c r="H1607" s="20">
        <v>2026</v>
      </c>
      <c r="I1607" s="20" t="s">
        <v>9204</v>
      </c>
      <c r="J1607" s="20" t="s">
        <v>9202</v>
      </c>
      <c r="K1607" s="20">
        <v>8008178370</v>
      </c>
      <c r="L1607" s="20" t="s">
        <v>9205</v>
      </c>
      <c r="M1607" s="20">
        <v>9703406001</v>
      </c>
      <c r="N1607" s="20" t="s">
        <v>67</v>
      </c>
      <c r="O1607" s="20">
        <v>75</v>
      </c>
      <c r="P1607" s="31" t="s">
        <v>9206</v>
      </c>
      <c r="Q1607" s="20" t="s">
        <v>46</v>
      </c>
      <c r="R1607" s="32" t="s">
        <v>56</v>
      </c>
    </row>
    <row r="1608" spans="1:18" ht="22.5" hidden="1" customHeight="1" x14ac:dyDescent="0.2">
      <c r="A1608" s="29">
        <v>45381.485384328698</v>
      </c>
      <c r="B1608" s="20" t="s">
        <v>9207</v>
      </c>
      <c r="C1608" s="30">
        <v>160122733090</v>
      </c>
      <c r="D1608" s="20" t="s">
        <v>9208</v>
      </c>
      <c r="E1608" s="20" t="s">
        <v>40</v>
      </c>
      <c r="F1608" s="20" t="s">
        <v>7</v>
      </c>
      <c r="G1608" s="20">
        <v>2</v>
      </c>
      <c r="H1608" s="20">
        <v>2026</v>
      </c>
      <c r="I1608" s="20" t="s">
        <v>9209</v>
      </c>
      <c r="J1608" s="20" t="s">
        <v>9207</v>
      </c>
      <c r="K1608" s="20">
        <v>8019864293</v>
      </c>
      <c r="L1608" s="20" t="s">
        <v>9097</v>
      </c>
      <c r="M1608" s="20">
        <v>9703406001</v>
      </c>
      <c r="N1608" s="20" t="s">
        <v>43</v>
      </c>
      <c r="O1608" s="20" t="s">
        <v>2355</v>
      </c>
      <c r="P1608" s="31" t="s">
        <v>9210</v>
      </c>
      <c r="Q1608" s="20" t="s">
        <v>70</v>
      </c>
      <c r="R1608" s="32" t="s">
        <v>9211</v>
      </c>
    </row>
    <row r="1609" spans="1:18" ht="22.5" hidden="1" customHeight="1" x14ac:dyDescent="0.2">
      <c r="A1609" s="29">
        <v>45381.502583148147</v>
      </c>
      <c r="B1609" s="20" t="s">
        <v>9212</v>
      </c>
      <c r="C1609" s="30">
        <v>160122733091</v>
      </c>
      <c r="D1609" s="20" t="s">
        <v>9213</v>
      </c>
      <c r="E1609" s="20" t="s">
        <v>40</v>
      </c>
      <c r="F1609" s="20" t="s">
        <v>7</v>
      </c>
      <c r="G1609" s="20">
        <v>2</v>
      </c>
      <c r="H1609" s="20">
        <v>2026</v>
      </c>
      <c r="I1609" s="20" t="s">
        <v>9214</v>
      </c>
      <c r="J1609" s="20" t="s">
        <v>9212</v>
      </c>
      <c r="K1609" s="20">
        <v>7386990390</v>
      </c>
      <c r="L1609" s="20" t="s">
        <v>9097</v>
      </c>
      <c r="M1609" s="20">
        <v>9703406001</v>
      </c>
      <c r="N1609" s="20" t="s">
        <v>67</v>
      </c>
      <c r="O1609" s="20" t="s">
        <v>2492</v>
      </c>
      <c r="P1609" s="31" t="s">
        <v>9215</v>
      </c>
      <c r="Q1609" s="20" t="s">
        <v>46</v>
      </c>
      <c r="R1609" s="32" t="s">
        <v>9216</v>
      </c>
    </row>
    <row r="1610" spans="1:18" ht="22.5" hidden="1" customHeight="1" x14ac:dyDescent="0.2">
      <c r="A1610" s="29">
        <v>45381.499397222222</v>
      </c>
      <c r="B1610" s="20" t="s">
        <v>9217</v>
      </c>
      <c r="C1610" s="30">
        <v>160122733092</v>
      </c>
      <c r="D1610" s="20" t="s">
        <v>9218</v>
      </c>
      <c r="E1610" s="20" t="s">
        <v>40</v>
      </c>
      <c r="F1610" s="20" t="s">
        <v>7</v>
      </c>
      <c r="G1610" s="20">
        <v>2</v>
      </c>
      <c r="H1610" s="20">
        <v>2026</v>
      </c>
      <c r="I1610" s="20" t="s">
        <v>9219</v>
      </c>
      <c r="J1610" s="20" t="s">
        <v>9217</v>
      </c>
      <c r="K1610" s="20">
        <v>9908654127</v>
      </c>
      <c r="L1610" s="20" t="s">
        <v>9160</v>
      </c>
      <c r="M1610" s="20">
        <v>9703406001</v>
      </c>
      <c r="N1610" s="20" t="s">
        <v>67</v>
      </c>
      <c r="O1610" s="20" t="s">
        <v>1410</v>
      </c>
      <c r="P1610" s="31" t="s">
        <v>9220</v>
      </c>
      <c r="Q1610" s="20" t="s">
        <v>46</v>
      </c>
      <c r="R1610" s="32" t="s">
        <v>3880</v>
      </c>
    </row>
    <row r="1611" spans="1:18" ht="22.5" hidden="1" customHeight="1" x14ac:dyDescent="0.2">
      <c r="A1611" s="29">
        <v>45381.489846712968</v>
      </c>
      <c r="B1611" s="20" t="s">
        <v>9221</v>
      </c>
      <c r="C1611" s="30">
        <v>160122733093</v>
      </c>
      <c r="D1611" s="20" t="s">
        <v>9222</v>
      </c>
      <c r="E1611" s="20" t="s">
        <v>40</v>
      </c>
      <c r="F1611" s="20" t="s">
        <v>7</v>
      </c>
      <c r="G1611" s="20">
        <v>2</v>
      </c>
      <c r="H1611" s="20">
        <v>2026</v>
      </c>
      <c r="I1611" s="20" t="s">
        <v>9223</v>
      </c>
      <c r="J1611" s="20" t="s">
        <v>9221</v>
      </c>
      <c r="K1611" s="20">
        <v>9906729302</v>
      </c>
      <c r="L1611" s="20" t="s">
        <v>9166</v>
      </c>
      <c r="M1611" s="20">
        <v>9703406001</v>
      </c>
      <c r="N1611" s="20" t="s">
        <v>67</v>
      </c>
      <c r="O1611" s="20" t="s">
        <v>9224</v>
      </c>
      <c r="P1611" s="31" t="s">
        <v>9225</v>
      </c>
      <c r="Q1611" s="20" t="s">
        <v>70</v>
      </c>
      <c r="R1611" s="32" t="s">
        <v>9226</v>
      </c>
    </row>
    <row r="1612" spans="1:18" ht="22.5" hidden="1" customHeight="1" x14ac:dyDescent="0.2">
      <c r="A1612" s="29">
        <v>45381.523637997685</v>
      </c>
      <c r="B1612" s="20" t="s">
        <v>9227</v>
      </c>
      <c r="C1612" s="30">
        <v>160122733094</v>
      </c>
      <c r="D1612" s="20" t="s">
        <v>9228</v>
      </c>
      <c r="E1612" s="20" t="s">
        <v>40</v>
      </c>
      <c r="F1612" s="20" t="s">
        <v>7</v>
      </c>
      <c r="G1612" s="20">
        <v>2</v>
      </c>
      <c r="H1612" s="20">
        <v>2026</v>
      </c>
      <c r="I1612" s="20" t="s">
        <v>9229</v>
      </c>
      <c r="J1612" s="20" t="s">
        <v>9227</v>
      </c>
      <c r="K1612" s="20">
        <v>7396200289</v>
      </c>
      <c r="L1612" s="20" t="s">
        <v>9230</v>
      </c>
      <c r="M1612" s="20">
        <v>9989404702</v>
      </c>
      <c r="N1612" s="20" t="s">
        <v>316</v>
      </c>
      <c r="O1612" s="20">
        <v>66</v>
      </c>
      <c r="P1612" s="20" t="s">
        <v>9231</v>
      </c>
      <c r="Q1612" s="20" t="s">
        <v>46</v>
      </c>
      <c r="R1612" s="32" t="s">
        <v>9232</v>
      </c>
    </row>
    <row r="1613" spans="1:18" ht="22.5" hidden="1" customHeight="1" x14ac:dyDescent="0.2">
      <c r="A1613" s="29">
        <v>45383.660874594905</v>
      </c>
      <c r="B1613" s="20" t="s">
        <v>9233</v>
      </c>
      <c r="C1613" s="30">
        <v>160122733097</v>
      </c>
      <c r="D1613" s="20" t="s">
        <v>9234</v>
      </c>
      <c r="E1613" s="20" t="s">
        <v>50</v>
      </c>
      <c r="F1613" s="20" t="s">
        <v>7</v>
      </c>
      <c r="G1613" s="20">
        <v>2</v>
      </c>
      <c r="H1613" s="20">
        <v>2026</v>
      </c>
      <c r="I1613" s="20" t="s">
        <v>9235</v>
      </c>
      <c r="J1613" s="20" t="s">
        <v>9233</v>
      </c>
      <c r="K1613" s="20">
        <v>8074451861</v>
      </c>
      <c r="L1613" s="20" t="s">
        <v>9236</v>
      </c>
      <c r="M1613" s="20" t="s">
        <v>9237</v>
      </c>
      <c r="N1613" s="20" t="s">
        <v>53</v>
      </c>
      <c r="O1613" s="20" t="s">
        <v>925</v>
      </c>
      <c r="P1613" s="20" t="s">
        <v>9238</v>
      </c>
      <c r="Q1613" s="20" t="s">
        <v>46</v>
      </c>
      <c r="R1613" s="32" t="s">
        <v>46</v>
      </c>
    </row>
    <row r="1614" spans="1:18" ht="22.5" hidden="1" customHeight="1" x14ac:dyDescent="0.2">
      <c r="A1614" s="29">
        <v>45381.518791238428</v>
      </c>
      <c r="B1614" s="20" t="s">
        <v>9239</v>
      </c>
      <c r="C1614" s="30">
        <v>160122733098</v>
      </c>
      <c r="D1614" s="20" t="s">
        <v>9240</v>
      </c>
      <c r="E1614" s="20" t="s">
        <v>50</v>
      </c>
      <c r="F1614" s="20" t="s">
        <v>7</v>
      </c>
      <c r="G1614" s="20">
        <v>2</v>
      </c>
      <c r="H1614" s="20">
        <v>2026</v>
      </c>
      <c r="I1614" s="20" t="s">
        <v>9241</v>
      </c>
      <c r="J1614" s="20" t="s">
        <v>9239</v>
      </c>
      <c r="K1614" s="20">
        <v>8499858948</v>
      </c>
      <c r="L1614" s="20" t="s">
        <v>9242</v>
      </c>
      <c r="M1614" s="20">
        <v>9989404702</v>
      </c>
      <c r="N1614" s="20" t="s">
        <v>9243</v>
      </c>
      <c r="O1614" s="20" t="s">
        <v>9244</v>
      </c>
      <c r="P1614" s="31" t="s">
        <v>9245</v>
      </c>
      <c r="Q1614" s="20" t="s">
        <v>46</v>
      </c>
      <c r="R1614" s="32" t="s">
        <v>9246</v>
      </c>
    </row>
    <row r="1615" spans="1:18" ht="22.5" hidden="1" customHeight="1" x14ac:dyDescent="0.2">
      <c r="A1615" s="29">
        <v>45401.468587870375</v>
      </c>
      <c r="B1615" s="20" t="s">
        <v>9247</v>
      </c>
      <c r="C1615" s="30">
        <v>160122733100</v>
      </c>
      <c r="D1615" s="20" t="s">
        <v>9248</v>
      </c>
      <c r="E1615" s="20" t="s">
        <v>50</v>
      </c>
      <c r="F1615" s="20" t="s">
        <v>7</v>
      </c>
      <c r="G1615" s="20">
        <v>2</v>
      </c>
      <c r="H1615" s="20">
        <v>2026</v>
      </c>
      <c r="I1615" s="20" t="s">
        <v>9249</v>
      </c>
      <c r="J1615" s="20" t="s">
        <v>9247</v>
      </c>
      <c r="K1615" s="20">
        <v>8099669369</v>
      </c>
      <c r="L1615" s="20" t="s">
        <v>9250</v>
      </c>
      <c r="M1615" s="20">
        <v>9989404702</v>
      </c>
      <c r="N1615" s="20" t="s">
        <v>67</v>
      </c>
      <c r="O1615" s="20">
        <v>75</v>
      </c>
      <c r="P1615" s="31" t="s">
        <v>9251</v>
      </c>
      <c r="Q1615" s="20" t="s">
        <v>46</v>
      </c>
      <c r="R1615" s="20" t="s">
        <v>56</v>
      </c>
    </row>
    <row r="1616" spans="1:18" ht="22.5" hidden="1" customHeight="1" x14ac:dyDescent="0.2">
      <c r="A1616" s="29">
        <v>45381.515818229163</v>
      </c>
      <c r="B1616" s="20" t="s">
        <v>9252</v>
      </c>
      <c r="C1616" s="30">
        <v>160122733102</v>
      </c>
      <c r="D1616" s="20" t="s">
        <v>9253</v>
      </c>
      <c r="E1616" s="20" t="s">
        <v>50</v>
      </c>
      <c r="F1616" s="20" t="s">
        <v>7</v>
      </c>
      <c r="G1616" s="20">
        <v>2</v>
      </c>
      <c r="H1616" s="20">
        <v>2026</v>
      </c>
      <c r="I1616" s="20" t="s">
        <v>9254</v>
      </c>
      <c r="J1616" s="20" t="s">
        <v>9252</v>
      </c>
      <c r="K1616" s="20">
        <v>9390122471</v>
      </c>
      <c r="L1616" s="20" t="s">
        <v>9255</v>
      </c>
      <c r="M1616" s="20">
        <v>9989404702</v>
      </c>
      <c r="N1616" s="20" t="s">
        <v>2039</v>
      </c>
      <c r="O1616" s="20" t="s">
        <v>9256</v>
      </c>
      <c r="P1616" s="20" t="s">
        <v>9257</v>
      </c>
      <c r="Q1616" s="20" t="s">
        <v>70</v>
      </c>
      <c r="R1616" s="32" t="s">
        <v>9258</v>
      </c>
    </row>
    <row r="1617" spans="1:18" ht="22.5" hidden="1" customHeight="1" x14ac:dyDescent="0.2">
      <c r="A1617" s="29">
        <v>45381.549205682866</v>
      </c>
      <c r="B1617" s="20" t="s">
        <v>9259</v>
      </c>
      <c r="C1617" s="30">
        <v>160122733103</v>
      </c>
      <c r="D1617" s="20" t="s">
        <v>9260</v>
      </c>
      <c r="E1617" s="20" t="s">
        <v>50</v>
      </c>
      <c r="F1617" s="20" t="s">
        <v>7</v>
      </c>
      <c r="G1617" s="20">
        <v>2</v>
      </c>
      <c r="H1617" s="20">
        <v>2026</v>
      </c>
      <c r="I1617" s="20" t="s">
        <v>9259</v>
      </c>
      <c r="J1617" s="20" t="s">
        <v>9259</v>
      </c>
      <c r="K1617" s="20">
        <v>9989353762</v>
      </c>
      <c r="L1617" s="20" t="s">
        <v>9255</v>
      </c>
      <c r="M1617" s="20">
        <v>9989404702</v>
      </c>
      <c r="N1617" s="20" t="s">
        <v>43</v>
      </c>
      <c r="O1617" s="20" t="s">
        <v>4880</v>
      </c>
      <c r="P1617" s="31" t="s">
        <v>9261</v>
      </c>
      <c r="Q1617" s="20" t="s">
        <v>46</v>
      </c>
      <c r="R1617" s="32" t="s">
        <v>112</v>
      </c>
    </row>
    <row r="1618" spans="1:18" ht="22.5" hidden="1" customHeight="1" x14ac:dyDescent="0.2">
      <c r="A1618" s="29">
        <v>45381.560274999996</v>
      </c>
      <c r="B1618" s="20" t="s">
        <v>9262</v>
      </c>
      <c r="C1618" s="30">
        <v>160122733104</v>
      </c>
      <c r="D1618" s="20" t="s">
        <v>9263</v>
      </c>
      <c r="E1618" s="20" t="s">
        <v>50</v>
      </c>
      <c r="F1618" s="20" t="s">
        <v>7</v>
      </c>
      <c r="G1618" s="20">
        <v>2</v>
      </c>
      <c r="H1618" s="20">
        <v>2026</v>
      </c>
      <c r="I1618" s="20" t="s">
        <v>9264</v>
      </c>
      <c r="J1618" s="20" t="s">
        <v>9262</v>
      </c>
      <c r="K1618" s="20">
        <v>7731019107</v>
      </c>
      <c r="L1618" s="20" t="s">
        <v>9265</v>
      </c>
      <c r="M1618" s="20">
        <v>9989404702</v>
      </c>
      <c r="N1618" s="20" t="s">
        <v>67</v>
      </c>
      <c r="O1618" s="20">
        <v>75.52</v>
      </c>
      <c r="P1618" s="31" t="s">
        <v>9266</v>
      </c>
      <c r="Q1618" s="20" t="s">
        <v>70</v>
      </c>
      <c r="R1618" s="32" t="s">
        <v>3622</v>
      </c>
    </row>
    <row r="1619" spans="1:18" ht="22.5" hidden="1" customHeight="1" x14ac:dyDescent="0.2">
      <c r="A1619" s="29">
        <v>45381.543278576384</v>
      </c>
      <c r="B1619" s="20" t="s">
        <v>9267</v>
      </c>
      <c r="C1619" s="30">
        <v>160122733105</v>
      </c>
      <c r="D1619" s="20" t="s">
        <v>9268</v>
      </c>
      <c r="E1619" s="20" t="s">
        <v>50</v>
      </c>
      <c r="F1619" s="20" t="s">
        <v>7</v>
      </c>
      <c r="G1619" s="20">
        <v>2</v>
      </c>
      <c r="H1619" s="20">
        <v>2026</v>
      </c>
      <c r="I1619" s="20" t="s">
        <v>9269</v>
      </c>
      <c r="J1619" s="20" t="s">
        <v>9267</v>
      </c>
      <c r="K1619" s="20">
        <v>6303094709</v>
      </c>
      <c r="L1619" s="20" t="s">
        <v>9270</v>
      </c>
      <c r="M1619" s="20">
        <v>9989404702</v>
      </c>
      <c r="N1619" s="20" t="s">
        <v>43</v>
      </c>
      <c r="O1619" s="20">
        <v>114</v>
      </c>
      <c r="P1619" s="31" t="s">
        <v>9271</v>
      </c>
      <c r="Q1619" s="20" t="s">
        <v>46</v>
      </c>
      <c r="R1619" s="32" t="s">
        <v>112</v>
      </c>
    </row>
    <row r="1620" spans="1:18" ht="22.5" hidden="1" customHeight="1" x14ac:dyDescent="0.2">
      <c r="A1620" s="29">
        <v>45387.444841747681</v>
      </c>
      <c r="B1620" s="20" t="s">
        <v>9272</v>
      </c>
      <c r="C1620" s="30">
        <v>160122733106</v>
      </c>
      <c r="D1620" s="20" t="s">
        <v>9273</v>
      </c>
      <c r="E1620" s="20" t="s">
        <v>50</v>
      </c>
      <c r="F1620" s="20" t="s">
        <v>7</v>
      </c>
      <c r="G1620" s="20">
        <v>2</v>
      </c>
      <c r="H1620" s="20">
        <v>2026</v>
      </c>
      <c r="I1620" s="20" t="s">
        <v>9274</v>
      </c>
      <c r="J1620" s="20" t="s">
        <v>9272</v>
      </c>
      <c r="K1620" s="20">
        <v>7702314729</v>
      </c>
      <c r="L1620" s="20" t="s">
        <v>9265</v>
      </c>
      <c r="M1620" s="20">
        <v>9989404702</v>
      </c>
      <c r="N1620" s="20" t="s">
        <v>53</v>
      </c>
      <c r="O1620" s="20">
        <v>61</v>
      </c>
      <c r="P1620" s="20" t="s">
        <v>9275</v>
      </c>
      <c r="Q1620" s="20" t="s">
        <v>70</v>
      </c>
      <c r="R1620" s="32" t="s">
        <v>9047</v>
      </c>
    </row>
    <row r="1621" spans="1:18" ht="22.5" hidden="1" customHeight="1" x14ac:dyDescent="0.2">
      <c r="A1621" s="29">
        <v>45401.470884270835</v>
      </c>
      <c r="B1621" s="20" t="s">
        <v>9276</v>
      </c>
      <c r="C1621" s="30">
        <v>160122733107</v>
      </c>
      <c r="D1621" s="20" t="s">
        <v>9277</v>
      </c>
      <c r="E1621" s="20" t="s">
        <v>50</v>
      </c>
      <c r="F1621" s="20" t="s">
        <v>7</v>
      </c>
      <c r="G1621" s="20">
        <v>2</v>
      </c>
      <c r="H1621" s="20">
        <v>2026</v>
      </c>
      <c r="I1621" s="20" t="s">
        <v>9278</v>
      </c>
      <c r="J1621" s="20" t="s">
        <v>9276</v>
      </c>
      <c r="K1621" s="20">
        <v>9346325484</v>
      </c>
      <c r="L1621" s="20" t="s">
        <v>9250</v>
      </c>
      <c r="M1621" s="20">
        <v>9989404702</v>
      </c>
      <c r="N1621" s="20" t="s">
        <v>67</v>
      </c>
      <c r="O1621" s="20">
        <v>75</v>
      </c>
      <c r="P1621" s="31" t="s">
        <v>9279</v>
      </c>
      <c r="Q1621" s="20" t="s">
        <v>46</v>
      </c>
      <c r="R1621" s="20" t="s">
        <v>112</v>
      </c>
    </row>
    <row r="1622" spans="1:18" ht="22.5" hidden="1" customHeight="1" x14ac:dyDescent="0.2">
      <c r="A1622" s="29">
        <v>45381.518155034719</v>
      </c>
      <c r="B1622" s="20" t="s">
        <v>9280</v>
      </c>
      <c r="C1622" s="30">
        <v>160122733108</v>
      </c>
      <c r="D1622" s="20" t="s">
        <v>9281</v>
      </c>
      <c r="E1622" s="20" t="s">
        <v>50</v>
      </c>
      <c r="F1622" s="20" t="s">
        <v>7</v>
      </c>
      <c r="G1622" s="20">
        <v>2</v>
      </c>
      <c r="H1622" s="20">
        <v>2026</v>
      </c>
      <c r="I1622" s="20" t="s">
        <v>9282</v>
      </c>
      <c r="J1622" s="20" t="s">
        <v>9282</v>
      </c>
      <c r="K1622" s="20">
        <v>8074185415</v>
      </c>
      <c r="L1622" s="20" t="s">
        <v>9283</v>
      </c>
      <c r="M1622" s="20">
        <v>9989404702</v>
      </c>
      <c r="N1622" s="20" t="s">
        <v>67</v>
      </c>
      <c r="O1622" s="20">
        <v>75</v>
      </c>
      <c r="P1622" s="31" t="s">
        <v>9284</v>
      </c>
      <c r="Q1622" s="20" t="s">
        <v>46</v>
      </c>
      <c r="R1622" s="32" t="s">
        <v>9285</v>
      </c>
    </row>
    <row r="1623" spans="1:18" ht="22.5" hidden="1" customHeight="1" x14ac:dyDescent="0.2">
      <c r="A1623" s="29">
        <v>45383.711767916669</v>
      </c>
      <c r="B1623" s="20" t="s">
        <v>9286</v>
      </c>
      <c r="C1623" s="30">
        <v>160122733110</v>
      </c>
      <c r="D1623" s="20" t="s">
        <v>9287</v>
      </c>
      <c r="E1623" s="20" t="s">
        <v>50</v>
      </c>
      <c r="F1623" s="20" t="s">
        <v>7</v>
      </c>
      <c r="G1623" s="20">
        <v>2</v>
      </c>
      <c r="H1623" s="20">
        <v>2026</v>
      </c>
      <c r="I1623" s="20" t="s">
        <v>9288</v>
      </c>
      <c r="J1623" s="20" t="s">
        <v>9286</v>
      </c>
      <c r="K1623" s="20">
        <v>6305447909</v>
      </c>
      <c r="L1623" s="20" t="s">
        <v>9289</v>
      </c>
      <c r="M1623" s="20">
        <v>9949997684</v>
      </c>
      <c r="N1623" s="20" t="s">
        <v>67</v>
      </c>
      <c r="O1623" s="20" t="s">
        <v>169</v>
      </c>
      <c r="P1623" s="31" t="s">
        <v>9290</v>
      </c>
      <c r="Q1623" s="20" t="s">
        <v>46</v>
      </c>
      <c r="R1623" s="32" t="s">
        <v>9291</v>
      </c>
    </row>
    <row r="1624" spans="1:18" ht="22.5" hidden="1" customHeight="1" x14ac:dyDescent="0.2">
      <c r="A1624" s="29">
        <v>45381.513636944444</v>
      </c>
      <c r="B1624" s="20" t="s">
        <v>9292</v>
      </c>
      <c r="C1624" s="30">
        <v>160122733111</v>
      </c>
      <c r="D1624" s="20" t="s">
        <v>9293</v>
      </c>
      <c r="E1624" s="20" t="s">
        <v>50</v>
      </c>
      <c r="F1624" s="20" t="s">
        <v>7</v>
      </c>
      <c r="G1624" s="20">
        <v>2</v>
      </c>
      <c r="H1624" s="20">
        <v>2026</v>
      </c>
      <c r="I1624" s="20" t="s">
        <v>9294</v>
      </c>
      <c r="J1624" s="20" t="s">
        <v>9292</v>
      </c>
      <c r="K1624" s="20">
        <v>9390984503</v>
      </c>
      <c r="L1624" s="20" t="s">
        <v>9295</v>
      </c>
      <c r="M1624" s="20">
        <v>9989404702</v>
      </c>
      <c r="N1624" s="20" t="s">
        <v>9296</v>
      </c>
      <c r="O1624" s="20">
        <v>63</v>
      </c>
      <c r="P1624" s="20" t="s">
        <v>9297</v>
      </c>
      <c r="Q1624" s="20" t="s">
        <v>46</v>
      </c>
      <c r="R1624" s="32" t="s">
        <v>85</v>
      </c>
    </row>
    <row r="1625" spans="1:18" ht="22.5" hidden="1" customHeight="1" x14ac:dyDescent="0.2">
      <c r="A1625" s="29">
        <v>45370.372256192131</v>
      </c>
      <c r="B1625" s="20" t="s">
        <v>9298</v>
      </c>
      <c r="C1625" s="30">
        <v>160122733112</v>
      </c>
      <c r="D1625" s="20" t="s">
        <v>9299</v>
      </c>
      <c r="E1625" s="20" t="s">
        <v>50</v>
      </c>
      <c r="F1625" s="20" t="s">
        <v>7</v>
      </c>
      <c r="G1625" s="20">
        <v>2</v>
      </c>
      <c r="H1625" s="20">
        <v>2026</v>
      </c>
      <c r="I1625" s="20" t="s">
        <v>9300</v>
      </c>
      <c r="J1625" s="20" t="s">
        <v>9298</v>
      </c>
      <c r="K1625" s="20">
        <v>7032619744</v>
      </c>
      <c r="L1625" s="20" t="s">
        <v>9230</v>
      </c>
      <c r="M1625" s="20">
        <v>9989404702</v>
      </c>
      <c r="N1625" s="20" t="s">
        <v>2039</v>
      </c>
      <c r="O1625" s="20" t="s">
        <v>9301</v>
      </c>
      <c r="P1625" s="20" t="s">
        <v>9302</v>
      </c>
      <c r="Q1625" s="20" t="s">
        <v>70</v>
      </c>
      <c r="R1625" s="32" t="s">
        <v>9303</v>
      </c>
    </row>
    <row r="1626" spans="1:18" ht="22.5" hidden="1" customHeight="1" x14ac:dyDescent="0.2">
      <c r="A1626" s="29">
        <v>45434.636789027776</v>
      </c>
      <c r="B1626" s="20" t="s">
        <v>9304</v>
      </c>
      <c r="C1626" s="20">
        <v>160122733113</v>
      </c>
      <c r="D1626" s="20" t="s">
        <v>9305</v>
      </c>
      <c r="E1626" s="20" t="s">
        <v>50</v>
      </c>
      <c r="F1626" s="20" t="s">
        <v>7</v>
      </c>
      <c r="G1626" s="20">
        <v>2</v>
      </c>
      <c r="H1626" s="20">
        <v>2026</v>
      </c>
      <c r="I1626" s="20" t="s">
        <v>9306</v>
      </c>
      <c r="J1626" s="20" t="s">
        <v>9304</v>
      </c>
      <c r="K1626" s="20">
        <v>6303818094</v>
      </c>
      <c r="L1626" s="20" t="s">
        <v>9230</v>
      </c>
      <c r="M1626" s="20">
        <v>9989404702</v>
      </c>
      <c r="N1626" s="20" t="s">
        <v>67</v>
      </c>
      <c r="O1626" s="20">
        <v>70</v>
      </c>
      <c r="P1626" s="31" t="s">
        <v>9307</v>
      </c>
      <c r="Q1626" s="20" t="s">
        <v>46</v>
      </c>
      <c r="R1626" s="20" t="s">
        <v>6621</v>
      </c>
    </row>
    <row r="1627" spans="1:18" ht="22.5" hidden="1" customHeight="1" x14ac:dyDescent="0.2">
      <c r="A1627" s="29">
        <v>45381.544792858796</v>
      </c>
      <c r="B1627" s="20" t="s">
        <v>9308</v>
      </c>
      <c r="C1627" s="30">
        <v>160122733114</v>
      </c>
      <c r="D1627" s="20" t="s">
        <v>9309</v>
      </c>
      <c r="E1627" s="20" t="s">
        <v>50</v>
      </c>
      <c r="F1627" s="20" t="s">
        <v>7</v>
      </c>
      <c r="G1627" s="20">
        <v>2</v>
      </c>
      <c r="H1627" s="20">
        <v>2026</v>
      </c>
      <c r="I1627" s="20" t="s">
        <v>9310</v>
      </c>
      <c r="J1627" s="20" t="s">
        <v>9308</v>
      </c>
      <c r="K1627" s="20">
        <v>9392469574</v>
      </c>
      <c r="L1627" s="20" t="s">
        <v>9270</v>
      </c>
      <c r="M1627" s="20">
        <v>9989404702</v>
      </c>
      <c r="N1627" s="20" t="s">
        <v>4260</v>
      </c>
      <c r="O1627" s="20">
        <v>39.11</v>
      </c>
      <c r="P1627" s="31" t="s">
        <v>9311</v>
      </c>
      <c r="Q1627" s="20" t="s">
        <v>46</v>
      </c>
      <c r="R1627" s="32" t="s">
        <v>112</v>
      </c>
    </row>
    <row r="1628" spans="1:18" ht="22.5" hidden="1" customHeight="1" x14ac:dyDescent="0.2">
      <c r="A1628" s="29">
        <v>45381.764160960651</v>
      </c>
      <c r="B1628" s="20" t="s">
        <v>9312</v>
      </c>
      <c r="C1628" s="30">
        <v>160122733118</v>
      </c>
      <c r="D1628" s="20" t="s">
        <v>9313</v>
      </c>
      <c r="E1628" s="20" t="s">
        <v>50</v>
      </c>
      <c r="F1628" s="20" t="s">
        <v>7</v>
      </c>
      <c r="G1628" s="20">
        <v>2</v>
      </c>
      <c r="H1628" s="20">
        <v>2026</v>
      </c>
      <c r="I1628" s="20" t="s">
        <v>9314</v>
      </c>
      <c r="J1628" s="20" t="s">
        <v>9312</v>
      </c>
      <c r="K1628" s="20">
        <v>9381046084</v>
      </c>
      <c r="L1628" s="20" t="s">
        <v>9242</v>
      </c>
      <c r="M1628" s="20">
        <v>9989404702</v>
      </c>
      <c r="N1628" s="20" t="s">
        <v>67</v>
      </c>
      <c r="O1628" s="20">
        <v>75.52</v>
      </c>
      <c r="P1628" s="31" t="s">
        <v>9315</v>
      </c>
      <c r="Q1628" s="20" t="s">
        <v>70</v>
      </c>
      <c r="R1628" s="32" t="s">
        <v>8693</v>
      </c>
    </row>
    <row r="1629" spans="1:18" ht="22.5" hidden="1" customHeight="1" x14ac:dyDescent="0.2">
      <c r="A1629" s="29">
        <v>45369.869712442131</v>
      </c>
      <c r="B1629" s="20" t="s">
        <v>9316</v>
      </c>
      <c r="C1629" s="30">
        <v>160122733120</v>
      </c>
      <c r="D1629" s="20" t="s">
        <v>9317</v>
      </c>
      <c r="E1629" s="20" t="s">
        <v>50</v>
      </c>
      <c r="F1629" s="20" t="s">
        <v>7</v>
      </c>
      <c r="G1629" s="20">
        <v>2</v>
      </c>
      <c r="H1629" s="20">
        <v>2026</v>
      </c>
      <c r="I1629" s="20" t="s">
        <v>9318</v>
      </c>
      <c r="J1629" s="20" t="s">
        <v>9316</v>
      </c>
      <c r="K1629" s="20">
        <v>8639484769</v>
      </c>
      <c r="L1629" s="20" t="s">
        <v>9319</v>
      </c>
      <c r="M1629" s="20">
        <v>9985079195</v>
      </c>
      <c r="N1629" s="20" t="s">
        <v>53</v>
      </c>
      <c r="O1629" s="20">
        <v>60.49</v>
      </c>
      <c r="P1629" s="20" t="s">
        <v>9320</v>
      </c>
      <c r="Q1629" s="20" t="s">
        <v>46</v>
      </c>
      <c r="R1629" s="32" t="s">
        <v>2514</v>
      </c>
    </row>
    <row r="1630" spans="1:18" ht="22.5" hidden="1" customHeight="1" x14ac:dyDescent="0.2">
      <c r="A1630" s="29">
        <v>45381.465620972223</v>
      </c>
      <c r="B1630" s="20" t="s">
        <v>9321</v>
      </c>
      <c r="C1630" s="30">
        <v>160122733121</v>
      </c>
      <c r="D1630" s="20" t="s">
        <v>9322</v>
      </c>
      <c r="E1630" s="20" t="s">
        <v>50</v>
      </c>
      <c r="F1630" s="20" t="s">
        <v>7</v>
      </c>
      <c r="G1630" s="20">
        <v>2</v>
      </c>
      <c r="H1630" s="20">
        <v>2026</v>
      </c>
      <c r="I1630" s="20" t="s">
        <v>9323</v>
      </c>
      <c r="J1630" s="20" t="s">
        <v>9321</v>
      </c>
      <c r="K1630" s="20">
        <v>9182282936</v>
      </c>
      <c r="L1630" s="20" t="s">
        <v>9324</v>
      </c>
      <c r="M1630" s="20">
        <v>9985079195</v>
      </c>
      <c r="N1630" s="20" t="s">
        <v>67</v>
      </c>
      <c r="O1630" s="20" t="s">
        <v>110</v>
      </c>
      <c r="P1630" s="31" t="s">
        <v>9325</v>
      </c>
      <c r="Q1630" s="20" t="s">
        <v>46</v>
      </c>
      <c r="R1630" s="32" t="s">
        <v>112</v>
      </c>
    </row>
    <row r="1631" spans="1:18" ht="22.5" hidden="1" customHeight="1" x14ac:dyDescent="0.2">
      <c r="A1631" s="29">
        <v>45381.538420983794</v>
      </c>
      <c r="B1631" s="20" t="s">
        <v>9326</v>
      </c>
      <c r="C1631" s="30">
        <v>160122733122</v>
      </c>
      <c r="D1631" s="20" t="s">
        <v>9327</v>
      </c>
      <c r="E1631" s="20" t="s">
        <v>50</v>
      </c>
      <c r="F1631" s="20" t="s">
        <v>7</v>
      </c>
      <c r="G1631" s="20">
        <v>2</v>
      </c>
      <c r="H1631" s="20">
        <v>2026</v>
      </c>
      <c r="I1631" s="20" t="s">
        <v>9328</v>
      </c>
      <c r="J1631" s="20" t="s">
        <v>9326</v>
      </c>
      <c r="K1631" s="20">
        <v>9550115869</v>
      </c>
      <c r="L1631" s="20" t="s">
        <v>9329</v>
      </c>
      <c r="M1631" s="20">
        <v>9985079195</v>
      </c>
      <c r="N1631" s="20" t="s">
        <v>43</v>
      </c>
      <c r="O1631" s="20">
        <v>114</v>
      </c>
      <c r="P1631" s="31" t="s">
        <v>9330</v>
      </c>
      <c r="Q1631" s="20" t="s">
        <v>70</v>
      </c>
      <c r="R1631" s="32" t="s">
        <v>112</v>
      </c>
    </row>
    <row r="1632" spans="1:18" ht="22.5" hidden="1" customHeight="1" x14ac:dyDescent="0.2">
      <c r="A1632" s="29">
        <v>45383.61513928241</v>
      </c>
      <c r="B1632" s="20" t="s">
        <v>9331</v>
      </c>
      <c r="C1632" s="30">
        <v>160122733123</v>
      </c>
      <c r="D1632" s="20" t="s">
        <v>9332</v>
      </c>
      <c r="E1632" s="20" t="s">
        <v>50</v>
      </c>
      <c r="F1632" s="20" t="s">
        <v>7</v>
      </c>
      <c r="G1632" s="20">
        <v>2</v>
      </c>
      <c r="H1632" s="20">
        <v>2026</v>
      </c>
      <c r="I1632" s="20" t="s">
        <v>9333</v>
      </c>
      <c r="J1632" s="20" t="s">
        <v>9331</v>
      </c>
      <c r="K1632" s="20">
        <v>9502282525</v>
      </c>
      <c r="L1632" s="20" t="s">
        <v>9324</v>
      </c>
      <c r="M1632" s="20">
        <v>9985079195</v>
      </c>
      <c r="N1632" s="20" t="s">
        <v>594</v>
      </c>
      <c r="O1632" s="20" t="s">
        <v>9334</v>
      </c>
      <c r="P1632" s="20" t="s">
        <v>9335</v>
      </c>
      <c r="Q1632" s="20" t="s">
        <v>46</v>
      </c>
      <c r="R1632" s="32" t="s">
        <v>9336</v>
      </c>
    </row>
    <row r="1633" spans="1:18" ht="22.5" hidden="1" customHeight="1" x14ac:dyDescent="0.2">
      <c r="A1633" s="29">
        <v>45373.686015648149</v>
      </c>
      <c r="B1633" s="20" t="s">
        <v>9337</v>
      </c>
      <c r="C1633" s="30">
        <v>160122733124</v>
      </c>
      <c r="D1633" s="20" t="s">
        <v>9338</v>
      </c>
      <c r="E1633" s="20" t="s">
        <v>50</v>
      </c>
      <c r="F1633" s="20" t="s">
        <v>7</v>
      </c>
      <c r="G1633" s="20">
        <v>2</v>
      </c>
      <c r="H1633" s="20">
        <v>2026</v>
      </c>
      <c r="I1633" s="20" t="s">
        <v>9339</v>
      </c>
      <c r="J1633" s="20" t="s">
        <v>9340</v>
      </c>
      <c r="K1633" s="20">
        <v>9848857954</v>
      </c>
      <c r="L1633" s="20" t="s">
        <v>9319</v>
      </c>
      <c r="M1633" s="20">
        <v>9985079195</v>
      </c>
      <c r="N1633" s="20" t="s">
        <v>714</v>
      </c>
      <c r="O1633" s="20" t="s">
        <v>9341</v>
      </c>
      <c r="P1633" s="20" t="s">
        <v>9342</v>
      </c>
      <c r="Q1633" s="20" t="s">
        <v>70</v>
      </c>
      <c r="R1633" s="32" t="s">
        <v>112</v>
      </c>
    </row>
    <row r="1634" spans="1:18" ht="22.5" hidden="1" customHeight="1" x14ac:dyDescent="0.2">
      <c r="A1634" s="29">
        <v>45383.919323078706</v>
      </c>
      <c r="B1634" s="20" t="s">
        <v>9343</v>
      </c>
      <c r="C1634" s="30">
        <v>160122733127</v>
      </c>
      <c r="D1634" s="20" t="s">
        <v>9344</v>
      </c>
      <c r="E1634" s="20" t="s">
        <v>50</v>
      </c>
      <c r="F1634" s="20" t="s">
        <v>7</v>
      </c>
      <c r="G1634" s="20">
        <v>2</v>
      </c>
      <c r="H1634" s="20">
        <v>2026</v>
      </c>
      <c r="I1634" s="20" t="s">
        <v>9345</v>
      </c>
      <c r="J1634" s="20" t="s">
        <v>9343</v>
      </c>
      <c r="K1634" s="20">
        <v>8121044921</v>
      </c>
      <c r="L1634" s="20" t="s">
        <v>9319</v>
      </c>
      <c r="M1634" s="20">
        <v>9985079195</v>
      </c>
      <c r="N1634" s="20" t="s">
        <v>53</v>
      </c>
      <c r="O1634" s="20">
        <v>61.12</v>
      </c>
      <c r="P1634" s="20" t="s">
        <v>9346</v>
      </c>
      <c r="Q1634" s="20" t="s">
        <v>70</v>
      </c>
      <c r="R1634" s="32" t="s">
        <v>56</v>
      </c>
    </row>
    <row r="1635" spans="1:18" ht="22.5" hidden="1" customHeight="1" x14ac:dyDescent="0.2">
      <c r="A1635" s="29">
        <v>45380.558058113427</v>
      </c>
      <c r="B1635" s="20" t="s">
        <v>9347</v>
      </c>
      <c r="C1635" s="30">
        <v>160122733128</v>
      </c>
      <c r="D1635" s="20" t="s">
        <v>9348</v>
      </c>
      <c r="E1635" s="20" t="s">
        <v>50</v>
      </c>
      <c r="F1635" s="20" t="s">
        <v>7</v>
      </c>
      <c r="G1635" s="20">
        <v>2</v>
      </c>
      <c r="H1635" s="20">
        <v>2026</v>
      </c>
      <c r="I1635" s="20" t="s">
        <v>9349</v>
      </c>
      <c r="J1635" s="20" t="s">
        <v>9347</v>
      </c>
      <c r="K1635" s="20">
        <v>6300939067</v>
      </c>
      <c r="L1635" s="20" t="s">
        <v>9319</v>
      </c>
      <c r="M1635" s="20">
        <v>9985079195</v>
      </c>
      <c r="N1635" s="20" t="s">
        <v>43</v>
      </c>
      <c r="O1635" s="20">
        <v>114</v>
      </c>
      <c r="P1635" s="31" t="s">
        <v>9350</v>
      </c>
      <c r="Q1635" s="20" t="s">
        <v>46</v>
      </c>
      <c r="R1635" s="32" t="s">
        <v>9351</v>
      </c>
    </row>
    <row r="1636" spans="1:18" ht="22.5" hidden="1" customHeight="1" x14ac:dyDescent="0.2">
      <c r="A1636" s="29">
        <v>45381.510939780092</v>
      </c>
      <c r="B1636" s="20" t="s">
        <v>9352</v>
      </c>
      <c r="C1636" s="30">
        <v>160122733129</v>
      </c>
      <c r="D1636" s="20" t="s">
        <v>9353</v>
      </c>
      <c r="E1636" s="20" t="s">
        <v>50</v>
      </c>
      <c r="F1636" s="20" t="s">
        <v>7</v>
      </c>
      <c r="G1636" s="20">
        <v>2</v>
      </c>
      <c r="H1636" s="20">
        <v>2026</v>
      </c>
      <c r="I1636" s="20" t="s">
        <v>9354</v>
      </c>
      <c r="J1636" s="20" t="s">
        <v>9352</v>
      </c>
      <c r="K1636" s="20">
        <v>9160499391</v>
      </c>
      <c r="L1636" s="20" t="s">
        <v>9355</v>
      </c>
      <c r="M1636" s="20">
        <v>9985079195</v>
      </c>
      <c r="N1636" s="20" t="s">
        <v>2039</v>
      </c>
      <c r="O1636" s="20">
        <v>90.63</v>
      </c>
      <c r="P1636" s="20" t="s">
        <v>9356</v>
      </c>
      <c r="Q1636" s="20" t="s">
        <v>46</v>
      </c>
      <c r="R1636" s="32" t="s">
        <v>46</v>
      </c>
    </row>
    <row r="1637" spans="1:18" ht="22.5" hidden="1" customHeight="1" x14ac:dyDescent="0.2">
      <c r="A1637" s="29">
        <v>45381.570497962966</v>
      </c>
      <c r="B1637" s="20" t="s">
        <v>9357</v>
      </c>
      <c r="C1637" s="30">
        <v>160122733130</v>
      </c>
      <c r="D1637" s="20" t="s">
        <v>9358</v>
      </c>
      <c r="E1637" s="20" t="s">
        <v>50</v>
      </c>
      <c r="F1637" s="20" t="s">
        <v>7</v>
      </c>
      <c r="G1637" s="20">
        <v>2</v>
      </c>
      <c r="H1637" s="20">
        <v>2026</v>
      </c>
      <c r="I1637" s="20" t="s">
        <v>9359</v>
      </c>
      <c r="J1637" s="20" t="s">
        <v>9357</v>
      </c>
      <c r="K1637" s="20">
        <v>9912790798</v>
      </c>
      <c r="L1637" s="20" t="s">
        <v>9360</v>
      </c>
      <c r="M1637" s="20">
        <v>9985079195</v>
      </c>
      <c r="N1637" s="20" t="s">
        <v>53</v>
      </c>
      <c r="O1637" s="20" t="s">
        <v>2007</v>
      </c>
      <c r="P1637" s="20" t="s">
        <v>9361</v>
      </c>
      <c r="Q1637" s="20" t="s">
        <v>46</v>
      </c>
      <c r="R1637" s="32" t="s">
        <v>242</v>
      </c>
    </row>
    <row r="1638" spans="1:18" ht="22.5" hidden="1" customHeight="1" x14ac:dyDescent="0.2">
      <c r="A1638" s="29">
        <v>45381.518474212964</v>
      </c>
      <c r="B1638" s="20" t="s">
        <v>9362</v>
      </c>
      <c r="C1638" s="30">
        <v>160122733131</v>
      </c>
      <c r="D1638" s="20" t="s">
        <v>9363</v>
      </c>
      <c r="E1638" s="20" t="s">
        <v>50</v>
      </c>
      <c r="F1638" s="20" t="s">
        <v>7</v>
      </c>
      <c r="G1638" s="20">
        <v>2</v>
      </c>
      <c r="H1638" s="20">
        <v>2026</v>
      </c>
      <c r="I1638" s="20" t="s">
        <v>9364</v>
      </c>
      <c r="J1638" s="20" t="s">
        <v>9365</v>
      </c>
      <c r="K1638" s="20">
        <v>6303080581</v>
      </c>
      <c r="L1638" s="20" t="s">
        <v>9319</v>
      </c>
      <c r="M1638" s="20">
        <v>9985079195</v>
      </c>
      <c r="N1638" s="20" t="s">
        <v>53</v>
      </c>
      <c r="O1638" s="20" t="s">
        <v>9366</v>
      </c>
      <c r="P1638" s="20" t="s">
        <v>9367</v>
      </c>
      <c r="Q1638" s="20" t="s">
        <v>46</v>
      </c>
      <c r="R1638" s="32" t="s">
        <v>209</v>
      </c>
    </row>
    <row r="1639" spans="1:18" ht="22.5" hidden="1" customHeight="1" x14ac:dyDescent="0.2">
      <c r="A1639" s="29">
        <v>45413.831203599533</v>
      </c>
      <c r="B1639" s="20" t="s">
        <v>9368</v>
      </c>
      <c r="C1639" s="20">
        <v>160122733132</v>
      </c>
      <c r="D1639" s="20" t="s">
        <v>9369</v>
      </c>
      <c r="E1639" s="20" t="s">
        <v>50</v>
      </c>
      <c r="F1639" s="20" t="s">
        <v>7</v>
      </c>
      <c r="G1639" s="20">
        <v>2</v>
      </c>
      <c r="H1639" s="20">
        <v>2026</v>
      </c>
      <c r="I1639" s="20" t="s">
        <v>9370</v>
      </c>
      <c r="J1639" s="20" t="s">
        <v>9368</v>
      </c>
      <c r="K1639" s="20">
        <v>7981217920</v>
      </c>
      <c r="L1639" s="20" t="s">
        <v>9319</v>
      </c>
      <c r="M1639" s="20">
        <v>9985079195</v>
      </c>
      <c r="N1639" s="20" t="s">
        <v>600</v>
      </c>
      <c r="O1639" s="20">
        <v>72</v>
      </c>
      <c r="P1639" s="20" t="s">
        <v>9371</v>
      </c>
      <c r="Q1639" s="20" t="s">
        <v>70</v>
      </c>
      <c r="R1639" s="20" t="s">
        <v>3205</v>
      </c>
    </row>
    <row r="1640" spans="1:18" ht="22.5" hidden="1" customHeight="1" x14ac:dyDescent="0.2">
      <c r="A1640" s="29">
        <v>45392.8051647338</v>
      </c>
      <c r="B1640" s="20" t="s">
        <v>9372</v>
      </c>
      <c r="C1640" s="30">
        <v>160122733133</v>
      </c>
      <c r="D1640" s="20" t="s">
        <v>9373</v>
      </c>
      <c r="E1640" s="20" t="s">
        <v>50</v>
      </c>
      <c r="F1640" s="20" t="s">
        <v>7</v>
      </c>
      <c r="G1640" s="20">
        <v>2</v>
      </c>
      <c r="H1640" s="20">
        <v>2026</v>
      </c>
      <c r="I1640" s="20" t="s">
        <v>9374</v>
      </c>
      <c r="J1640" s="20" t="s">
        <v>9372</v>
      </c>
      <c r="K1640" s="20">
        <v>9392619880</v>
      </c>
      <c r="L1640" s="20" t="s">
        <v>9375</v>
      </c>
      <c r="M1640" s="20">
        <v>9985079195</v>
      </c>
      <c r="N1640" s="20" t="s">
        <v>67</v>
      </c>
      <c r="O1640" s="20" t="s">
        <v>169</v>
      </c>
      <c r="P1640" s="31" t="s">
        <v>9376</v>
      </c>
      <c r="Q1640" s="20" t="s">
        <v>70</v>
      </c>
      <c r="R1640" s="32" t="s">
        <v>9377</v>
      </c>
    </row>
    <row r="1641" spans="1:18" ht="22.5" hidden="1" customHeight="1" x14ac:dyDescent="0.2">
      <c r="A1641" s="29">
        <v>45381.510974999997</v>
      </c>
      <c r="B1641" s="20" t="s">
        <v>9378</v>
      </c>
      <c r="C1641" s="30">
        <v>160122733135</v>
      </c>
      <c r="D1641" s="20" t="s">
        <v>9379</v>
      </c>
      <c r="E1641" s="20" t="s">
        <v>50</v>
      </c>
      <c r="F1641" s="20" t="s">
        <v>7</v>
      </c>
      <c r="G1641" s="20">
        <v>2</v>
      </c>
      <c r="H1641" s="20">
        <v>2026</v>
      </c>
      <c r="I1641" s="20" t="s">
        <v>9380</v>
      </c>
      <c r="J1641" s="20" t="s">
        <v>9378</v>
      </c>
      <c r="K1641" s="20">
        <v>9347600194</v>
      </c>
      <c r="L1641" s="20" t="s">
        <v>9324</v>
      </c>
      <c r="M1641" s="20">
        <v>9985079195</v>
      </c>
      <c r="N1641" s="20" t="s">
        <v>2039</v>
      </c>
      <c r="O1641" s="20" t="s">
        <v>9301</v>
      </c>
      <c r="P1641" s="20" t="s">
        <v>9381</v>
      </c>
      <c r="Q1641" s="20" t="s">
        <v>46</v>
      </c>
      <c r="R1641" s="32" t="s">
        <v>9382</v>
      </c>
    </row>
    <row r="1642" spans="1:18" ht="22.5" hidden="1" customHeight="1" x14ac:dyDescent="0.2">
      <c r="A1642" s="29">
        <v>45374.601036585649</v>
      </c>
      <c r="B1642" s="20" t="s">
        <v>9383</v>
      </c>
      <c r="C1642" s="30">
        <v>160122733176</v>
      </c>
      <c r="D1642" s="20" t="s">
        <v>9384</v>
      </c>
      <c r="E1642" s="20" t="s">
        <v>50</v>
      </c>
      <c r="F1642" s="20" t="s">
        <v>7</v>
      </c>
      <c r="G1642" s="20">
        <v>3</v>
      </c>
      <c r="H1642" s="20">
        <v>2026</v>
      </c>
      <c r="I1642" s="20" t="s">
        <v>9385</v>
      </c>
      <c r="J1642" s="20" t="s">
        <v>9383</v>
      </c>
      <c r="K1642" s="20">
        <v>9505159296</v>
      </c>
      <c r="L1642" s="20" t="s">
        <v>9386</v>
      </c>
      <c r="M1642" s="20">
        <v>9866875331</v>
      </c>
      <c r="N1642" s="20" t="s">
        <v>714</v>
      </c>
      <c r="O1642" s="20">
        <v>72</v>
      </c>
      <c r="P1642" s="20" t="s">
        <v>9387</v>
      </c>
      <c r="Q1642" s="20" t="s">
        <v>46</v>
      </c>
      <c r="R1642" s="32" t="s">
        <v>1565</v>
      </c>
    </row>
    <row r="1643" spans="1:18" ht="22.5" hidden="1" customHeight="1" x14ac:dyDescent="0.2">
      <c r="A1643" s="29">
        <v>45371.500556793981</v>
      </c>
      <c r="B1643" s="20" t="s">
        <v>9388</v>
      </c>
      <c r="C1643" s="30">
        <v>160122733190</v>
      </c>
      <c r="D1643" s="20" t="s">
        <v>9389</v>
      </c>
      <c r="E1643" s="20" t="s">
        <v>50</v>
      </c>
      <c r="F1643" s="20" t="s">
        <v>7</v>
      </c>
      <c r="G1643" s="20">
        <v>3</v>
      </c>
      <c r="H1643" s="20">
        <v>2026</v>
      </c>
      <c r="I1643" s="20" t="s">
        <v>9390</v>
      </c>
      <c r="J1643" s="20" t="s">
        <v>9388</v>
      </c>
      <c r="K1643" s="20">
        <v>9381984962</v>
      </c>
      <c r="L1643" s="20" t="s">
        <v>9391</v>
      </c>
      <c r="M1643" s="20">
        <v>9989166622</v>
      </c>
      <c r="N1643" s="20" t="s">
        <v>2074</v>
      </c>
      <c r="O1643" s="20" t="s">
        <v>9392</v>
      </c>
      <c r="P1643" s="20" t="s">
        <v>9393</v>
      </c>
      <c r="Q1643" s="20" t="s">
        <v>46</v>
      </c>
      <c r="R1643" s="32" t="s">
        <v>9394</v>
      </c>
    </row>
    <row r="1644" spans="1:18" ht="22.5" hidden="1" customHeight="1" x14ac:dyDescent="0.2">
      <c r="A1644" s="29">
        <v>45370.917865868054</v>
      </c>
      <c r="B1644" s="20" t="s">
        <v>9395</v>
      </c>
      <c r="C1644" s="30">
        <v>160122733191</v>
      </c>
      <c r="D1644" s="20" t="s">
        <v>9396</v>
      </c>
      <c r="E1644" s="20" t="s">
        <v>50</v>
      </c>
      <c r="F1644" s="20" t="s">
        <v>7</v>
      </c>
      <c r="G1644" s="20">
        <v>3</v>
      </c>
      <c r="H1644" s="20">
        <v>2026</v>
      </c>
      <c r="I1644" s="20" t="s">
        <v>9397</v>
      </c>
      <c r="J1644" s="20" t="s">
        <v>9398</v>
      </c>
      <c r="K1644" s="20">
        <v>9951221094</v>
      </c>
      <c r="L1644" s="20" t="s">
        <v>9399</v>
      </c>
      <c r="M1644" s="20">
        <v>9989166622</v>
      </c>
      <c r="N1644" s="20" t="s">
        <v>53</v>
      </c>
      <c r="O1644" s="20" t="s">
        <v>9400</v>
      </c>
      <c r="P1644" s="20" t="s">
        <v>9401</v>
      </c>
      <c r="Q1644" s="20" t="s">
        <v>70</v>
      </c>
      <c r="R1644" s="32" t="s">
        <v>2587</v>
      </c>
    </row>
    <row r="1645" spans="1:18" ht="22.5" hidden="1" customHeight="1" x14ac:dyDescent="0.2">
      <c r="A1645" s="29">
        <v>45378.870218391203</v>
      </c>
      <c r="B1645" s="20" t="s">
        <v>9402</v>
      </c>
      <c r="C1645" s="30">
        <v>160122733192</v>
      </c>
      <c r="D1645" s="20" t="s">
        <v>9403</v>
      </c>
      <c r="E1645" s="20" t="s">
        <v>50</v>
      </c>
      <c r="F1645" s="20" t="s">
        <v>7</v>
      </c>
      <c r="G1645" s="20">
        <v>3</v>
      </c>
      <c r="H1645" s="20">
        <v>2026</v>
      </c>
      <c r="I1645" s="20" t="s">
        <v>9404</v>
      </c>
      <c r="J1645" s="20" t="s">
        <v>9402</v>
      </c>
      <c r="K1645" s="20">
        <v>7989660260</v>
      </c>
      <c r="L1645" s="20" t="s">
        <v>9405</v>
      </c>
      <c r="M1645" s="20">
        <v>9989166622</v>
      </c>
      <c r="N1645" s="20" t="s">
        <v>53</v>
      </c>
      <c r="O1645" s="20" t="s">
        <v>8229</v>
      </c>
      <c r="P1645" s="20" t="s">
        <v>9406</v>
      </c>
      <c r="Q1645" s="20" t="s">
        <v>46</v>
      </c>
      <c r="R1645" s="32" t="s">
        <v>9407</v>
      </c>
    </row>
    <row r="1646" spans="1:18" ht="22.5" hidden="1" customHeight="1" x14ac:dyDescent="0.2">
      <c r="A1646" s="29">
        <v>45374.649513668977</v>
      </c>
      <c r="B1646" s="20" t="s">
        <v>9408</v>
      </c>
      <c r="C1646" s="30">
        <v>160122733193</v>
      </c>
      <c r="D1646" s="20" t="s">
        <v>9409</v>
      </c>
      <c r="E1646" s="20" t="s">
        <v>50</v>
      </c>
      <c r="F1646" s="20" t="s">
        <v>7</v>
      </c>
      <c r="G1646" s="20">
        <v>3</v>
      </c>
      <c r="H1646" s="20">
        <v>2026</v>
      </c>
      <c r="I1646" s="20" t="s">
        <v>9410</v>
      </c>
      <c r="J1646" s="20" t="s">
        <v>9408</v>
      </c>
      <c r="K1646" s="20">
        <v>6304274138</v>
      </c>
      <c r="L1646" s="20" t="s">
        <v>9411</v>
      </c>
      <c r="M1646" s="20">
        <v>9989166622</v>
      </c>
      <c r="N1646" s="20" t="s">
        <v>9412</v>
      </c>
      <c r="O1646" s="20">
        <v>60</v>
      </c>
      <c r="P1646" s="20" t="s">
        <v>9413</v>
      </c>
      <c r="Q1646" s="20" t="s">
        <v>46</v>
      </c>
      <c r="R1646" s="32" t="s">
        <v>9414</v>
      </c>
    </row>
    <row r="1647" spans="1:18" ht="22.5" hidden="1" customHeight="1" x14ac:dyDescent="0.2">
      <c r="A1647" s="29">
        <v>45423.704049930559</v>
      </c>
      <c r="B1647" s="20" t="s">
        <v>9415</v>
      </c>
      <c r="C1647" s="20">
        <v>160122733196</v>
      </c>
      <c r="D1647" s="20" t="s">
        <v>9416</v>
      </c>
      <c r="E1647" s="20" t="s">
        <v>50</v>
      </c>
      <c r="F1647" s="20" t="s">
        <v>7</v>
      </c>
      <c r="G1647" s="20">
        <v>3</v>
      </c>
      <c r="H1647" s="20">
        <v>2026</v>
      </c>
      <c r="I1647" s="20" t="s">
        <v>9417</v>
      </c>
      <c r="J1647" s="20" t="s">
        <v>9415</v>
      </c>
      <c r="K1647" s="20">
        <v>9704205426</v>
      </c>
      <c r="L1647" s="20" t="s">
        <v>9418</v>
      </c>
      <c r="M1647" s="20">
        <v>9989166622</v>
      </c>
      <c r="N1647" s="20" t="s">
        <v>67</v>
      </c>
      <c r="O1647" s="20" t="s">
        <v>1010</v>
      </c>
      <c r="P1647" s="20" t="s">
        <v>9419</v>
      </c>
      <c r="Q1647" s="20" t="s">
        <v>46</v>
      </c>
      <c r="R1647" s="20" t="s">
        <v>2943</v>
      </c>
    </row>
    <row r="1648" spans="1:18" ht="22.5" hidden="1" customHeight="1" x14ac:dyDescent="0.2">
      <c r="A1648" s="29">
        <v>45396.63006019676</v>
      </c>
      <c r="B1648" s="20" t="s">
        <v>9420</v>
      </c>
      <c r="C1648" s="30">
        <v>160122733199</v>
      </c>
      <c r="D1648" s="20" t="s">
        <v>9421</v>
      </c>
      <c r="E1648" s="20" t="s">
        <v>50</v>
      </c>
      <c r="F1648" s="20" t="s">
        <v>7</v>
      </c>
      <c r="G1648" s="20">
        <v>3</v>
      </c>
      <c r="H1648" s="20">
        <v>2026</v>
      </c>
      <c r="I1648" s="20" t="s">
        <v>9422</v>
      </c>
      <c r="J1648" s="20" t="s">
        <v>9420</v>
      </c>
      <c r="K1648" s="20">
        <v>7093746363</v>
      </c>
      <c r="L1648" s="20" t="s">
        <v>9423</v>
      </c>
      <c r="M1648" s="20">
        <v>9989166622</v>
      </c>
      <c r="N1648" s="20" t="s">
        <v>43</v>
      </c>
      <c r="O1648" s="20" t="s">
        <v>2355</v>
      </c>
      <c r="P1648" s="20" t="s">
        <v>9424</v>
      </c>
      <c r="Q1648" s="20" t="s">
        <v>46</v>
      </c>
      <c r="R1648" s="32" t="s">
        <v>9425</v>
      </c>
    </row>
    <row r="1649" spans="1:18" ht="22.5" hidden="1" customHeight="1" x14ac:dyDescent="0.2">
      <c r="A1649" s="29">
        <v>45370.92410640046</v>
      </c>
      <c r="B1649" s="20" t="s">
        <v>9426</v>
      </c>
      <c r="C1649" s="30">
        <v>160122733201</v>
      </c>
      <c r="D1649" s="20" t="s">
        <v>9427</v>
      </c>
      <c r="E1649" s="20" t="s">
        <v>50</v>
      </c>
      <c r="F1649" s="20" t="s">
        <v>7</v>
      </c>
      <c r="G1649" s="20">
        <v>3</v>
      </c>
      <c r="H1649" s="20">
        <v>2026</v>
      </c>
      <c r="I1649" s="20" t="s">
        <v>9428</v>
      </c>
      <c r="J1649" s="20" t="s">
        <v>9426</v>
      </c>
      <c r="K1649" s="20">
        <v>8247641454</v>
      </c>
      <c r="L1649" s="20" t="s">
        <v>9399</v>
      </c>
      <c r="M1649" s="20">
        <v>9989166622</v>
      </c>
      <c r="N1649" s="20" t="s">
        <v>53</v>
      </c>
      <c r="O1649" s="20">
        <v>61</v>
      </c>
      <c r="P1649" s="20" t="s">
        <v>9429</v>
      </c>
      <c r="Q1649" s="20" t="s">
        <v>70</v>
      </c>
      <c r="R1649" s="32" t="s">
        <v>8360</v>
      </c>
    </row>
    <row r="1650" spans="1:18" ht="22.5" hidden="1" customHeight="1" x14ac:dyDescent="0.2">
      <c r="A1650" s="29">
        <v>45377.523508877319</v>
      </c>
      <c r="B1650" s="20" t="s">
        <v>9430</v>
      </c>
      <c r="C1650" s="30">
        <v>160122733202</v>
      </c>
      <c r="D1650" s="20" t="s">
        <v>9431</v>
      </c>
      <c r="E1650" s="20" t="s">
        <v>50</v>
      </c>
      <c r="F1650" s="20" t="s">
        <v>7</v>
      </c>
      <c r="G1650" s="20">
        <v>3</v>
      </c>
      <c r="H1650" s="20">
        <v>2026</v>
      </c>
      <c r="I1650" s="20" t="s">
        <v>9432</v>
      </c>
      <c r="J1650" s="20" t="s">
        <v>9430</v>
      </c>
      <c r="K1650" s="20">
        <v>8897848801</v>
      </c>
      <c r="L1650" s="20" t="s">
        <v>9405</v>
      </c>
      <c r="M1650" s="20">
        <v>9989166622</v>
      </c>
      <c r="N1650" s="20" t="s">
        <v>53</v>
      </c>
      <c r="O1650" s="20">
        <v>60</v>
      </c>
      <c r="P1650" s="20" t="s">
        <v>9433</v>
      </c>
      <c r="Q1650" s="20" t="s">
        <v>70</v>
      </c>
      <c r="R1650" s="32" t="s">
        <v>9434</v>
      </c>
    </row>
    <row r="1651" spans="1:18" ht="22.5" hidden="1" customHeight="1" x14ac:dyDescent="0.2">
      <c r="A1651" s="29">
        <v>45380.909721400458</v>
      </c>
      <c r="B1651" s="20" t="s">
        <v>9435</v>
      </c>
      <c r="C1651" s="30">
        <v>160122733301</v>
      </c>
      <c r="D1651" s="20" t="s">
        <v>9436</v>
      </c>
      <c r="E1651" s="20" t="s">
        <v>40</v>
      </c>
      <c r="F1651" s="20" t="s">
        <v>7</v>
      </c>
      <c r="G1651" s="20">
        <v>1</v>
      </c>
      <c r="H1651" s="20">
        <v>2026</v>
      </c>
      <c r="I1651" s="20" t="s">
        <v>9437</v>
      </c>
      <c r="J1651" s="20" t="s">
        <v>9435</v>
      </c>
      <c r="K1651" s="20">
        <v>6281602732</v>
      </c>
      <c r="L1651" s="20" t="s">
        <v>9019</v>
      </c>
      <c r="M1651" s="20">
        <v>8143369095</v>
      </c>
      <c r="N1651" s="20" t="s">
        <v>1360</v>
      </c>
      <c r="O1651" s="20">
        <v>60</v>
      </c>
      <c r="P1651" s="20" t="s">
        <v>9438</v>
      </c>
      <c r="Q1651" s="20" t="s">
        <v>46</v>
      </c>
      <c r="R1651" s="32" t="s">
        <v>9439</v>
      </c>
    </row>
    <row r="1652" spans="1:18" ht="22.5" hidden="1" customHeight="1" x14ac:dyDescent="0.2">
      <c r="A1652" s="29">
        <v>45380.634546516201</v>
      </c>
      <c r="B1652" s="20" t="s">
        <v>9440</v>
      </c>
      <c r="C1652" s="30">
        <v>160122733302</v>
      </c>
      <c r="D1652" s="20" t="s">
        <v>9441</v>
      </c>
      <c r="E1652" s="20" t="s">
        <v>50</v>
      </c>
      <c r="F1652" s="20" t="s">
        <v>7</v>
      </c>
      <c r="G1652" s="20">
        <v>1</v>
      </c>
      <c r="H1652" s="20">
        <v>2026</v>
      </c>
      <c r="I1652" s="20" t="s">
        <v>9442</v>
      </c>
      <c r="J1652" s="20" t="s">
        <v>9440</v>
      </c>
      <c r="K1652" s="20">
        <v>8520050478</v>
      </c>
      <c r="L1652" s="20" t="s">
        <v>9441</v>
      </c>
      <c r="M1652" s="20">
        <v>8143369095</v>
      </c>
      <c r="N1652" s="20" t="s">
        <v>1360</v>
      </c>
      <c r="O1652" s="20" t="s">
        <v>3856</v>
      </c>
      <c r="P1652" s="20" t="s">
        <v>9443</v>
      </c>
      <c r="Q1652" s="20" t="s">
        <v>70</v>
      </c>
      <c r="R1652" s="32" t="s">
        <v>242</v>
      </c>
    </row>
    <row r="1653" spans="1:18" ht="22.5" hidden="1" customHeight="1" x14ac:dyDescent="0.2">
      <c r="A1653" s="29">
        <v>45380.628514583332</v>
      </c>
      <c r="B1653" s="20" t="s">
        <v>9444</v>
      </c>
      <c r="C1653" s="30">
        <v>160122733303</v>
      </c>
      <c r="D1653" s="20" t="s">
        <v>9445</v>
      </c>
      <c r="E1653" s="20" t="s">
        <v>40</v>
      </c>
      <c r="F1653" s="20" t="s">
        <v>7</v>
      </c>
      <c r="G1653" s="20">
        <v>1</v>
      </c>
      <c r="H1653" s="20">
        <v>2026</v>
      </c>
      <c r="I1653" s="20" t="s">
        <v>9444</v>
      </c>
      <c r="J1653" s="20" t="s">
        <v>9444</v>
      </c>
      <c r="K1653" s="20">
        <v>9441165480</v>
      </c>
      <c r="L1653" s="20" t="s">
        <v>9031</v>
      </c>
      <c r="M1653" s="20">
        <v>8143369095</v>
      </c>
      <c r="N1653" s="20" t="s">
        <v>1360</v>
      </c>
      <c r="O1653" s="20">
        <v>90</v>
      </c>
      <c r="P1653" s="20" t="s">
        <v>9446</v>
      </c>
      <c r="Q1653" s="20" t="s">
        <v>46</v>
      </c>
      <c r="R1653" s="32" t="s">
        <v>9447</v>
      </c>
    </row>
    <row r="1654" spans="1:18" ht="22.5" hidden="1" customHeight="1" x14ac:dyDescent="0.2">
      <c r="A1654" s="29">
        <v>45383.969662361109</v>
      </c>
      <c r="B1654" s="20" t="s">
        <v>9448</v>
      </c>
      <c r="C1654" s="30">
        <v>160122733304</v>
      </c>
      <c r="D1654" s="20" t="s">
        <v>9449</v>
      </c>
      <c r="E1654" s="20" t="s">
        <v>40</v>
      </c>
      <c r="F1654" s="20" t="s">
        <v>7</v>
      </c>
      <c r="G1654" s="20">
        <v>1</v>
      </c>
      <c r="H1654" s="20">
        <v>2026</v>
      </c>
      <c r="I1654" s="20" t="s">
        <v>9450</v>
      </c>
      <c r="J1654" s="20" t="s">
        <v>9448</v>
      </c>
      <c r="K1654" s="20">
        <v>6305691016</v>
      </c>
      <c r="L1654" s="20" t="s">
        <v>9031</v>
      </c>
      <c r="M1654" s="20">
        <v>8143369095</v>
      </c>
      <c r="N1654" s="20" t="s">
        <v>1360</v>
      </c>
      <c r="O1654" s="20">
        <v>60</v>
      </c>
      <c r="P1654" s="20" t="s">
        <v>9451</v>
      </c>
      <c r="Q1654" s="20" t="s">
        <v>46</v>
      </c>
      <c r="R1654" s="32" t="s">
        <v>112</v>
      </c>
    </row>
    <row r="1655" spans="1:18" ht="22.5" hidden="1" customHeight="1" x14ac:dyDescent="0.2">
      <c r="A1655" s="29">
        <v>45380.947374340278</v>
      </c>
      <c r="B1655" s="20" t="s">
        <v>9452</v>
      </c>
      <c r="C1655" s="30">
        <v>160122733306</v>
      </c>
      <c r="D1655" s="20" t="s">
        <v>9453</v>
      </c>
      <c r="E1655" s="20" t="s">
        <v>50</v>
      </c>
      <c r="F1655" s="20" t="s">
        <v>7</v>
      </c>
      <c r="G1655" s="20">
        <v>1</v>
      </c>
      <c r="H1655" s="20">
        <v>2026</v>
      </c>
      <c r="I1655" s="20" t="s">
        <v>9454</v>
      </c>
      <c r="J1655" s="20" t="s">
        <v>9452</v>
      </c>
      <c r="K1655" s="20">
        <v>8179786842</v>
      </c>
      <c r="L1655" s="20" t="s">
        <v>9013</v>
      </c>
      <c r="M1655" s="20">
        <v>8143369095</v>
      </c>
      <c r="N1655" s="20" t="s">
        <v>61</v>
      </c>
      <c r="O1655" s="20">
        <v>100</v>
      </c>
      <c r="P1655" s="20" t="s">
        <v>9455</v>
      </c>
      <c r="Q1655" s="20" t="s">
        <v>46</v>
      </c>
      <c r="R1655" s="32" t="s">
        <v>9456</v>
      </c>
    </row>
    <row r="1656" spans="1:18" ht="22.5" hidden="1" customHeight="1" x14ac:dyDescent="0.2">
      <c r="A1656" s="29">
        <v>45379.777347129631</v>
      </c>
      <c r="B1656" s="20" t="s">
        <v>9457</v>
      </c>
      <c r="C1656" s="30">
        <v>160122733307</v>
      </c>
      <c r="D1656" s="20" t="s">
        <v>9458</v>
      </c>
      <c r="E1656" s="20" t="s">
        <v>40</v>
      </c>
      <c r="F1656" s="20" t="s">
        <v>7</v>
      </c>
      <c r="G1656" s="20">
        <v>1</v>
      </c>
      <c r="H1656" s="20">
        <v>2026</v>
      </c>
      <c r="I1656" s="20" t="s">
        <v>9457</v>
      </c>
      <c r="J1656" s="20" t="s">
        <v>9457</v>
      </c>
      <c r="K1656" s="20">
        <v>6301992861</v>
      </c>
      <c r="L1656" s="20" t="s">
        <v>9459</v>
      </c>
      <c r="M1656" s="20">
        <v>8143369095</v>
      </c>
      <c r="N1656" s="20" t="s">
        <v>1360</v>
      </c>
      <c r="O1656" s="20">
        <v>60</v>
      </c>
      <c r="P1656" s="20" t="s">
        <v>9460</v>
      </c>
      <c r="Q1656" s="20" t="s">
        <v>46</v>
      </c>
      <c r="R1656" s="32" t="s">
        <v>9461</v>
      </c>
    </row>
    <row r="1657" spans="1:18" ht="22.5" hidden="1" customHeight="1" x14ac:dyDescent="0.2">
      <c r="A1657" s="29">
        <v>45381.509189571763</v>
      </c>
      <c r="B1657" s="20" t="s">
        <v>9462</v>
      </c>
      <c r="C1657" s="30">
        <v>160122733308</v>
      </c>
      <c r="D1657" s="20" t="s">
        <v>9463</v>
      </c>
      <c r="E1657" s="20" t="s">
        <v>50</v>
      </c>
      <c r="F1657" s="20" t="s">
        <v>7</v>
      </c>
      <c r="G1657" s="20">
        <v>2</v>
      </c>
      <c r="H1657" s="20">
        <v>2026</v>
      </c>
      <c r="I1657" s="20" t="s">
        <v>9464</v>
      </c>
      <c r="J1657" s="20" t="s">
        <v>9462</v>
      </c>
      <c r="K1657" s="20">
        <v>8125756403</v>
      </c>
      <c r="L1657" s="20" t="s">
        <v>9465</v>
      </c>
      <c r="M1657" s="20">
        <v>9985079195</v>
      </c>
      <c r="N1657" s="20" t="s">
        <v>1360</v>
      </c>
      <c r="O1657" s="20" t="s">
        <v>3928</v>
      </c>
      <c r="P1657" s="20" t="s">
        <v>9466</v>
      </c>
      <c r="Q1657" s="20" t="s">
        <v>46</v>
      </c>
      <c r="R1657" s="32" t="s">
        <v>9467</v>
      </c>
    </row>
    <row r="1658" spans="1:18" ht="22.5" hidden="1" customHeight="1" x14ac:dyDescent="0.2">
      <c r="A1658" s="29">
        <v>45381.519350000002</v>
      </c>
      <c r="B1658" s="20" t="s">
        <v>9468</v>
      </c>
      <c r="C1658" s="30">
        <v>160122733309</v>
      </c>
      <c r="D1658" s="20" t="s">
        <v>9469</v>
      </c>
      <c r="E1658" s="20" t="s">
        <v>50</v>
      </c>
      <c r="F1658" s="20" t="s">
        <v>7</v>
      </c>
      <c r="G1658" s="20">
        <v>2</v>
      </c>
      <c r="H1658" s="20">
        <v>2026</v>
      </c>
      <c r="I1658" s="20" t="s">
        <v>9470</v>
      </c>
      <c r="J1658" s="20" t="s">
        <v>9468</v>
      </c>
      <c r="K1658" s="20">
        <v>7989292883</v>
      </c>
      <c r="L1658" s="20" t="s">
        <v>9471</v>
      </c>
      <c r="M1658" s="20">
        <v>9985079195</v>
      </c>
      <c r="N1658" s="20" t="s">
        <v>2039</v>
      </c>
      <c r="O1658" s="20" t="s">
        <v>9472</v>
      </c>
      <c r="P1658" s="20" t="s">
        <v>9473</v>
      </c>
      <c r="Q1658" s="20" t="s">
        <v>46</v>
      </c>
      <c r="R1658" s="32" t="s">
        <v>46</v>
      </c>
    </row>
    <row r="1659" spans="1:18" ht="22.5" hidden="1" customHeight="1" x14ac:dyDescent="0.2">
      <c r="A1659" s="29">
        <v>45370.977832627315</v>
      </c>
      <c r="B1659" s="20" t="s">
        <v>9474</v>
      </c>
      <c r="C1659" s="30">
        <v>160122733310</v>
      </c>
      <c r="D1659" s="20" t="s">
        <v>9475</v>
      </c>
      <c r="E1659" s="20" t="s">
        <v>50</v>
      </c>
      <c r="F1659" s="20" t="s">
        <v>7</v>
      </c>
      <c r="G1659" s="20">
        <v>2</v>
      </c>
      <c r="H1659" s="20">
        <v>2026</v>
      </c>
      <c r="I1659" s="20" t="s">
        <v>9476</v>
      </c>
      <c r="J1659" s="20" t="s">
        <v>9474</v>
      </c>
      <c r="K1659" s="20">
        <v>9618165149</v>
      </c>
      <c r="L1659" s="20" t="s">
        <v>9375</v>
      </c>
      <c r="M1659" s="20" t="s">
        <v>9477</v>
      </c>
      <c r="N1659" s="20" t="s">
        <v>43</v>
      </c>
      <c r="O1659" s="20">
        <v>114</v>
      </c>
      <c r="P1659" s="31" t="s">
        <v>9478</v>
      </c>
      <c r="Q1659" s="20" t="s">
        <v>46</v>
      </c>
      <c r="R1659" s="32" t="s">
        <v>9479</v>
      </c>
    </row>
    <row r="1660" spans="1:18" ht="22.5" hidden="1" customHeight="1" x14ac:dyDescent="0.2">
      <c r="A1660" s="29">
        <v>45373.689642303245</v>
      </c>
      <c r="B1660" s="20" t="s">
        <v>9480</v>
      </c>
      <c r="C1660" s="30">
        <v>160122733311</v>
      </c>
      <c r="D1660" s="20" t="s">
        <v>9481</v>
      </c>
      <c r="E1660" s="20" t="s">
        <v>40</v>
      </c>
      <c r="F1660" s="20" t="s">
        <v>7</v>
      </c>
      <c r="G1660" s="20">
        <v>2</v>
      </c>
      <c r="H1660" s="20">
        <v>2026</v>
      </c>
      <c r="I1660" s="20" t="s">
        <v>9482</v>
      </c>
      <c r="J1660" s="20" t="s">
        <v>9480</v>
      </c>
      <c r="K1660" s="20">
        <v>9949755216</v>
      </c>
      <c r="L1660" s="20" t="s">
        <v>9319</v>
      </c>
      <c r="M1660" s="20">
        <v>9985079195</v>
      </c>
      <c r="N1660" s="20" t="s">
        <v>714</v>
      </c>
      <c r="O1660" s="20" t="s">
        <v>9483</v>
      </c>
      <c r="P1660" s="20" t="s">
        <v>9484</v>
      </c>
      <c r="Q1660" s="20" t="s">
        <v>70</v>
      </c>
      <c r="R1660" s="32" t="s">
        <v>112</v>
      </c>
    </row>
    <row r="1661" spans="1:18" ht="22.5" hidden="1" customHeight="1" x14ac:dyDescent="0.2">
      <c r="A1661" s="29">
        <v>45383.887717662037</v>
      </c>
      <c r="B1661" s="20" t="s">
        <v>9485</v>
      </c>
      <c r="C1661" s="30">
        <v>160122733313</v>
      </c>
      <c r="D1661" s="20" t="s">
        <v>9486</v>
      </c>
      <c r="E1661" s="20" t="s">
        <v>50</v>
      </c>
      <c r="F1661" s="20" t="s">
        <v>7</v>
      </c>
      <c r="G1661" s="20">
        <v>2</v>
      </c>
      <c r="H1661" s="20">
        <v>2026</v>
      </c>
      <c r="I1661" s="20" t="s">
        <v>9487</v>
      </c>
      <c r="J1661" s="20" t="s">
        <v>9485</v>
      </c>
      <c r="K1661" s="20">
        <v>6303571365</v>
      </c>
      <c r="L1661" s="20" t="s">
        <v>9319</v>
      </c>
      <c r="M1661" s="20">
        <v>9985079195</v>
      </c>
      <c r="N1661" s="20" t="s">
        <v>1360</v>
      </c>
      <c r="O1661" s="20">
        <v>60</v>
      </c>
      <c r="P1661" s="20" t="s">
        <v>9488</v>
      </c>
      <c r="Q1661" s="20" t="s">
        <v>70</v>
      </c>
      <c r="R1661" s="32" t="s">
        <v>9489</v>
      </c>
    </row>
    <row r="1662" spans="1:18" ht="22.5" hidden="1" customHeight="1" x14ac:dyDescent="0.2">
      <c r="A1662" s="29">
        <v>45381.423190532412</v>
      </c>
      <c r="B1662" s="20" t="s">
        <v>9490</v>
      </c>
      <c r="C1662" s="30">
        <v>160122733314</v>
      </c>
      <c r="D1662" s="20" t="s">
        <v>9491</v>
      </c>
      <c r="E1662" s="20" t="s">
        <v>40</v>
      </c>
      <c r="F1662" s="20" t="s">
        <v>7</v>
      </c>
      <c r="G1662" s="20">
        <v>2</v>
      </c>
      <c r="H1662" s="20">
        <v>2026</v>
      </c>
      <c r="I1662" s="20" t="s">
        <v>9492</v>
      </c>
      <c r="J1662" s="20" t="s">
        <v>9490</v>
      </c>
      <c r="K1662" s="20">
        <v>9949336674</v>
      </c>
      <c r="L1662" s="20" t="s">
        <v>9319</v>
      </c>
      <c r="M1662" s="20">
        <v>9985079195</v>
      </c>
      <c r="N1662" s="20" t="s">
        <v>714</v>
      </c>
      <c r="O1662" s="20">
        <v>60</v>
      </c>
      <c r="P1662" s="20" t="s">
        <v>9493</v>
      </c>
      <c r="Q1662" s="20" t="s">
        <v>70</v>
      </c>
      <c r="R1662" s="32" t="s">
        <v>9494</v>
      </c>
    </row>
    <row r="1663" spans="1:18" ht="22.5" hidden="1" customHeight="1" x14ac:dyDescent="0.2">
      <c r="A1663" s="29">
        <v>45377.770155891209</v>
      </c>
      <c r="B1663" s="20" t="s">
        <v>9495</v>
      </c>
      <c r="C1663" s="30">
        <v>160122733316</v>
      </c>
      <c r="D1663" s="20" t="s">
        <v>9496</v>
      </c>
      <c r="E1663" s="20" t="s">
        <v>50</v>
      </c>
      <c r="F1663" s="20" t="s">
        <v>7</v>
      </c>
      <c r="G1663" s="20">
        <v>3</v>
      </c>
      <c r="H1663" s="20">
        <v>2026</v>
      </c>
      <c r="I1663" s="20" t="s">
        <v>9497</v>
      </c>
      <c r="J1663" s="20" t="s">
        <v>9495</v>
      </c>
      <c r="K1663" s="20">
        <v>9381653431</v>
      </c>
      <c r="L1663" s="20" t="s">
        <v>9418</v>
      </c>
      <c r="M1663" s="20" t="s">
        <v>9498</v>
      </c>
      <c r="N1663" s="20" t="s">
        <v>1360</v>
      </c>
      <c r="O1663" s="20" t="s">
        <v>3010</v>
      </c>
      <c r="P1663" s="20" t="s">
        <v>9499</v>
      </c>
      <c r="Q1663" s="20" t="s">
        <v>46</v>
      </c>
      <c r="R1663" s="32" t="s">
        <v>5091</v>
      </c>
    </row>
    <row r="1664" spans="1:18" ht="22.5" hidden="1" customHeight="1" x14ac:dyDescent="0.2">
      <c r="A1664" s="29">
        <v>45377.446344826385</v>
      </c>
      <c r="B1664" s="20" t="s">
        <v>9500</v>
      </c>
      <c r="C1664" s="30">
        <v>160122733317</v>
      </c>
      <c r="D1664" s="20" t="s">
        <v>9501</v>
      </c>
      <c r="E1664" s="20" t="s">
        <v>40</v>
      </c>
      <c r="F1664" s="20" t="s">
        <v>7</v>
      </c>
      <c r="G1664" s="20">
        <v>3</v>
      </c>
      <c r="H1664" s="20">
        <v>2026</v>
      </c>
      <c r="I1664" s="20" t="s">
        <v>9502</v>
      </c>
      <c r="J1664" s="20" t="s">
        <v>9500</v>
      </c>
      <c r="K1664" s="20">
        <v>7993482192</v>
      </c>
      <c r="L1664" s="20" t="s">
        <v>9399</v>
      </c>
      <c r="M1664" s="20">
        <v>9989166622</v>
      </c>
      <c r="N1664" s="20" t="s">
        <v>1360</v>
      </c>
      <c r="O1664" s="20">
        <v>60</v>
      </c>
      <c r="P1664" s="20" t="s">
        <v>9503</v>
      </c>
      <c r="Q1664" s="20" t="s">
        <v>46</v>
      </c>
      <c r="R1664" s="32" t="s">
        <v>1425</v>
      </c>
    </row>
    <row r="1665" spans="1:18" ht="22.5" hidden="1" customHeight="1" x14ac:dyDescent="0.2">
      <c r="A1665" s="29">
        <v>45370.988504247682</v>
      </c>
      <c r="B1665" s="20" t="s">
        <v>9504</v>
      </c>
      <c r="C1665" s="30">
        <v>160122733318</v>
      </c>
      <c r="D1665" s="20" t="s">
        <v>9505</v>
      </c>
      <c r="E1665" s="20" t="s">
        <v>40</v>
      </c>
      <c r="F1665" s="20" t="s">
        <v>7</v>
      </c>
      <c r="G1665" s="20">
        <v>3</v>
      </c>
      <c r="H1665" s="20">
        <v>2026</v>
      </c>
      <c r="I1665" s="20" t="s">
        <v>9506</v>
      </c>
      <c r="J1665" s="20" t="s">
        <v>9504</v>
      </c>
      <c r="K1665" s="20">
        <v>7799557473</v>
      </c>
      <c r="L1665" s="20" t="s">
        <v>9411</v>
      </c>
      <c r="M1665" s="20">
        <v>9989166622</v>
      </c>
      <c r="N1665" s="20" t="s">
        <v>1360</v>
      </c>
      <c r="O1665" s="20" t="s">
        <v>1584</v>
      </c>
      <c r="P1665" s="20" t="s">
        <v>9507</v>
      </c>
      <c r="Q1665" s="20" t="s">
        <v>46</v>
      </c>
      <c r="R1665" s="32" t="s">
        <v>9508</v>
      </c>
    </row>
    <row r="1666" spans="1:18" ht="22.5" hidden="1" customHeight="1" x14ac:dyDescent="0.2">
      <c r="A1666" s="29">
        <v>45370.519387106484</v>
      </c>
      <c r="B1666" s="20" t="s">
        <v>9509</v>
      </c>
      <c r="C1666" s="30">
        <v>160122734001</v>
      </c>
      <c r="D1666" s="20" t="s">
        <v>9510</v>
      </c>
      <c r="E1666" s="20" t="s">
        <v>40</v>
      </c>
      <c r="F1666" s="20" t="s">
        <v>14</v>
      </c>
      <c r="G1666" s="20">
        <v>1</v>
      </c>
      <c r="H1666" s="20">
        <v>2026</v>
      </c>
      <c r="I1666" s="20" t="s">
        <v>9511</v>
      </c>
      <c r="J1666" s="20" t="s">
        <v>9509</v>
      </c>
      <c r="K1666" s="20">
        <v>7386190145</v>
      </c>
      <c r="L1666" s="20" t="s">
        <v>9512</v>
      </c>
      <c r="M1666" s="20">
        <v>9885308964</v>
      </c>
      <c r="N1666" s="20" t="s">
        <v>714</v>
      </c>
      <c r="O1666" s="20" t="s">
        <v>715</v>
      </c>
      <c r="P1666" s="20" t="s">
        <v>9513</v>
      </c>
      <c r="Q1666" s="20" t="s">
        <v>46</v>
      </c>
      <c r="R1666" s="32" t="s">
        <v>112</v>
      </c>
    </row>
    <row r="1667" spans="1:18" ht="22.5" hidden="1" customHeight="1" x14ac:dyDescent="0.2">
      <c r="A1667" s="29">
        <v>45379.706370254629</v>
      </c>
      <c r="B1667" s="20" t="s">
        <v>9514</v>
      </c>
      <c r="C1667" s="30">
        <v>160122734002</v>
      </c>
      <c r="D1667" s="20" t="s">
        <v>9515</v>
      </c>
      <c r="E1667" s="20" t="s">
        <v>40</v>
      </c>
      <c r="F1667" s="20" t="s">
        <v>14</v>
      </c>
      <c r="G1667" s="20">
        <v>1</v>
      </c>
      <c r="H1667" s="20">
        <v>2026</v>
      </c>
      <c r="I1667" s="20" t="s">
        <v>9516</v>
      </c>
      <c r="J1667" s="20" t="s">
        <v>9514</v>
      </c>
      <c r="K1667" s="20">
        <v>9398611745</v>
      </c>
      <c r="L1667" s="20" t="s">
        <v>9517</v>
      </c>
      <c r="M1667" s="20">
        <v>9885308964</v>
      </c>
      <c r="N1667" s="20" t="s">
        <v>61</v>
      </c>
      <c r="O1667" s="20" t="s">
        <v>2657</v>
      </c>
      <c r="P1667" s="20" t="s">
        <v>9518</v>
      </c>
      <c r="Q1667" s="20" t="s">
        <v>46</v>
      </c>
      <c r="R1667" s="32" t="s">
        <v>153</v>
      </c>
    </row>
    <row r="1668" spans="1:18" ht="22.5" hidden="1" customHeight="1" x14ac:dyDescent="0.2">
      <c r="A1668" s="29">
        <v>45386.822845219911</v>
      </c>
      <c r="B1668" s="20" t="s">
        <v>9514</v>
      </c>
      <c r="C1668" s="30">
        <v>160122734002</v>
      </c>
      <c r="D1668" s="20" t="s">
        <v>9519</v>
      </c>
      <c r="E1668" s="20" t="s">
        <v>40</v>
      </c>
      <c r="F1668" s="20" t="s">
        <v>14</v>
      </c>
      <c r="G1668" s="20">
        <v>1</v>
      </c>
      <c r="H1668" s="20">
        <v>2026</v>
      </c>
      <c r="I1668" s="20" t="s">
        <v>9516</v>
      </c>
      <c r="J1668" s="20" t="s">
        <v>9514</v>
      </c>
      <c r="K1668" s="20">
        <v>9398611745</v>
      </c>
      <c r="L1668" s="20" t="s">
        <v>9520</v>
      </c>
      <c r="M1668" s="20">
        <v>9885308964</v>
      </c>
      <c r="N1668" s="20" t="s">
        <v>714</v>
      </c>
      <c r="O1668" s="20" t="s">
        <v>5324</v>
      </c>
      <c r="P1668" s="20" t="s">
        <v>9521</v>
      </c>
      <c r="Q1668" s="20" t="s">
        <v>46</v>
      </c>
      <c r="R1668" s="32" t="s">
        <v>9522</v>
      </c>
    </row>
    <row r="1669" spans="1:18" ht="22.5" hidden="1" customHeight="1" x14ac:dyDescent="0.2">
      <c r="A1669" s="29">
        <v>45390.466679502315</v>
      </c>
      <c r="B1669" s="20" t="s">
        <v>9523</v>
      </c>
      <c r="C1669" s="30">
        <v>160122734003</v>
      </c>
      <c r="D1669" s="20" t="s">
        <v>9524</v>
      </c>
      <c r="E1669" s="20" t="s">
        <v>40</v>
      </c>
      <c r="F1669" s="20" t="s">
        <v>14</v>
      </c>
      <c r="G1669" s="20">
        <v>1</v>
      </c>
      <c r="H1669" s="20">
        <v>2026</v>
      </c>
      <c r="I1669" s="20" t="s">
        <v>9525</v>
      </c>
      <c r="J1669" s="20" t="s">
        <v>9523</v>
      </c>
      <c r="K1669" s="20">
        <v>9494626912</v>
      </c>
      <c r="L1669" s="20" t="s">
        <v>9526</v>
      </c>
      <c r="M1669" s="20">
        <v>9885308964</v>
      </c>
      <c r="N1669" s="20" t="s">
        <v>9527</v>
      </c>
      <c r="O1669" s="20">
        <v>100</v>
      </c>
      <c r="P1669" s="20" t="s">
        <v>9528</v>
      </c>
      <c r="Q1669" s="20" t="s">
        <v>46</v>
      </c>
      <c r="R1669" s="32" t="s">
        <v>112</v>
      </c>
    </row>
    <row r="1670" spans="1:18" ht="22.5" hidden="1" customHeight="1" x14ac:dyDescent="0.2">
      <c r="A1670" s="29">
        <v>45382.3996453125</v>
      </c>
      <c r="B1670" s="20" t="s">
        <v>9529</v>
      </c>
      <c r="C1670" s="30">
        <v>160122734004</v>
      </c>
      <c r="D1670" s="20" t="s">
        <v>9530</v>
      </c>
      <c r="E1670" s="20" t="s">
        <v>40</v>
      </c>
      <c r="F1670" s="20" t="s">
        <v>14</v>
      </c>
      <c r="G1670" s="20">
        <v>1</v>
      </c>
      <c r="H1670" s="20">
        <v>2026</v>
      </c>
      <c r="I1670" s="20" t="s">
        <v>9531</v>
      </c>
      <c r="J1670" s="20" t="s">
        <v>9529</v>
      </c>
      <c r="K1670" s="20">
        <v>9121764319</v>
      </c>
      <c r="L1670" s="20" t="s">
        <v>9532</v>
      </c>
      <c r="M1670" s="20">
        <v>99885308964</v>
      </c>
      <c r="N1670" s="20" t="s">
        <v>9533</v>
      </c>
      <c r="O1670" s="20" t="s">
        <v>207</v>
      </c>
      <c r="P1670" s="20" t="s">
        <v>9534</v>
      </c>
      <c r="Q1670" s="20" t="s">
        <v>46</v>
      </c>
      <c r="R1670" s="32" t="s">
        <v>9535</v>
      </c>
    </row>
    <row r="1671" spans="1:18" ht="22.5" hidden="1" customHeight="1" x14ac:dyDescent="0.2">
      <c r="A1671" s="29">
        <v>45406.008070428245</v>
      </c>
      <c r="B1671" s="20" t="s">
        <v>9536</v>
      </c>
      <c r="C1671" s="30">
        <v>160122734005</v>
      </c>
      <c r="D1671" s="20" t="s">
        <v>9537</v>
      </c>
      <c r="E1671" s="20" t="s">
        <v>40</v>
      </c>
      <c r="F1671" s="20" t="s">
        <v>14</v>
      </c>
      <c r="G1671" s="20">
        <v>1</v>
      </c>
      <c r="H1671" s="20">
        <v>2026</v>
      </c>
      <c r="I1671" s="20" t="s">
        <v>9538</v>
      </c>
      <c r="J1671" s="20" t="s">
        <v>9536</v>
      </c>
      <c r="K1671" s="20">
        <v>9849748123</v>
      </c>
      <c r="L1671" s="20" t="s">
        <v>9539</v>
      </c>
      <c r="M1671" s="20">
        <v>9885308964</v>
      </c>
      <c r="N1671" s="20" t="s">
        <v>67</v>
      </c>
      <c r="O1671" s="20" t="s">
        <v>9540</v>
      </c>
      <c r="P1671" s="20" t="s">
        <v>9541</v>
      </c>
      <c r="Q1671" s="20" t="s">
        <v>70</v>
      </c>
      <c r="R1671" s="32" t="s">
        <v>9542</v>
      </c>
    </row>
    <row r="1672" spans="1:18" ht="22.5" hidden="1" customHeight="1" x14ac:dyDescent="0.2">
      <c r="A1672" s="29">
        <v>45371.793626342595</v>
      </c>
      <c r="B1672" s="20" t="s">
        <v>9543</v>
      </c>
      <c r="C1672" s="30">
        <v>160122734006</v>
      </c>
      <c r="D1672" s="20" t="s">
        <v>9544</v>
      </c>
      <c r="E1672" s="20" t="s">
        <v>40</v>
      </c>
      <c r="F1672" s="20" t="s">
        <v>14</v>
      </c>
      <c r="G1672" s="20">
        <v>1</v>
      </c>
      <c r="H1672" s="20">
        <v>2026</v>
      </c>
      <c r="I1672" s="20" t="s">
        <v>9545</v>
      </c>
      <c r="J1672" s="20" t="s">
        <v>9546</v>
      </c>
      <c r="K1672" s="20">
        <v>6301410035</v>
      </c>
      <c r="L1672" s="20" t="s">
        <v>9547</v>
      </c>
      <c r="M1672" s="20">
        <v>9885308964</v>
      </c>
      <c r="N1672" s="20" t="s">
        <v>714</v>
      </c>
      <c r="O1672" s="20" t="s">
        <v>1170</v>
      </c>
      <c r="P1672" s="20" t="s">
        <v>9548</v>
      </c>
      <c r="Q1672" s="20" t="s">
        <v>46</v>
      </c>
      <c r="R1672" s="32" t="s">
        <v>112</v>
      </c>
    </row>
    <row r="1673" spans="1:18" ht="22.5" hidden="1" customHeight="1" x14ac:dyDescent="0.2">
      <c r="A1673" s="29">
        <v>45387.598319652781</v>
      </c>
      <c r="B1673" s="20" t="s">
        <v>9549</v>
      </c>
      <c r="C1673" s="30">
        <v>160122734007</v>
      </c>
      <c r="D1673" s="20" t="s">
        <v>9550</v>
      </c>
      <c r="E1673" s="20" t="s">
        <v>40</v>
      </c>
      <c r="F1673" s="20" t="s">
        <v>14</v>
      </c>
      <c r="G1673" s="20">
        <v>1</v>
      </c>
      <c r="H1673" s="20">
        <v>2026</v>
      </c>
      <c r="I1673" s="20" t="s">
        <v>9551</v>
      </c>
      <c r="J1673" s="20" t="s">
        <v>9549</v>
      </c>
      <c r="K1673" s="20">
        <v>9618710461</v>
      </c>
      <c r="L1673" s="20" t="s">
        <v>9552</v>
      </c>
      <c r="M1673" s="20">
        <v>9885308964</v>
      </c>
      <c r="N1673" s="20" t="s">
        <v>9553</v>
      </c>
      <c r="O1673" s="20" t="s">
        <v>9554</v>
      </c>
      <c r="P1673" s="20" t="s">
        <v>9555</v>
      </c>
      <c r="Q1673" s="20" t="s">
        <v>70</v>
      </c>
      <c r="R1673" s="32" t="s">
        <v>9556</v>
      </c>
    </row>
    <row r="1674" spans="1:18" ht="22.5" hidden="1" customHeight="1" x14ac:dyDescent="0.2">
      <c r="A1674" s="29">
        <v>45381.753231192131</v>
      </c>
      <c r="B1674" s="20" t="s">
        <v>9557</v>
      </c>
      <c r="C1674" s="30">
        <v>160122734008</v>
      </c>
      <c r="D1674" s="20" t="s">
        <v>9558</v>
      </c>
      <c r="E1674" s="20" t="s">
        <v>40</v>
      </c>
      <c r="F1674" s="20" t="s">
        <v>14</v>
      </c>
      <c r="G1674" s="20">
        <v>1</v>
      </c>
      <c r="H1674" s="20">
        <v>2026</v>
      </c>
      <c r="I1674" s="20" t="s">
        <v>9559</v>
      </c>
      <c r="J1674" s="20" t="s">
        <v>9557</v>
      </c>
      <c r="K1674" s="20">
        <v>8185938897</v>
      </c>
      <c r="L1674" s="20" t="s">
        <v>9520</v>
      </c>
      <c r="M1674" s="20">
        <v>9885308964</v>
      </c>
      <c r="N1674" s="20" t="s">
        <v>714</v>
      </c>
      <c r="O1674" s="20" t="s">
        <v>732</v>
      </c>
      <c r="P1674" s="20" t="s">
        <v>9560</v>
      </c>
      <c r="Q1674" s="20" t="s">
        <v>46</v>
      </c>
      <c r="R1674" s="32" t="s">
        <v>2440</v>
      </c>
    </row>
    <row r="1675" spans="1:18" ht="22.5" hidden="1" customHeight="1" x14ac:dyDescent="0.2">
      <c r="A1675" s="29">
        <v>45379.590997418985</v>
      </c>
      <c r="B1675" s="20" t="s">
        <v>9561</v>
      </c>
      <c r="C1675" s="30">
        <v>160122734009</v>
      </c>
      <c r="D1675" s="20" t="s">
        <v>9562</v>
      </c>
      <c r="E1675" s="20" t="s">
        <v>40</v>
      </c>
      <c r="F1675" s="20" t="s">
        <v>14</v>
      </c>
      <c r="G1675" s="20">
        <v>1</v>
      </c>
      <c r="H1675" s="20">
        <v>2026</v>
      </c>
      <c r="I1675" s="20" t="s">
        <v>9563</v>
      </c>
      <c r="J1675" s="20" t="s">
        <v>9561</v>
      </c>
      <c r="K1675" s="20">
        <v>9177565646</v>
      </c>
      <c r="L1675" s="20" t="s">
        <v>9564</v>
      </c>
      <c r="M1675" s="20">
        <v>9885308964</v>
      </c>
      <c r="N1675" s="20" t="s">
        <v>61</v>
      </c>
      <c r="O1675" s="20">
        <v>100</v>
      </c>
      <c r="P1675" s="20" t="s">
        <v>9565</v>
      </c>
      <c r="Q1675" s="20" t="s">
        <v>70</v>
      </c>
      <c r="R1675" s="32" t="s">
        <v>129</v>
      </c>
    </row>
    <row r="1676" spans="1:18" ht="22.5" hidden="1" customHeight="1" x14ac:dyDescent="0.2">
      <c r="A1676" s="29">
        <v>45387.984530289352</v>
      </c>
      <c r="B1676" s="20" t="s">
        <v>9566</v>
      </c>
      <c r="C1676" s="30">
        <v>160122734009</v>
      </c>
      <c r="D1676" s="20" t="s">
        <v>9567</v>
      </c>
      <c r="E1676" s="20" t="s">
        <v>40</v>
      </c>
      <c r="F1676" s="20" t="s">
        <v>14</v>
      </c>
      <c r="G1676" s="20">
        <v>1</v>
      </c>
      <c r="H1676" s="20">
        <v>2026</v>
      </c>
      <c r="I1676" s="20" t="s">
        <v>9568</v>
      </c>
      <c r="J1676" s="20" t="s">
        <v>9569</v>
      </c>
      <c r="K1676" s="20">
        <v>9177565645</v>
      </c>
      <c r="L1676" s="20" t="s">
        <v>9564</v>
      </c>
      <c r="M1676" s="20">
        <v>9885308964</v>
      </c>
      <c r="N1676" s="20" t="s">
        <v>714</v>
      </c>
      <c r="O1676" s="20">
        <v>100</v>
      </c>
      <c r="P1676" s="20" t="s">
        <v>9570</v>
      </c>
      <c r="Q1676" s="20" t="s">
        <v>70</v>
      </c>
      <c r="R1676" s="20" t="s">
        <v>129</v>
      </c>
    </row>
    <row r="1677" spans="1:18" ht="22.5" hidden="1" customHeight="1" x14ac:dyDescent="0.2">
      <c r="A1677" s="29">
        <v>45372.94904486111</v>
      </c>
      <c r="B1677" s="20" t="s">
        <v>9571</v>
      </c>
      <c r="C1677" s="30">
        <v>160122734010</v>
      </c>
      <c r="D1677" s="20" t="s">
        <v>9572</v>
      </c>
      <c r="E1677" s="20" t="s">
        <v>40</v>
      </c>
      <c r="F1677" s="20" t="s">
        <v>14</v>
      </c>
      <c r="G1677" s="20">
        <v>1</v>
      </c>
      <c r="H1677" s="20">
        <v>2026</v>
      </c>
      <c r="I1677" s="20" t="s">
        <v>9573</v>
      </c>
      <c r="J1677" s="20" t="s">
        <v>9571</v>
      </c>
      <c r="K1677" s="20">
        <v>8179259091</v>
      </c>
      <c r="L1677" s="20" t="s">
        <v>9520</v>
      </c>
      <c r="M1677" s="20">
        <v>9885308964</v>
      </c>
      <c r="N1677" s="20" t="s">
        <v>714</v>
      </c>
      <c r="O1677" s="20" t="s">
        <v>1245</v>
      </c>
      <c r="P1677" s="20" t="s">
        <v>9574</v>
      </c>
      <c r="Q1677" s="20" t="s">
        <v>70</v>
      </c>
      <c r="R1677" s="32" t="s">
        <v>142</v>
      </c>
    </row>
    <row r="1678" spans="1:18" ht="22.5" hidden="1" customHeight="1" x14ac:dyDescent="0.2">
      <c r="A1678" s="29">
        <v>45383.632786608796</v>
      </c>
      <c r="B1678" s="20" t="s">
        <v>9575</v>
      </c>
      <c r="C1678" s="30">
        <v>160122734012</v>
      </c>
      <c r="D1678" s="20" t="s">
        <v>9576</v>
      </c>
      <c r="E1678" s="20" t="s">
        <v>40</v>
      </c>
      <c r="F1678" s="20" t="s">
        <v>14</v>
      </c>
      <c r="G1678" s="20">
        <v>1</v>
      </c>
      <c r="H1678" s="20">
        <v>2026</v>
      </c>
      <c r="I1678" s="20" t="s">
        <v>9577</v>
      </c>
      <c r="J1678" s="20" t="s">
        <v>9578</v>
      </c>
      <c r="K1678" s="20">
        <v>9923671155</v>
      </c>
      <c r="L1678" s="20" t="s">
        <v>9579</v>
      </c>
      <c r="M1678" s="20">
        <v>9883456891</v>
      </c>
      <c r="N1678" s="20" t="s">
        <v>283</v>
      </c>
      <c r="O1678" s="20" t="s">
        <v>2657</v>
      </c>
      <c r="P1678" s="20" t="s">
        <v>9580</v>
      </c>
      <c r="Q1678" s="20" t="s">
        <v>46</v>
      </c>
      <c r="R1678" s="32" t="s">
        <v>2213</v>
      </c>
    </row>
    <row r="1679" spans="1:18" ht="22.5" hidden="1" customHeight="1" x14ac:dyDescent="0.2">
      <c r="A1679" s="29">
        <v>45358.883566504628</v>
      </c>
      <c r="B1679" s="20" t="s">
        <v>9581</v>
      </c>
      <c r="C1679" s="30">
        <v>160122734013</v>
      </c>
      <c r="D1679" s="20" t="s">
        <v>9582</v>
      </c>
      <c r="E1679" s="20" t="s">
        <v>40</v>
      </c>
      <c r="F1679" s="20" t="s">
        <v>14</v>
      </c>
      <c r="G1679" s="20">
        <v>1</v>
      </c>
      <c r="H1679" s="20">
        <v>2026</v>
      </c>
      <c r="I1679" s="20" t="s">
        <v>9583</v>
      </c>
      <c r="J1679" s="20" t="s">
        <v>9581</v>
      </c>
      <c r="K1679" s="20">
        <v>9398769941</v>
      </c>
      <c r="L1679" s="20" t="s">
        <v>9584</v>
      </c>
      <c r="M1679" s="20">
        <v>9849396814</v>
      </c>
      <c r="N1679" s="20" t="s">
        <v>714</v>
      </c>
      <c r="O1679" s="20" t="s">
        <v>9585</v>
      </c>
      <c r="P1679" s="31" t="s">
        <v>9586</v>
      </c>
      <c r="Q1679" s="20" t="s">
        <v>70</v>
      </c>
      <c r="R1679" s="32" t="s">
        <v>9587</v>
      </c>
    </row>
    <row r="1680" spans="1:18" ht="22.5" hidden="1" customHeight="1" x14ac:dyDescent="0.2">
      <c r="A1680" s="29">
        <v>45379.405842037042</v>
      </c>
      <c r="B1680" s="20" t="s">
        <v>9588</v>
      </c>
      <c r="C1680" s="30">
        <v>160122734014</v>
      </c>
      <c r="D1680" s="20" t="s">
        <v>9589</v>
      </c>
      <c r="E1680" s="20" t="s">
        <v>40</v>
      </c>
      <c r="F1680" s="20" t="s">
        <v>14</v>
      </c>
      <c r="G1680" s="20">
        <v>1</v>
      </c>
      <c r="H1680" s="20">
        <v>2026</v>
      </c>
      <c r="I1680" s="20" t="s">
        <v>9590</v>
      </c>
      <c r="J1680" s="20" t="s">
        <v>9588</v>
      </c>
      <c r="K1680" s="20">
        <v>7386926226</v>
      </c>
      <c r="L1680" s="20" t="s">
        <v>9591</v>
      </c>
      <c r="M1680" s="20">
        <v>9849396814</v>
      </c>
      <c r="N1680" s="20" t="s">
        <v>600</v>
      </c>
      <c r="O1680" s="20">
        <v>72.11</v>
      </c>
      <c r="P1680" s="31" t="s">
        <v>9592</v>
      </c>
      <c r="Q1680" s="20" t="s">
        <v>70</v>
      </c>
      <c r="R1680" s="32" t="s">
        <v>2213</v>
      </c>
    </row>
    <row r="1681" spans="1:18" ht="22.5" hidden="1" customHeight="1" x14ac:dyDescent="0.2">
      <c r="A1681" s="29">
        <v>45358.759655023146</v>
      </c>
      <c r="B1681" s="20" t="s">
        <v>9593</v>
      </c>
      <c r="C1681" s="30">
        <v>160122734015</v>
      </c>
      <c r="D1681" s="20" t="s">
        <v>9594</v>
      </c>
      <c r="E1681" s="20" t="s">
        <v>50</v>
      </c>
      <c r="F1681" s="20" t="s">
        <v>14</v>
      </c>
      <c r="G1681" s="20">
        <v>1</v>
      </c>
      <c r="H1681" s="20">
        <v>2026</v>
      </c>
      <c r="I1681" s="20" t="s">
        <v>9595</v>
      </c>
      <c r="J1681" s="20" t="s">
        <v>9593</v>
      </c>
      <c r="K1681" s="20">
        <v>8977637778</v>
      </c>
      <c r="L1681" s="20" t="s">
        <v>9596</v>
      </c>
      <c r="M1681" s="20">
        <v>9849396814</v>
      </c>
      <c r="N1681" s="20" t="s">
        <v>600</v>
      </c>
      <c r="O1681" s="20" t="s">
        <v>9597</v>
      </c>
      <c r="P1681" s="20" t="s">
        <v>9598</v>
      </c>
      <c r="Q1681" s="20" t="s">
        <v>70</v>
      </c>
      <c r="R1681" s="32" t="s">
        <v>9599</v>
      </c>
    </row>
    <row r="1682" spans="1:18" ht="22.5" hidden="1" customHeight="1" x14ac:dyDescent="0.2">
      <c r="A1682" s="29">
        <v>45379.58491380787</v>
      </c>
      <c r="B1682" s="20" t="s">
        <v>9600</v>
      </c>
      <c r="C1682" s="30">
        <v>160122734016</v>
      </c>
      <c r="D1682" s="20" t="s">
        <v>9601</v>
      </c>
      <c r="E1682" s="20" t="s">
        <v>50</v>
      </c>
      <c r="F1682" s="20" t="s">
        <v>14</v>
      </c>
      <c r="G1682" s="20">
        <v>1</v>
      </c>
      <c r="H1682" s="20">
        <v>2026</v>
      </c>
      <c r="I1682" s="20" t="s">
        <v>9600</v>
      </c>
      <c r="J1682" s="20" t="s">
        <v>9600</v>
      </c>
      <c r="K1682" s="20">
        <v>9396488088</v>
      </c>
      <c r="L1682" s="20" t="s">
        <v>9602</v>
      </c>
      <c r="M1682" s="20">
        <v>9849396814</v>
      </c>
      <c r="N1682" s="20" t="s">
        <v>2039</v>
      </c>
      <c r="O1682" s="20" t="s">
        <v>4051</v>
      </c>
      <c r="P1682" s="31" t="s">
        <v>9603</v>
      </c>
      <c r="Q1682" s="20" t="s">
        <v>70</v>
      </c>
      <c r="R1682" s="32" t="s">
        <v>9604</v>
      </c>
    </row>
    <row r="1683" spans="1:18" ht="22.5" hidden="1" customHeight="1" x14ac:dyDescent="0.2">
      <c r="A1683" s="29">
        <v>45379.56435774306</v>
      </c>
      <c r="B1683" s="20" t="s">
        <v>9605</v>
      </c>
      <c r="C1683" s="30">
        <v>160122734017</v>
      </c>
      <c r="D1683" s="20" t="s">
        <v>9606</v>
      </c>
      <c r="E1683" s="20" t="s">
        <v>50</v>
      </c>
      <c r="F1683" s="20" t="s">
        <v>14</v>
      </c>
      <c r="G1683" s="20">
        <v>1</v>
      </c>
      <c r="H1683" s="20">
        <v>2026</v>
      </c>
      <c r="I1683" s="20" t="s">
        <v>9607</v>
      </c>
      <c r="J1683" s="20" t="s">
        <v>9605</v>
      </c>
      <c r="K1683" s="20">
        <v>9390865297</v>
      </c>
      <c r="L1683" s="20" t="s">
        <v>9591</v>
      </c>
      <c r="M1683" s="20">
        <v>9849396814</v>
      </c>
      <c r="N1683" s="20" t="s">
        <v>61</v>
      </c>
      <c r="O1683" s="20">
        <v>100</v>
      </c>
      <c r="P1683" s="20" t="s">
        <v>9608</v>
      </c>
      <c r="Q1683" s="20" t="s">
        <v>70</v>
      </c>
      <c r="R1683" s="32" t="s">
        <v>1472</v>
      </c>
    </row>
    <row r="1684" spans="1:18" ht="22.5" hidden="1" customHeight="1" x14ac:dyDescent="0.2">
      <c r="A1684" s="29">
        <v>45379.629942268519</v>
      </c>
      <c r="B1684" s="20" t="s">
        <v>9609</v>
      </c>
      <c r="C1684" s="30">
        <v>160122734018</v>
      </c>
      <c r="D1684" s="20" t="s">
        <v>9610</v>
      </c>
      <c r="E1684" s="20" t="s">
        <v>50</v>
      </c>
      <c r="F1684" s="20" t="s">
        <v>14</v>
      </c>
      <c r="G1684" s="20">
        <v>1</v>
      </c>
      <c r="H1684" s="20">
        <v>2026</v>
      </c>
      <c r="I1684" s="20" t="s">
        <v>9609</v>
      </c>
      <c r="J1684" s="20" t="s">
        <v>9609</v>
      </c>
      <c r="K1684" s="20">
        <v>8247272792</v>
      </c>
      <c r="L1684" s="20" t="s">
        <v>9611</v>
      </c>
      <c r="M1684" s="20">
        <v>9849396814</v>
      </c>
      <c r="N1684" s="20" t="s">
        <v>1360</v>
      </c>
      <c r="O1684" s="20">
        <v>60</v>
      </c>
      <c r="P1684" s="31" t="s">
        <v>9612</v>
      </c>
      <c r="Q1684" s="20" t="s">
        <v>70</v>
      </c>
      <c r="R1684" s="32" t="s">
        <v>1472</v>
      </c>
    </row>
    <row r="1685" spans="1:18" ht="22.5" hidden="1" customHeight="1" x14ac:dyDescent="0.2">
      <c r="A1685" s="29">
        <v>45382.754360300925</v>
      </c>
      <c r="B1685" s="20" t="s">
        <v>9613</v>
      </c>
      <c r="C1685" s="30">
        <v>160122734019</v>
      </c>
      <c r="D1685" s="20" t="s">
        <v>9614</v>
      </c>
      <c r="E1685" s="20" t="s">
        <v>50</v>
      </c>
      <c r="F1685" s="20" t="s">
        <v>14</v>
      </c>
      <c r="G1685" s="20">
        <v>1</v>
      </c>
      <c r="H1685" s="20">
        <v>2026</v>
      </c>
      <c r="I1685" s="20" t="s">
        <v>9615</v>
      </c>
      <c r="J1685" s="20" t="s">
        <v>9613</v>
      </c>
      <c r="K1685" s="20">
        <v>7386661534</v>
      </c>
      <c r="L1685" s="20" t="s">
        <v>9616</v>
      </c>
      <c r="M1685" s="20">
        <v>9849396814</v>
      </c>
      <c r="N1685" s="20" t="s">
        <v>67</v>
      </c>
      <c r="O1685" s="20" t="s">
        <v>9540</v>
      </c>
      <c r="P1685" s="20" t="s">
        <v>9617</v>
      </c>
      <c r="Q1685" s="20" t="s">
        <v>70</v>
      </c>
      <c r="R1685" s="32" t="s">
        <v>9618</v>
      </c>
    </row>
    <row r="1686" spans="1:18" ht="22.5" hidden="1" customHeight="1" x14ac:dyDescent="0.2">
      <c r="A1686" s="29">
        <v>45379.598277384255</v>
      </c>
      <c r="B1686" s="20" t="s">
        <v>9619</v>
      </c>
      <c r="C1686" s="30">
        <v>160122734020</v>
      </c>
      <c r="D1686" s="20" t="s">
        <v>9620</v>
      </c>
      <c r="E1686" s="20" t="s">
        <v>50</v>
      </c>
      <c r="F1686" s="20" t="s">
        <v>14</v>
      </c>
      <c r="G1686" s="20">
        <v>1</v>
      </c>
      <c r="H1686" s="20">
        <v>2026</v>
      </c>
      <c r="I1686" s="20" t="s">
        <v>9621</v>
      </c>
      <c r="J1686" s="20" t="s">
        <v>9619</v>
      </c>
      <c r="K1686" s="20">
        <v>9347048781</v>
      </c>
      <c r="L1686" s="20" t="s">
        <v>9622</v>
      </c>
      <c r="M1686" s="20">
        <v>9849396814</v>
      </c>
      <c r="N1686" s="20" t="s">
        <v>600</v>
      </c>
      <c r="O1686" s="20">
        <v>72</v>
      </c>
      <c r="P1686" s="20" t="s">
        <v>9623</v>
      </c>
      <c r="Q1686" s="20" t="s">
        <v>70</v>
      </c>
      <c r="R1686" s="32" t="s">
        <v>9624</v>
      </c>
    </row>
    <row r="1687" spans="1:18" ht="22.5" hidden="1" customHeight="1" x14ac:dyDescent="0.2">
      <c r="A1687" s="29">
        <v>45379.580157743054</v>
      </c>
      <c r="B1687" s="20" t="s">
        <v>9625</v>
      </c>
      <c r="C1687" s="30">
        <v>160122734021</v>
      </c>
      <c r="D1687" s="20" t="s">
        <v>9626</v>
      </c>
      <c r="E1687" s="20" t="s">
        <v>50</v>
      </c>
      <c r="F1687" s="20" t="s">
        <v>14</v>
      </c>
      <c r="G1687" s="20">
        <v>1</v>
      </c>
      <c r="H1687" s="20">
        <v>2026</v>
      </c>
      <c r="I1687" s="20" t="s">
        <v>9627</v>
      </c>
      <c r="J1687" s="20" t="s">
        <v>9628</v>
      </c>
      <c r="K1687" s="20">
        <v>7386075467</v>
      </c>
      <c r="L1687" s="20" t="s">
        <v>9629</v>
      </c>
      <c r="M1687" s="20">
        <v>9849396814</v>
      </c>
      <c r="N1687" s="20" t="s">
        <v>61</v>
      </c>
      <c r="O1687" s="20">
        <v>100</v>
      </c>
      <c r="P1687" s="20" t="s">
        <v>9630</v>
      </c>
      <c r="Q1687" s="20" t="s">
        <v>70</v>
      </c>
      <c r="R1687" s="32" t="s">
        <v>9631</v>
      </c>
    </row>
    <row r="1688" spans="1:18" ht="22.5" hidden="1" customHeight="1" x14ac:dyDescent="0.2">
      <c r="A1688" s="29">
        <v>45399.949686990745</v>
      </c>
      <c r="B1688" s="20" t="s">
        <v>9632</v>
      </c>
      <c r="C1688" s="30">
        <v>160122734022</v>
      </c>
      <c r="D1688" s="20" t="s">
        <v>9633</v>
      </c>
      <c r="E1688" s="20" t="s">
        <v>50</v>
      </c>
      <c r="F1688" s="20" t="s">
        <v>14</v>
      </c>
      <c r="G1688" s="20">
        <v>1</v>
      </c>
      <c r="H1688" s="20">
        <v>2026</v>
      </c>
      <c r="I1688" s="20" t="s">
        <v>9632</v>
      </c>
      <c r="J1688" s="20" t="s">
        <v>9632</v>
      </c>
      <c r="K1688" s="20">
        <v>8919093464</v>
      </c>
      <c r="L1688" s="20" t="s">
        <v>9634</v>
      </c>
      <c r="M1688" s="20">
        <v>9849396814</v>
      </c>
      <c r="N1688" s="20" t="s">
        <v>9635</v>
      </c>
      <c r="O1688" s="20" t="s">
        <v>3010</v>
      </c>
      <c r="P1688" s="20" t="s">
        <v>9636</v>
      </c>
      <c r="Q1688" s="20" t="s">
        <v>70</v>
      </c>
      <c r="R1688" s="32" t="s">
        <v>9637</v>
      </c>
    </row>
    <row r="1689" spans="1:18" ht="22.5" hidden="1" customHeight="1" x14ac:dyDescent="0.2">
      <c r="A1689" s="29">
        <v>45360.39048667824</v>
      </c>
      <c r="B1689" s="20" t="s">
        <v>9638</v>
      </c>
      <c r="C1689" s="30">
        <v>160122734023</v>
      </c>
      <c r="D1689" s="20" t="s">
        <v>9639</v>
      </c>
      <c r="E1689" s="20" t="s">
        <v>50</v>
      </c>
      <c r="F1689" s="20" t="s">
        <v>14</v>
      </c>
      <c r="G1689" s="20">
        <v>2</v>
      </c>
      <c r="H1689" s="20">
        <v>2026</v>
      </c>
      <c r="I1689" s="20" t="s">
        <v>9640</v>
      </c>
      <c r="J1689" s="20" t="s">
        <v>9638</v>
      </c>
      <c r="K1689" s="20">
        <v>9963679240</v>
      </c>
      <c r="L1689" s="20" t="s">
        <v>9629</v>
      </c>
      <c r="M1689" s="20">
        <v>9849396814</v>
      </c>
      <c r="N1689" s="20" t="s">
        <v>9641</v>
      </c>
      <c r="O1689" s="20" t="s">
        <v>9642</v>
      </c>
      <c r="P1689" s="20" t="s">
        <v>9643</v>
      </c>
      <c r="Q1689" s="20" t="s">
        <v>70</v>
      </c>
      <c r="R1689" s="32" t="s">
        <v>85</v>
      </c>
    </row>
    <row r="1690" spans="1:18" ht="22.5" hidden="1" customHeight="1" x14ac:dyDescent="0.2">
      <c r="A1690" s="29">
        <v>45378.898020983797</v>
      </c>
      <c r="B1690" s="20" t="s">
        <v>9644</v>
      </c>
      <c r="C1690" s="30">
        <v>160122734027</v>
      </c>
      <c r="D1690" s="20" t="s">
        <v>9645</v>
      </c>
      <c r="E1690" s="20" t="s">
        <v>50</v>
      </c>
      <c r="F1690" s="20" t="s">
        <v>14</v>
      </c>
      <c r="G1690" s="20">
        <v>1</v>
      </c>
      <c r="H1690" s="20">
        <v>2026</v>
      </c>
      <c r="I1690" s="20" t="s">
        <v>9646</v>
      </c>
      <c r="J1690" s="20" t="s">
        <v>9647</v>
      </c>
      <c r="K1690" s="20">
        <v>7207867903</v>
      </c>
      <c r="L1690" s="20" t="s">
        <v>9648</v>
      </c>
      <c r="M1690" s="20">
        <v>9848753742</v>
      </c>
      <c r="N1690" s="20" t="s">
        <v>43</v>
      </c>
      <c r="O1690" s="20" t="s">
        <v>44</v>
      </c>
      <c r="P1690" s="31" t="s">
        <v>9649</v>
      </c>
      <c r="Q1690" s="20" t="s">
        <v>46</v>
      </c>
      <c r="R1690" s="32" t="s">
        <v>85</v>
      </c>
    </row>
    <row r="1691" spans="1:18" ht="22.5" hidden="1" customHeight="1" x14ac:dyDescent="0.2">
      <c r="A1691" s="29">
        <v>45418.539461145832</v>
      </c>
      <c r="B1691" s="20" t="s">
        <v>9650</v>
      </c>
      <c r="C1691" s="20">
        <v>160122734028</v>
      </c>
      <c r="D1691" s="20" t="s">
        <v>9651</v>
      </c>
      <c r="E1691" s="20" t="s">
        <v>50</v>
      </c>
      <c r="F1691" s="20" t="s">
        <v>14</v>
      </c>
      <c r="G1691" s="20">
        <v>1</v>
      </c>
      <c r="H1691" s="20">
        <v>2026</v>
      </c>
      <c r="I1691" s="20" t="s">
        <v>9650</v>
      </c>
      <c r="J1691" s="20" t="s">
        <v>9650</v>
      </c>
      <c r="K1691" s="20">
        <v>7780735040</v>
      </c>
      <c r="L1691" s="20" t="s">
        <v>9652</v>
      </c>
      <c r="M1691" s="20">
        <v>9848753742</v>
      </c>
      <c r="N1691" s="20" t="s">
        <v>43</v>
      </c>
      <c r="O1691" s="20" t="s">
        <v>9653</v>
      </c>
      <c r="P1691" s="20" t="s">
        <v>9654</v>
      </c>
      <c r="Q1691" s="20" t="s">
        <v>70</v>
      </c>
      <c r="R1691" s="20" t="s">
        <v>563</v>
      </c>
    </row>
    <row r="1692" spans="1:18" ht="22.5" hidden="1" customHeight="1" x14ac:dyDescent="0.2">
      <c r="A1692" s="29">
        <v>45407.815586898148</v>
      </c>
      <c r="B1692" s="20" t="s">
        <v>9655</v>
      </c>
      <c r="C1692" s="30">
        <v>160122734029</v>
      </c>
      <c r="D1692" s="20" t="s">
        <v>9656</v>
      </c>
      <c r="E1692" s="20" t="s">
        <v>50</v>
      </c>
      <c r="F1692" s="20" t="s">
        <v>14</v>
      </c>
      <c r="G1692" s="20">
        <v>1</v>
      </c>
      <c r="H1692" s="20">
        <v>2026</v>
      </c>
      <c r="I1692" s="20" t="s">
        <v>9657</v>
      </c>
      <c r="J1692" s="20" t="s">
        <v>9658</v>
      </c>
      <c r="K1692" s="20">
        <v>8688283105</v>
      </c>
      <c r="L1692" s="20" t="s">
        <v>9659</v>
      </c>
      <c r="M1692" s="20">
        <v>984875374742</v>
      </c>
      <c r="N1692" s="20" t="s">
        <v>43</v>
      </c>
      <c r="O1692" s="20">
        <v>115</v>
      </c>
      <c r="P1692" s="20" t="s">
        <v>9660</v>
      </c>
      <c r="Q1692" s="20" t="s">
        <v>46</v>
      </c>
      <c r="R1692" s="32" t="s">
        <v>9661</v>
      </c>
    </row>
    <row r="1693" spans="1:18" ht="22.5" hidden="1" customHeight="1" x14ac:dyDescent="0.2">
      <c r="A1693" s="29">
        <v>45380.762305219905</v>
      </c>
      <c r="B1693" s="20" t="s">
        <v>9662</v>
      </c>
      <c r="C1693" s="30">
        <v>160122734030</v>
      </c>
      <c r="D1693" s="20" t="s">
        <v>9663</v>
      </c>
      <c r="E1693" s="20" t="s">
        <v>50</v>
      </c>
      <c r="F1693" s="20" t="s">
        <v>14</v>
      </c>
      <c r="G1693" s="20">
        <v>1</v>
      </c>
      <c r="H1693" s="20">
        <v>2026</v>
      </c>
      <c r="I1693" s="20" t="s">
        <v>9664</v>
      </c>
      <c r="J1693" s="20" t="s">
        <v>9662</v>
      </c>
      <c r="K1693" s="20">
        <v>8790108516</v>
      </c>
      <c r="L1693" s="20" t="s">
        <v>9665</v>
      </c>
      <c r="M1693" s="20">
        <v>9848753742</v>
      </c>
      <c r="N1693" s="20" t="s">
        <v>43</v>
      </c>
      <c r="O1693" s="20">
        <v>114</v>
      </c>
      <c r="P1693" s="31" t="s">
        <v>9666</v>
      </c>
      <c r="Q1693" s="20" t="s">
        <v>46</v>
      </c>
      <c r="R1693" s="32" t="s">
        <v>9667</v>
      </c>
    </row>
    <row r="1694" spans="1:18" ht="22.5" hidden="1" customHeight="1" x14ac:dyDescent="0.2">
      <c r="A1694" s="29">
        <v>45377.783905428238</v>
      </c>
      <c r="B1694" s="20" t="s">
        <v>9668</v>
      </c>
      <c r="C1694" s="30">
        <v>160122734031</v>
      </c>
      <c r="D1694" s="20" t="s">
        <v>9669</v>
      </c>
      <c r="E1694" s="20" t="s">
        <v>50</v>
      </c>
      <c r="F1694" s="20" t="s">
        <v>14</v>
      </c>
      <c r="G1694" s="20">
        <v>1</v>
      </c>
      <c r="H1694" s="20">
        <v>2026</v>
      </c>
      <c r="I1694" s="20" t="s">
        <v>9670</v>
      </c>
      <c r="J1694" s="20" t="s">
        <v>9668</v>
      </c>
      <c r="K1694" s="20">
        <v>6305133971</v>
      </c>
      <c r="L1694" s="20" t="s">
        <v>9648</v>
      </c>
      <c r="M1694" s="20">
        <v>9848753742</v>
      </c>
      <c r="N1694" s="20" t="s">
        <v>67</v>
      </c>
      <c r="O1694" s="20" t="s">
        <v>9671</v>
      </c>
      <c r="P1694" s="20" t="s">
        <v>9672</v>
      </c>
      <c r="Q1694" s="20" t="s">
        <v>46</v>
      </c>
      <c r="R1694" s="32" t="s">
        <v>9673</v>
      </c>
    </row>
    <row r="1695" spans="1:18" ht="22.5" hidden="1" customHeight="1" x14ac:dyDescent="0.2">
      <c r="A1695" s="29">
        <v>45369.762597673616</v>
      </c>
      <c r="B1695" s="20" t="s">
        <v>9674</v>
      </c>
      <c r="C1695" s="30">
        <v>160122734032</v>
      </c>
      <c r="D1695" s="20" t="s">
        <v>9675</v>
      </c>
      <c r="E1695" s="20" t="s">
        <v>50</v>
      </c>
      <c r="F1695" s="20" t="s">
        <v>14</v>
      </c>
      <c r="G1695" s="20">
        <v>1</v>
      </c>
      <c r="H1695" s="20">
        <v>2026</v>
      </c>
      <c r="I1695" s="20" t="s">
        <v>9676</v>
      </c>
      <c r="J1695" s="20" t="s">
        <v>9674</v>
      </c>
      <c r="K1695" s="20">
        <v>9014745177</v>
      </c>
      <c r="L1695" s="20" t="s">
        <v>9677</v>
      </c>
      <c r="M1695" s="20">
        <v>9848753742</v>
      </c>
      <c r="N1695" s="20" t="s">
        <v>206</v>
      </c>
      <c r="O1695" s="20">
        <v>100</v>
      </c>
      <c r="P1695" s="31" t="s">
        <v>9678</v>
      </c>
      <c r="Q1695" s="20" t="s">
        <v>46</v>
      </c>
      <c r="R1695" s="33" t="s">
        <v>9679</v>
      </c>
    </row>
    <row r="1696" spans="1:18" ht="22.5" hidden="1" customHeight="1" x14ac:dyDescent="0.2">
      <c r="A1696" s="29">
        <v>45432.829751157406</v>
      </c>
      <c r="B1696" s="20" t="s">
        <v>9680</v>
      </c>
      <c r="C1696" s="30">
        <v>160122734034</v>
      </c>
      <c r="D1696" s="20" t="s">
        <v>9681</v>
      </c>
      <c r="E1696" s="20" t="s">
        <v>50</v>
      </c>
      <c r="F1696" s="20" t="s">
        <v>14</v>
      </c>
      <c r="G1696" s="20">
        <v>1</v>
      </c>
      <c r="H1696" s="20">
        <v>2026</v>
      </c>
      <c r="I1696" s="20" t="s">
        <v>9682</v>
      </c>
      <c r="J1696" s="20" t="s">
        <v>9683</v>
      </c>
      <c r="K1696" s="20">
        <v>7416747061</v>
      </c>
      <c r="L1696" s="20" t="s">
        <v>9684</v>
      </c>
      <c r="M1696" s="20">
        <v>9848753742</v>
      </c>
      <c r="N1696" s="20" t="s">
        <v>206</v>
      </c>
      <c r="O1696" s="20" t="s">
        <v>9685</v>
      </c>
      <c r="P1696" s="20" t="s">
        <v>9686</v>
      </c>
      <c r="Q1696" s="20" t="s">
        <v>70</v>
      </c>
      <c r="R1696" s="32" t="s">
        <v>112</v>
      </c>
    </row>
    <row r="1697" spans="1:18" ht="22.5" hidden="1" customHeight="1" x14ac:dyDescent="0.2">
      <c r="A1697" s="29">
        <v>45422.760819317133</v>
      </c>
      <c r="B1697" s="20" t="s">
        <v>9687</v>
      </c>
      <c r="C1697" s="30">
        <v>160122734035</v>
      </c>
      <c r="D1697" s="20" t="s">
        <v>9688</v>
      </c>
      <c r="E1697" s="20" t="s">
        <v>50</v>
      </c>
      <c r="F1697" s="20" t="s">
        <v>14</v>
      </c>
      <c r="G1697" s="20">
        <v>1</v>
      </c>
      <c r="H1697" s="20">
        <v>2026</v>
      </c>
      <c r="I1697" s="20" t="s">
        <v>9689</v>
      </c>
      <c r="J1697" s="20" t="s">
        <v>9687</v>
      </c>
      <c r="K1697" s="20">
        <v>7989127495</v>
      </c>
      <c r="L1697" s="20" t="s">
        <v>9690</v>
      </c>
      <c r="M1697" s="20">
        <v>9848753742</v>
      </c>
      <c r="N1697" s="20" t="s">
        <v>43</v>
      </c>
      <c r="O1697" s="20" t="s">
        <v>44</v>
      </c>
      <c r="P1697" s="20" t="s">
        <v>9691</v>
      </c>
      <c r="Q1697" s="20" t="s">
        <v>46</v>
      </c>
      <c r="R1697" s="32" t="s">
        <v>9692</v>
      </c>
    </row>
    <row r="1698" spans="1:18" ht="22.5" hidden="1" customHeight="1" x14ac:dyDescent="0.2">
      <c r="A1698" s="29">
        <v>45385.850901111116</v>
      </c>
      <c r="B1698" s="20" t="s">
        <v>9693</v>
      </c>
      <c r="C1698" s="30">
        <v>160122734036</v>
      </c>
      <c r="D1698" s="20" t="s">
        <v>9694</v>
      </c>
      <c r="E1698" s="20" t="s">
        <v>50</v>
      </c>
      <c r="F1698" s="20" t="s">
        <v>14</v>
      </c>
      <c r="G1698" s="20">
        <v>1</v>
      </c>
      <c r="H1698" s="20">
        <v>2026</v>
      </c>
      <c r="I1698" s="20" t="s">
        <v>9695</v>
      </c>
      <c r="J1698" s="20" t="s">
        <v>9693</v>
      </c>
      <c r="K1698" s="20">
        <v>7386059078</v>
      </c>
      <c r="L1698" s="20" t="s">
        <v>9696</v>
      </c>
      <c r="M1698" s="20">
        <v>9848753742</v>
      </c>
      <c r="N1698" s="20" t="s">
        <v>61</v>
      </c>
      <c r="O1698" s="39" t="s">
        <v>9697</v>
      </c>
      <c r="P1698" s="31" t="s">
        <v>9698</v>
      </c>
      <c r="Q1698" s="20" t="s">
        <v>46</v>
      </c>
      <c r="R1698" s="32" t="s">
        <v>112</v>
      </c>
    </row>
    <row r="1699" spans="1:18" ht="22.5" hidden="1" customHeight="1" x14ac:dyDescent="0.2">
      <c r="A1699" s="29">
        <v>45407.892992789348</v>
      </c>
      <c r="B1699" s="20" t="s">
        <v>9699</v>
      </c>
      <c r="C1699" s="30">
        <v>160122734037</v>
      </c>
      <c r="D1699" s="20" t="s">
        <v>9700</v>
      </c>
      <c r="E1699" s="20" t="s">
        <v>50</v>
      </c>
      <c r="F1699" s="20" t="s">
        <v>14</v>
      </c>
      <c r="G1699" s="20">
        <v>1</v>
      </c>
      <c r="H1699" s="20">
        <v>2026</v>
      </c>
      <c r="I1699" s="20" t="s">
        <v>9701</v>
      </c>
      <c r="J1699" s="20" t="s">
        <v>9699</v>
      </c>
      <c r="K1699" s="20">
        <v>9494592026</v>
      </c>
      <c r="L1699" s="20" t="s">
        <v>9648</v>
      </c>
      <c r="M1699" s="20">
        <v>9848753742</v>
      </c>
      <c r="N1699" s="20" t="s">
        <v>283</v>
      </c>
      <c r="O1699" s="20" t="s">
        <v>9702</v>
      </c>
      <c r="P1699" s="20" t="s">
        <v>9703</v>
      </c>
      <c r="Q1699" s="20" t="s">
        <v>46</v>
      </c>
      <c r="R1699" s="33" t="s">
        <v>9704</v>
      </c>
    </row>
    <row r="1700" spans="1:18" ht="22.5" hidden="1" customHeight="1" x14ac:dyDescent="0.2">
      <c r="A1700" s="29">
        <v>45386.974749548608</v>
      </c>
      <c r="B1700" s="20" t="s">
        <v>9705</v>
      </c>
      <c r="C1700" s="30">
        <v>160122734038</v>
      </c>
      <c r="D1700" s="20" t="s">
        <v>9706</v>
      </c>
      <c r="E1700" s="20" t="s">
        <v>50</v>
      </c>
      <c r="F1700" s="20" t="s">
        <v>14</v>
      </c>
      <c r="G1700" s="20">
        <v>1</v>
      </c>
      <c r="H1700" s="20">
        <v>2026</v>
      </c>
      <c r="I1700" s="20" t="s">
        <v>9707</v>
      </c>
      <c r="J1700" s="20" t="s">
        <v>9705</v>
      </c>
      <c r="K1700" s="20">
        <v>8639194103</v>
      </c>
      <c r="L1700" s="20" t="s">
        <v>9708</v>
      </c>
      <c r="M1700" s="20">
        <v>9848753742</v>
      </c>
      <c r="N1700" s="20" t="s">
        <v>43</v>
      </c>
      <c r="O1700" s="20">
        <v>90</v>
      </c>
      <c r="P1700" s="20" t="s">
        <v>9709</v>
      </c>
      <c r="Q1700" s="20" t="s">
        <v>46</v>
      </c>
      <c r="R1700" s="32" t="s">
        <v>9710</v>
      </c>
    </row>
    <row r="1701" spans="1:18" ht="22.5" hidden="1" customHeight="1" x14ac:dyDescent="0.2">
      <c r="A1701" s="29">
        <v>45378.657322083338</v>
      </c>
      <c r="B1701" s="20" t="s">
        <v>9711</v>
      </c>
      <c r="C1701" s="30">
        <v>160122734039</v>
      </c>
      <c r="D1701" s="20" t="s">
        <v>9712</v>
      </c>
      <c r="E1701" s="20" t="s">
        <v>50</v>
      </c>
      <c r="F1701" s="20" t="s">
        <v>14</v>
      </c>
      <c r="G1701" s="20">
        <v>1</v>
      </c>
      <c r="H1701" s="20">
        <v>2026</v>
      </c>
      <c r="I1701" s="20" t="s">
        <v>9713</v>
      </c>
      <c r="J1701" s="20" t="s">
        <v>9711</v>
      </c>
      <c r="K1701" s="20">
        <v>8074317826</v>
      </c>
      <c r="L1701" s="20" t="s">
        <v>9714</v>
      </c>
      <c r="M1701" s="20">
        <v>9848753742</v>
      </c>
      <c r="N1701" s="20" t="s">
        <v>2074</v>
      </c>
      <c r="O1701" s="20" t="s">
        <v>9715</v>
      </c>
      <c r="P1701" s="31" t="s">
        <v>9716</v>
      </c>
      <c r="Q1701" s="20" t="s">
        <v>46</v>
      </c>
      <c r="R1701" s="32" t="s">
        <v>1518</v>
      </c>
    </row>
    <row r="1702" spans="1:18" ht="22.5" hidden="1" customHeight="1" x14ac:dyDescent="0.2">
      <c r="A1702" s="29">
        <v>45387.39365633102</v>
      </c>
      <c r="B1702" s="20" t="s">
        <v>9717</v>
      </c>
      <c r="C1702" s="30">
        <v>160122734039</v>
      </c>
      <c r="D1702" s="20" t="s">
        <v>9712</v>
      </c>
      <c r="E1702" s="20" t="s">
        <v>50</v>
      </c>
      <c r="F1702" s="20" t="s">
        <v>14</v>
      </c>
      <c r="G1702" s="20">
        <v>1</v>
      </c>
      <c r="H1702" s="20">
        <v>2026</v>
      </c>
      <c r="I1702" s="20" t="s">
        <v>9713</v>
      </c>
      <c r="J1702" s="20" t="s">
        <v>9717</v>
      </c>
      <c r="K1702" s="20">
        <v>8074317826</v>
      </c>
      <c r="L1702" s="20" t="s">
        <v>9714</v>
      </c>
      <c r="M1702" s="20">
        <v>9848753742</v>
      </c>
      <c r="N1702" s="20" t="s">
        <v>2074</v>
      </c>
      <c r="O1702" s="20" t="s">
        <v>9715</v>
      </c>
      <c r="P1702" s="31" t="s">
        <v>9718</v>
      </c>
      <c r="Q1702" s="20" t="s">
        <v>46</v>
      </c>
      <c r="R1702" s="20" t="s">
        <v>4905</v>
      </c>
    </row>
    <row r="1703" spans="1:18" ht="22.5" hidden="1" customHeight="1" x14ac:dyDescent="0.2">
      <c r="A1703" s="29">
        <v>45389.954954259258</v>
      </c>
      <c r="B1703" s="20" t="s">
        <v>9719</v>
      </c>
      <c r="C1703" s="30">
        <v>160122734040</v>
      </c>
      <c r="D1703" s="20" t="s">
        <v>9720</v>
      </c>
      <c r="E1703" s="20" t="s">
        <v>50</v>
      </c>
      <c r="F1703" s="20" t="s">
        <v>14</v>
      </c>
      <c r="G1703" s="20">
        <v>1</v>
      </c>
      <c r="H1703" s="20">
        <v>2026</v>
      </c>
      <c r="I1703" s="20" t="s">
        <v>9721</v>
      </c>
      <c r="J1703" s="20" t="s">
        <v>9719</v>
      </c>
      <c r="K1703" s="20">
        <v>8328394030</v>
      </c>
      <c r="L1703" s="20" t="s">
        <v>9722</v>
      </c>
      <c r="M1703" s="20">
        <v>9848753742</v>
      </c>
      <c r="N1703" s="20" t="s">
        <v>9723</v>
      </c>
      <c r="O1703" s="20" t="s">
        <v>9724</v>
      </c>
      <c r="P1703" s="31" t="s">
        <v>9725</v>
      </c>
      <c r="Q1703" s="20" t="s">
        <v>46</v>
      </c>
      <c r="R1703" s="20" t="s">
        <v>9726</v>
      </c>
    </row>
    <row r="1704" spans="1:18" ht="22.5" hidden="1" customHeight="1" x14ac:dyDescent="0.2">
      <c r="A1704" s="29">
        <v>45380.876761793981</v>
      </c>
      <c r="B1704" s="20" t="s">
        <v>9727</v>
      </c>
      <c r="C1704" s="30">
        <v>160122734041</v>
      </c>
      <c r="D1704" s="20" t="s">
        <v>9728</v>
      </c>
      <c r="E1704" s="20" t="s">
        <v>50</v>
      </c>
      <c r="F1704" s="20" t="s">
        <v>14</v>
      </c>
      <c r="G1704" s="20">
        <v>1</v>
      </c>
      <c r="H1704" s="20">
        <v>2026</v>
      </c>
      <c r="I1704" s="20" t="s">
        <v>9729</v>
      </c>
      <c r="J1704" s="20" t="s">
        <v>9727</v>
      </c>
      <c r="K1704" s="20">
        <v>9100554466</v>
      </c>
      <c r="L1704" s="20" t="s">
        <v>9648</v>
      </c>
      <c r="M1704" s="20">
        <v>9848753742</v>
      </c>
      <c r="N1704" s="20" t="s">
        <v>9730</v>
      </c>
      <c r="O1704" s="20" t="s">
        <v>9731</v>
      </c>
      <c r="P1704" s="34" t="s">
        <v>9732</v>
      </c>
      <c r="Q1704" s="20" t="s">
        <v>70</v>
      </c>
      <c r="R1704" s="32" t="s">
        <v>3205</v>
      </c>
    </row>
    <row r="1705" spans="1:18" ht="22.5" hidden="1" customHeight="1" x14ac:dyDescent="0.2">
      <c r="A1705" s="29">
        <v>45409.397978749999</v>
      </c>
      <c r="B1705" s="20" t="s">
        <v>9733</v>
      </c>
      <c r="C1705" s="30">
        <v>160122734042</v>
      </c>
      <c r="D1705" s="20" t="s">
        <v>9734</v>
      </c>
      <c r="E1705" s="20" t="s">
        <v>50</v>
      </c>
      <c r="F1705" s="20" t="s">
        <v>14</v>
      </c>
      <c r="G1705" s="20">
        <v>1</v>
      </c>
      <c r="H1705" s="20">
        <v>2026</v>
      </c>
      <c r="I1705" s="20" t="s">
        <v>9735</v>
      </c>
      <c r="J1705" s="20" t="s">
        <v>9733</v>
      </c>
      <c r="K1705" s="20">
        <v>9949274058</v>
      </c>
      <c r="L1705" s="20" t="s">
        <v>9736</v>
      </c>
      <c r="M1705" s="20">
        <v>9848753742</v>
      </c>
      <c r="N1705" s="20" t="s">
        <v>1111</v>
      </c>
      <c r="O1705" s="20" t="s">
        <v>8377</v>
      </c>
      <c r="P1705" s="31" t="s">
        <v>9737</v>
      </c>
      <c r="Q1705" s="20" t="s">
        <v>70</v>
      </c>
      <c r="R1705" s="20" t="s">
        <v>2587</v>
      </c>
    </row>
    <row r="1706" spans="1:18" ht="22.5" hidden="1" customHeight="1" x14ac:dyDescent="0.2">
      <c r="A1706" s="29">
        <v>45399.582654571757</v>
      </c>
      <c r="B1706" s="20" t="s">
        <v>9738</v>
      </c>
      <c r="C1706" s="30">
        <v>160122734046</v>
      </c>
      <c r="D1706" s="20" t="s">
        <v>9739</v>
      </c>
      <c r="E1706" s="20" t="s">
        <v>50</v>
      </c>
      <c r="F1706" s="20" t="s">
        <v>14</v>
      </c>
      <c r="G1706" s="20">
        <v>1</v>
      </c>
      <c r="H1706" s="20">
        <v>2026</v>
      </c>
      <c r="I1706" s="20" t="s">
        <v>9740</v>
      </c>
      <c r="J1706" s="20" t="s">
        <v>9738</v>
      </c>
      <c r="K1706" s="20">
        <v>8341917999</v>
      </c>
      <c r="L1706" s="20" t="s">
        <v>9741</v>
      </c>
      <c r="M1706" s="20">
        <v>9848753742</v>
      </c>
      <c r="N1706" s="20" t="s">
        <v>283</v>
      </c>
      <c r="O1706" s="20" t="s">
        <v>9742</v>
      </c>
      <c r="P1706" s="20" t="s">
        <v>9743</v>
      </c>
      <c r="Q1706" s="20" t="s">
        <v>46</v>
      </c>
      <c r="R1706" s="32" t="s">
        <v>9744</v>
      </c>
    </row>
    <row r="1707" spans="1:18" ht="22.5" hidden="1" customHeight="1" x14ac:dyDescent="0.2">
      <c r="A1707" s="29">
        <v>45408.773419351855</v>
      </c>
      <c r="B1707" s="20" t="s">
        <v>9745</v>
      </c>
      <c r="C1707" s="30">
        <v>160122734047</v>
      </c>
      <c r="D1707" s="20" t="s">
        <v>9746</v>
      </c>
      <c r="E1707" s="20" t="s">
        <v>50</v>
      </c>
      <c r="F1707" s="20" t="s">
        <v>14</v>
      </c>
      <c r="G1707" s="20">
        <v>1</v>
      </c>
      <c r="H1707" s="20">
        <v>2026</v>
      </c>
      <c r="I1707" s="20" t="s">
        <v>9747</v>
      </c>
      <c r="J1707" s="20" t="s">
        <v>9748</v>
      </c>
      <c r="K1707" s="20">
        <v>8790414042</v>
      </c>
      <c r="L1707" s="20" t="s">
        <v>9749</v>
      </c>
      <c r="M1707" s="20">
        <v>9848753742</v>
      </c>
      <c r="N1707" s="20" t="s">
        <v>43</v>
      </c>
      <c r="O1707" s="20">
        <v>100</v>
      </c>
      <c r="P1707" s="31" t="s">
        <v>9750</v>
      </c>
      <c r="Q1707" s="20" t="s">
        <v>70</v>
      </c>
      <c r="R1707" s="20" t="s">
        <v>56</v>
      </c>
    </row>
    <row r="1708" spans="1:18" ht="22.5" hidden="1" customHeight="1" x14ac:dyDescent="0.2">
      <c r="A1708" s="29">
        <v>45381.847827453705</v>
      </c>
      <c r="B1708" s="20" t="s">
        <v>9751</v>
      </c>
      <c r="C1708" s="30">
        <v>160122734048</v>
      </c>
      <c r="D1708" s="20" t="s">
        <v>9752</v>
      </c>
      <c r="E1708" s="20" t="s">
        <v>50</v>
      </c>
      <c r="F1708" s="20" t="s">
        <v>14</v>
      </c>
      <c r="G1708" s="20">
        <v>1</v>
      </c>
      <c r="H1708" s="20">
        <v>2026</v>
      </c>
      <c r="I1708" s="20" t="s">
        <v>9753</v>
      </c>
      <c r="J1708" s="20" t="s">
        <v>9751</v>
      </c>
      <c r="K1708" s="20">
        <v>7680829615</v>
      </c>
      <c r="L1708" s="20" t="s">
        <v>9754</v>
      </c>
      <c r="M1708" s="20">
        <v>9848753742</v>
      </c>
      <c r="N1708" s="20" t="s">
        <v>9755</v>
      </c>
      <c r="O1708" s="20">
        <v>90</v>
      </c>
      <c r="P1708" s="31" t="s">
        <v>9756</v>
      </c>
      <c r="Q1708" s="20" t="s">
        <v>70</v>
      </c>
      <c r="R1708" s="32" t="s">
        <v>9757</v>
      </c>
    </row>
    <row r="1709" spans="1:18" ht="22.5" hidden="1" customHeight="1" x14ac:dyDescent="0.2">
      <c r="A1709" s="29">
        <v>45379.644702384263</v>
      </c>
      <c r="B1709" s="20" t="s">
        <v>9758</v>
      </c>
      <c r="C1709" s="30">
        <v>160122734049</v>
      </c>
      <c r="D1709" s="20" t="s">
        <v>9759</v>
      </c>
      <c r="E1709" s="20" t="s">
        <v>50</v>
      </c>
      <c r="F1709" s="20" t="s">
        <v>14</v>
      </c>
      <c r="G1709" s="20">
        <v>1</v>
      </c>
      <c r="H1709" s="20">
        <v>2026</v>
      </c>
      <c r="I1709" s="20" t="s">
        <v>9760</v>
      </c>
      <c r="J1709" s="20" t="s">
        <v>9758</v>
      </c>
      <c r="K1709" s="20">
        <v>7981399009</v>
      </c>
      <c r="L1709" s="20" t="s">
        <v>9761</v>
      </c>
      <c r="M1709" s="20">
        <v>7382163424</v>
      </c>
      <c r="N1709" s="20" t="s">
        <v>43</v>
      </c>
      <c r="O1709" s="20" t="s">
        <v>2355</v>
      </c>
      <c r="P1709" s="31" t="s">
        <v>9762</v>
      </c>
      <c r="Q1709" s="20" t="s">
        <v>70</v>
      </c>
      <c r="R1709" s="32" t="s">
        <v>1157</v>
      </c>
    </row>
    <row r="1710" spans="1:18" ht="22.5" hidden="1" customHeight="1" x14ac:dyDescent="0.2">
      <c r="A1710" s="29">
        <v>45379.596094143519</v>
      </c>
      <c r="B1710" s="20" t="s">
        <v>9763</v>
      </c>
      <c r="C1710" s="30">
        <v>160122734050</v>
      </c>
      <c r="D1710" s="20" t="s">
        <v>9764</v>
      </c>
      <c r="E1710" s="20" t="s">
        <v>50</v>
      </c>
      <c r="F1710" s="20" t="s">
        <v>14</v>
      </c>
      <c r="G1710" s="20">
        <v>1</v>
      </c>
      <c r="H1710" s="20">
        <v>2026</v>
      </c>
      <c r="I1710" s="20" t="s">
        <v>9765</v>
      </c>
      <c r="J1710" s="20" t="s">
        <v>9763</v>
      </c>
      <c r="K1710" s="20">
        <v>8919089816</v>
      </c>
      <c r="L1710" s="20" t="s">
        <v>9766</v>
      </c>
      <c r="M1710" s="20">
        <v>7382163424</v>
      </c>
      <c r="N1710" s="20" t="s">
        <v>5423</v>
      </c>
      <c r="O1710" s="20" t="s">
        <v>9767</v>
      </c>
      <c r="P1710" s="20" t="s">
        <v>9768</v>
      </c>
      <c r="Q1710" s="20" t="s">
        <v>70</v>
      </c>
      <c r="R1710" s="32" t="s">
        <v>9769</v>
      </c>
    </row>
    <row r="1711" spans="1:18" ht="22.5" hidden="1" customHeight="1" x14ac:dyDescent="0.2">
      <c r="A1711" s="29">
        <v>45379.794506666665</v>
      </c>
      <c r="B1711" s="20" t="s">
        <v>9770</v>
      </c>
      <c r="C1711" s="30">
        <v>160122734051</v>
      </c>
      <c r="D1711" s="20" t="s">
        <v>9771</v>
      </c>
      <c r="E1711" s="20" t="s">
        <v>50</v>
      </c>
      <c r="F1711" s="20" t="s">
        <v>14</v>
      </c>
      <c r="G1711" s="20">
        <v>1</v>
      </c>
      <c r="H1711" s="20">
        <v>2026</v>
      </c>
      <c r="I1711" s="20" t="s">
        <v>9772</v>
      </c>
      <c r="J1711" s="20" t="s">
        <v>9770</v>
      </c>
      <c r="K1711" s="20">
        <v>9440379440</v>
      </c>
      <c r="L1711" s="20" t="s">
        <v>9773</v>
      </c>
      <c r="M1711" s="20">
        <v>7382163424</v>
      </c>
      <c r="N1711" s="20" t="s">
        <v>61</v>
      </c>
      <c r="O1711" s="20" t="s">
        <v>269</v>
      </c>
      <c r="P1711" s="31" t="s">
        <v>9774</v>
      </c>
      <c r="Q1711" s="20" t="s">
        <v>70</v>
      </c>
      <c r="R1711" s="32" t="s">
        <v>9775</v>
      </c>
    </row>
    <row r="1712" spans="1:18" ht="22.5" hidden="1" customHeight="1" x14ac:dyDescent="0.2">
      <c r="A1712" s="29">
        <v>45390.424158587964</v>
      </c>
      <c r="B1712" s="20" t="s">
        <v>9776</v>
      </c>
      <c r="C1712" s="30">
        <v>160122734052</v>
      </c>
      <c r="D1712" s="20" t="s">
        <v>9777</v>
      </c>
      <c r="E1712" s="20" t="s">
        <v>50</v>
      </c>
      <c r="F1712" s="20" t="s">
        <v>14</v>
      </c>
      <c r="G1712" s="20">
        <v>1</v>
      </c>
      <c r="H1712" s="20">
        <v>2026</v>
      </c>
      <c r="I1712" s="20" t="s">
        <v>9778</v>
      </c>
      <c r="J1712" s="20" t="s">
        <v>9776</v>
      </c>
      <c r="K1712" s="20">
        <v>9182430452</v>
      </c>
      <c r="L1712" s="20" t="s">
        <v>9766</v>
      </c>
      <c r="M1712" s="20">
        <v>7382163424</v>
      </c>
      <c r="N1712" s="20" t="s">
        <v>43</v>
      </c>
      <c r="O1712" s="20" t="s">
        <v>2636</v>
      </c>
      <c r="P1712" s="31" t="s">
        <v>9779</v>
      </c>
      <c r="Q1712" s="20" t="s">
        <v>70</v>
      </c>
      <c r="R1712" s="20" t="s">
        <v>2009</v>
      </c>
    </row>
    <row r="1713" spans="1:18" ht="22.5" hidden="1" customHeight="1" x14ac:dyDescent="0.2">
      <c r="A1713" s="29">
        <v>45379.631785509264</v>
      </c>
      <c r="B1713" s="20" t="s">
        <v>9780</v>
      </c>
      <c r="C1713" s="30">
        <v>160122734053</v>
      </c>
      <c r="D1713" s="20" t="s">
        <v>9781</v>
      </c>
      <c r="E1713" s="20" t="s">
        <v>50</v>
      </c>
      <c r="F1713" s="20" t="s">
        <v>14</v>
      </c>
      <c r="G1713" s="20">
        <v>1</v>
      </c>
      <c r="H1713" s="20">
        <v>2026</v>
      </c>
      <c r="I1713" s="20" t="s">
        <v>9782</v>
      </c>
      <c r="J1713" s="20" t="s">
        <v>9780</v>
      </c>
      <c r="K1713" s="20">
        <v>8185043964</v>
      </c>
      <c r="L1713" s="20" t="s">
        <v>4804</v>
      </c>
      <c r="M1713" s="20">
        <v>7382163424</v>
      </c>
      <c r="N1713" s="20" t="s">
        <v>1360</v>
      </c>
      <c r="O1713" s="20" t="s">
        <v>1361</v>
      </c>
      <c r="P1713" s="31" t="s">
        <v>9783</v>
      </c>
      <c r="Q1713" s="20" t="s">
        <v>70</v>
      </c>
      <c r="R1713" s="32" t="s">
        <v>9784</v>
      </c>
    </row>
    <row r="1714" spans="1:18" ht="22.5" hidden="1" customHeight="1" x14ac:dyDescent="0.2">
      <c r="A1714" s="29">
        <v>45390.514722106484</v>
      </c>
      <c r="B1714" s="20" t="s">
        <v>9785</v>
      </c>
      <c r="C1714" s="30">
        <v>160122734054</v>
      </c>
      <c r="D1714" s="20" t="s">
        <v>9786</v>
      </c>
      <c r="E1714" s="20" t="s">
        <v>50</v>
      </c>
      <c r="F1714" s="20" t="s">
        <v>14</v>
      </c>
      <c r="G1714" s="20">
        <v>1</v>
      </c>
      <c r="H1714" s="20">
        <v>2026</v>
      </c>
      <c r="I1714" s="20" t="s">
        <v>9787</v>
      </c>
      <c r="J1714" s="20" t="s">
        <v>9788</v>
      </c>
      <c r="K1714" s="20">
        <v>9177001939</v>
      </c>
      <c r="L1714" s="20" t="s">
        <v>9789</v>
      </c>
      <c r="M1714" s="20">
        <v>1000000000</v>
      </c>
      <c r="N1714" s="20" t="s">
        <v>43</v>
      </c>
      <c r="O1714" s="20" t="s">
        <v>9790</v>
      </c>
      <c r="P1714" s="31" t="s">
        <v>9791</v>
      </c>
      <c r="Q1714" s="20" t="s">
        <v>70</v>
      </c>
      <c r="R1714" s="20" t="s">
        <v>9792</v>
      </c>
    </row>
    <row r="1715" spans="1:18" ht="22.5" hidden="1" customHeight="1" x14ac:dyDescent="0.2">
      <c r="A1715" s="29">
        <v>45381.830263668977</v>
      </c>
      <c r="B1715" s="20" t="s">
        <v>9793</v>
      </c>
      <c r="C1715" s="30">
        <v>160122734055</v>
      </c>
      <c r="D1715" s="20" t="s">
        <v>9794</v>
      </c>
      <c r="E1715" s="20" t="s">
        <v>50</v>
      </c>
      <c r="F1715" s="20" t="s">
        <v>14</v>
      </c>
      <c r="G1715" s="20">
        <v>1</v>
      </c>
      <c r="H1715" s="20">
        <v>2026</v>
      </c>
      <c r="I1715" s="20" t="s">
        <v>9795</v>
      </c>
      <c r="J1715" s="20" t="s">
        <v>9793</v>
      </c>
      <c r="K1715" s="20">
        <v>6302761870</v>
      </c>
      <c r="L1715" s="20" t="s">
        <v>9789</v>
      </c>
      <c r="M1715" s="20" t="s">
        <v>9796</v>
      </c>
      <c r="N1715" s="20" t="s">
        <v>61</v>
      </c>
      <c r="O1715" s="20" t="s">
        <v>608</v>
      </c>
      <c r="P1715" s="20" t="s">
        <v>9797</v>
      </c>
      <c r="Q1715" s="20" t="s">
        <v>70</v>
      </c>
      <c r="R1715" s="32" t="s">
        <v>9798</v>
      </c>
    </row>
    <row r="1716" spans="1:18" ht="22.5" hidden="1" customHeight="1" x14ac:dyDescent="0.2">
      <c r="A1716" s="29">
        <v>45379.934236203699</v>
      </c>
      <c r="B1716" s="20" t="s">
        <v>9799</v>
      </c>
      <c r="C1716" s="30">
        <v>160122734056</v>
      </c>
      <c r="D1716" s="20" t="s">
        <v>9800</v>
      </c>
      <c r="E1716" s="20" t="s">
        <v>50</v>
      </c>
      <c r="F1716" s="20" t="s">
        <v>14</v>
      </c>
      <c r="G1716" s="20">
        <v>1</v>
      </c>
      <c r="H1716" s="20">
        <v>2026</v>
      </c>
      <c r="I1716" s="20" t="s">
        <v>9801</v>
      </c>
      <c r="J1716" s="20" t="s">
        <v>9799</v>
      </c>
      <c r="K1716" s="20">
        <v>9908961500</v>
      </c>
      <c r="L1716" s="20" t="s">
        <v>9802</v>
      </c>
      <c r="M1716" s="20" t="s">
        <v>9796</v>
      </c>
      <c r="N1716" s="20" t="s">
        <v>206</v>
      </c>
      <c r="O1716" s="20" t="s">
        <v>9803</v>
      </c>
      <c r="P1716" s="20" t="s">
        <v>9804</v>
      </c>
      <c r="Q1716" s="20" t="s">
        <v>70</v>
      </c>
      <c r="R1716" s="32" t="s">
        <v>1977</v>
      </c>
    </row>
    <row r="1717" spans="1:18" ht="22.5" hidden="1" customHeight="1" x14ac:dyDescent="0.2">
      <c r="A1717" s="29">
        <v>45390.519734363421</v>
      </c>
      <c r="B1717" s="20" t="s">
        <v>9805</v>
      </c>
      <c r="C1717" s="30">
        <v>160122734057</v>
      </c>
      <c r="D1717" s="20" t="s">
        <v>9806</v>
      </c>
      <c r="E1717" s="20" t="s">
        <v>50</v>
      </c>
      <c r="F1717" s="20" t="s">
        <v>14</v>
      </c>
      <c r="G1717" s="20">
        <v>1</v>
      </c>
      <c r="H1717" s="20">
        <v>2026</v>
      </c>
      <c r="I1717" s="20" t="s">
        <v>9807</v>
      </c>
      <c r="J1717" s="20" t="s">
        <v>9807</v>
      </c>
      <c r="K1717" s="20">
        <v>8341047721</v>
      </c>
      <c r="L1717" s="20" t="s">
        <v>9808</v>
      </c>
      <c r="M1717" s="20">
        <v>7382163424</v>
      </c>
      <c r="N1717" s="20" t="s">
        <v>9809</v>
      </c>
      <c r="O1717" s="20">
        <v>90</v>
      </c>
      <c r="P1717" s="20" t="s">
        <v>9810</v>
      </c>
      <c r="Q1717" s="20" t="s">
        <v>46</v>
      </c>
      <c r="R1717" s="20" t="s">
        <v>9811</v>
      </c>
    </row>
    <row r="1718" spans="1:18" ht="22.5" hidden="1" customHeight="1" x14ac:dyDescent="0.2">
      <c r="A1718" s="29">
        <v>45389.588142685185</v>
      </c>
      <c r="B1718" s="20" t="s">
        <v>9812</v>
      </c>
      <c r="C1718" s="30">
        <v>160122734071</v>
      </c>
      <c r="D1718" s="20" t="s">
        <v>9813</v>
      </c>
      <c r="E1718" s="20" t="s">
        <v>40</v>
      </c>
      <c r="F1718" s="20" t="s">
        <v>14</v>
      </c>
      <c r="G1718" s="20">
        <v>2</v>
      </c>
      <c r="H1718" s="20">
        <v>2026</v>
      </c>
      <c r="I1718" s="20" t="s">
        <v>9814</v>
      </c>
      <c r="J1718" s="20" t="s">
        <v>9812</v>
      </c>
      <c r="K1718" s="20">
        <v>6304968341</v>
      </c>
      <c r="L1718" s="20" t="s">
        <v>9815</v>
      </c>
      <c r="M1718" s="20">
        <v>9440573124</v>
      </c>
      <c r="N1718" s="20" t="s">
        <v>67</v>
      </c>
      <c r="O1718" s="20">
        <v>75</v>
      </c>
      <c r="P1718" s="31" t="s">
        <v>9816</v>
      </c>
      <c r="Q1718" s="20" t="s">
        <v>46</v>
      </c>
      <c r="R1718" s="20" t="s">
        <v>9817</v>
      </c>
    </row>
    <row r="1719" spans="1:18" ht="22.5" hidden="1" customHeight="1" x14ac:dyDescent="0.2">
      <c r="A1719" s="29">
        <v>45383.731430659725</v>
      </c>
      <c r="B1719" s="20" t="s">
        <v>9818</v>
      </c>
      <c r="C1719" s="30">
        <v>160122734072</v>
      </c>
      <c r="D1719" s="20" t="s">
        <v>9819</v>
      </c>
      <c r="E1719" s="20" t="s">
        <v>40</v>
      </c>
      <c r="F1719" s="20" t="s">
        <v>14</v>
      </c>
      <c r="G1719" s="20">
        <v>2</v>
      </c>
      <c r="H1719" s="20">
        <v>2026</v>
      </c>
      <c r="I1719" s="20" t="s">
        <v>9820</v>
      </c>
      <c r="J1719" s="20" t="s">
        <v>9818</v>
      </c>
      <c r="K1719" s="20">
        <v>9393055444</v>
      </c>
      <c r="L1719" s="20" t="s">
        <v>9821</v>
      </c>
      <c r="M1719" s="20">
        <v>9440573124</v>
      </c>
      <c r="N1719" s="20" t="s">
        <v>833</v>
      </c>
      <c r="O1719" s="20" t="s">
        <v>9822</v>
      </c>
      <c r="P1719" s="31" t="s">
        <v>9823</v>
      </c>
      <c r="Q1719" s="20" t="s">
        <v>46</v>
      </c>
      <c r="R1719" s="32" t="s">
        <v>9824</v>
      </c>
    </row>
    <row r="1720" spans="1:18" ht="22.5" hidden="1" customHeight="1" x14ac:dyDescent="0.2">
      <c r="A1720" s="29">
        <v>45390.831296932869</v>
      </c>
      <c r="B1720" s="20" t="s">
        <v>9825</v>
      </c>
      <c r="C1720" s="30">
        <v>160122734073</v>
      </c>
      <c r="D1720" s="20" t="s">
        <v>9826</v>
      </c>
      <c r="E1720" s="20" t="s">
        <v>40</v>
      </c>
      <c r="F1720" s="20" t="s">
        <v>14</v>
      </c>
      <c r="G1720" s="20">
        <v>2</v>
      </c>
      <c r="H1720" s="20">
        <v>2026</v>
      </c>
      <c r="I1720" s="20" t="s">
        <v>9827</v>
      </c>
      <c r="J1720" s="20" t="s">
        <v>9825</v>
      </c>
      <c r="K1720" s="20">
        <v>6303163078</v>
      </c>
      <c r="L1720" s="20" t="s">
        <v>9828</v>
      </c>
      <c r="M1720" s="20">
        <v>9440573127</v>
      </c>
      <c r="N1720" s="20" t="s">
        <v>67</v>
      </c>
      <c r="O1720" s="20" t="s">
        <v>780</v>
      </c>
      <c r="P1720" s="20" t="s">
        <v>9829</v>
      </c>
      <c r="Q1720" s="20" t="s">
        <v>46</v>
      </c>
      <c r="R1720" s="20" t="s">
        <v>9587</v>
      </c>
    </row>
    <row r="1721" spans="1:18" ht="22.5" hidden="1" customHeight="1" x14ac:dyDescent="0.2">
      <c r="A1721" s="29">
        <v>45390.836394664351</v>
      </c>
      <c r="B1721" s="20" t="s">
        <v>9825</v>
      </c>
      <c r="C1721" s="30">
        <v>160122734073</v>
      </c>
      <c r="D1721" s="20" t="s">
        <v>9830</v>
      </c>
      <c r="E1721" s="20" t="s">
        <v>40</v>
      </c>
      <c r="F1721" s="20" t="s">
        <v>14</v>
      </c>
      <c r="G1721" s="20">
        <v>2</v>
      </c>
      <c r="H1721" s="20">
        <v>2026</v>
      </c>
      <c r="I1721" s="20" t="s">
        <v>9827</v>
      </c>
      <c r="J1721" s="20" t="s">
        <v>9825</v>
      </c>
      <c r="K1721" s="20">
        <v>6303163078</v>
      </c>
      <c r="L1721" s="20" t="s">
        <v>9828</v>
      </c>
      <c r="M1721" s="20">
        <v>9440573124</v>
      </c>
      <c r="N1721" s="20" t="s">
        <v>67</v>
      </c>
      <c r="O1721" s="20" t="s">
        <v>780</v>
      </c>
      <c r="P1721" s="31" t="s">
        <v>9831</v>
      </c>
      <c r="Q1721" s="20" t="s">
        <v>46</v>
      </c>
      <c r="R1721" s="20" t="s">
        <v>9832</v>
      </c>
    </row>
    <row r="1722" spans="1:18" ht="22.5" hidden="1" customHeight="1" x14ac:dyDescent="0.2">
      <c r="A1722" s="29">
        <v>45399.846634884263</v>
      </c>
      <c r="B1722" s="20" t="s">
        <v>9833</v>
      </c>
      <c r="C1722" s="30">
        <v>160122734074</v>
      </c>
      <c r="D1722" s="20" t="s">
        <v>9834</v>
      </c>
      <c r="E1722" s="20" t="s">
        <v>40</v>
      </c>
      <c r="F1722" s="20" t="s">
        <v>14</v>
      </c>
      <c r="G1722" s="20">
        <v>2</v>
      </c>
      <c r="H1722" s="20">
        <v>2026</v>
      </c>
      <c r="I1722" s="20" t="s">
        <v>9835</v>
      </c>
      <c r="J1722" s="20" t="s">
        <v>9833</v>
      </c>
      <c r="K1722" s="20">
        <v>6302066225</v>
      </c>
      <c r="L1722" s="20" t="s">
        <v>9836</v>
      </c>
      <c r="M1722" s="20">
        <v>9440573124</v>
      </c>
      <c r="N1722" s="20" t="s">
        <v>9837</v>
      </c>
      <c r="O1722" s="20">
        <v>130</v>
      </c>
      <c r="P1722" s="20" t="s">
        <v>9838</v>
      </c>
      <c r="Q1722" s="20" t="s">
        <v>70</v>
      </c>
      <c r="R1722" s="32" t="s">
        <v>242</v>
      </c>
    </row>
    <row r="1723" spans="1:18" ht="22.5" hidden="1" customHeight="1" x14ac:dyDescent="0.2">
      <c r="A1723" s="29">
        <v>45393.523187662038</v>
      </c>
      <c r="B1723" s="20" t="s">
        <v>9839</v>
      </c>
      <c r="C1723" s="30">
        <v>160122734075</v>
      </c>
      <c r="D1723" s="20" t="s">
        <v>9840</v>
      </c>
      <c r="E1723" s="20" t="s">
        <v>40</v>
      </c>
      <c r="F1723" s="20" t="s">
        <v>14</v>
      </c>
      <c r="G1723" s="20">
        <v>2</v>
      </c>
      <c r="H1723" s="20">
        <v>2026</v>
      </c>
      <c r="I1723" s="20" t="s">
        <v>9841</v>
      </c>
      <c r="J1723" s="20" t="s">
        <v>9839</v>
      </c>
      <c r="K1723" s="20">
        <v>9160273125</v>
      </c>
      <c r="L1723" s="20" t="s">
        <v>9842</v>
      </c>
      <c r="M1723" s="20">
        <v>9440573124</v>
      </c>
      <c r="N1723" s="20" t="s">
        <v>67</v>
      </c>
      <c r="O1723" s="20">
        <v>75</v>
      </c>
      <c r="P1723" s="31" t="s">
        <v>9843</v>
      </c>
      <c r="Q1723" s="20" t="s">
        <v>46</v>
      </c>
      <c r="R1723" s="35" t="s">
        <v>9844</v>
      </c>
    </row>
    <row r="1724" spans="1:18" ht="22.5" hidden="1" customHeight="1" x14ac:dyDescent="0.2">
      <c r="A1724" s="29">
        <v>45383.827815833334</v>
      </c>
      <c r="B1724" s="20" t="s">
        <v>9845</v>
      </c>
      <c r="C1724" s="30">
        <v>160122734076</v>
      </c>
      <c r="D1724" s="20" t="s">
        <v>9846</v>
      </c>
      <c r="E1724" s="20" t="s">
        <v>40</v>
      </c>
      <c r="F1724" s="20" t="s">
        <v>14</v>
      </c>
      <c r="G1724" s="20">
        <v>2</v>
      </c>
      <c r="H1724" s="20">
        <v>2026</v>
      </c>
      <c r="I1724" s="20" t="s">
        <v>9847</v>
      </c>
      <c r="J1724" s="20" t="s">
        <v>9845</v>
      </c>
      <c r="K1724" s="20">
        <v>9346555168</v>
      </c>
      <c r="L1724" s="20" t="s">
        <v>9842</v>
      </c>
      <c r="M1724" s="20">
        <v>9440573124</v>
      </c>
      <c r="N1724" s="20" t="s">
        <v>67</v>
      </c>
      <c r="O1724" s="20">
        <v>75</v>
      </c>
      <c r="P1724" s="31" t="s">
        <v>9848</v>
      </c>
      <c r="Q1724" s="20" t="s">
        <v>46</v>
      </c>
      <c r="R1724" s="32" t="s">
        <v>164</v>
      </c>
    </row>
    <row r="1725" spans="1:18" ht="22.5" hidden="1" customHeight="1" x14ac:dyDescent="0.2">
      <c r="A1725" s="29">
        <v>45412.925960925924</v>
      </c>
      <c r="B1725" s="20" t="s">
        <v>9849</v>
      </c>
      <c r="C1725" s="30">
        <v>160122734076</v>
      </c>
      <c r="D1725" s="20" t="s">
        <v>9850</v>
      </c>
      <c r="E1725" s="20" t="s">
        <v>40</v>
      </c>
      <c r="F1725" s="20" t="s">
        <v>14</v>
      </c>
      <c r="G1725" s="20">
        <v>2</v>
      </c>
      <c r="H1725" s="20">
        <v>2026</v>
      </c>
      <c r="I1725" s="20" t="s">
        <v>9851</v>
      </c>
      <c r="J1725" s="20" t="s">
        <v>9849</v>
      </c>
      <c r="K1725" s="20">
        <v>9346555168</v>
      </c>
      <c r="L1725" s="20" t="s">
        <v>9842</v>
      </c>
      <c r="M1725" s="20">
        <v>9440573124</v>
      </c>
      <c r="N1725" s="20" t="s">
        <v>67</v>
      </c>
      <c r="O1725" s="20">
        <v>75</v>
      </c>
      <c r="P1725" s="31" t="s">
        <v>9852</v>
      </c>
      <c r="Q1725" s="20" t="s">
        <v>70</v>
      </c>
      <c r="R1725" s="20" t="s">
        <v>301</v>
      </c>
    </row>
    <row r="1726" spans="1:18" ht="22.5" hidden="1" customHeight="1" x14ac:dyDescent="0.2">
      <c r="A1726" s="29">
        <v>45372.780234930557</v>
      </c>
      <c r="B1726" s="20" t="s">
        <v>9853</v>
      </c>
      <c r="C1726" s="30">
        <v>160122734077</v>
      </c>
      <c r="D1726" s="20" t="s">
        <v>9854</v>
      </c>
      <c r="E1726" s="20" t="s">
        <v>40</v>
      </c>
      <c r="F1726" s="20" t="s">
        <v>14</v>
      </c>
      <c r="G1726" s="20">
        <v>2</v>
      </c>
      <c r="H1726" s="20">
        <v>2026</v>
      </c>
      <c r="I1726" s="20" t="s">
        <v>9855</v>
      </c>
      <c r="J1726" s="20" t="s">
        <v>9853</v>
      </c>
      <c r="K1726" s="20">
        <v>9533858555</v>
      </c>
      <c r="L1726" s="20" t="s">
        <v>9856</v>
      </c>
      <c r="M1726" s="20">
        <v>9440573124</v>
      </c>
      <c r="N1726" s="20" t="s">
        <v>67</v>
      </c>
      <c r="O1726" s="20" t="s">
        <v>798</v>
      </c>
      <c r="P1726" s="31" t="s">
        <v>9857</v>
      </c>
      <c r="Q1726" s="20" t="s">
        <v>70</v>
      </c>
      <c r="R1726" s="32" t="s">
        <v>9858</v>
      </c>
    </row>
    <row r="1727" spans="1:18" ht="22.5" hidden="1" customHeight="1" x14ac:dyDescent="0.2">
      <c r="A1727" s="29">
        <v>45408.550359386572</v>
      </c>
      <c r="B1727" s="20" t="s">
        <v>9859</v>
      </c>
      <c r="C1727" s="30">
        <v>160122734078</v>
      </c>
      <c r="D1727" s="20" t="s">
        <v>9860</v>
      </c>
      <c r="E1727" s="20" t="s">
        <v>40</v>
      </c>
      <c r="F1727" s="20" t="s">
        <v>14</v>
      </c>
      <c r="G1727" s="20">
        <v>2</v>
      </c>
      <c r="H1727" s="20">
        <v>2026</v>
      </c>
      <c r="I1727" s="20" t="s">
        <v>9861</v>
      </c>
      <c r="J1727" s="20" t="s">
        <v>9859</v>
      </c>
      <c r="K1727" s="20">
        <v>7569421642</v>
      </c>
      <c r="L1727" s="20" t="s">
        <v>9821</v>
      </c>
      <c r="M1727" s="20">
        <v>9440573124</v>
      </c>
      <c r="N1727" s="20" t="s">
        <v>67</v>
      </c>
      <c r="O1727" s="20" t="s">
        <v>110</v>
      </c>
      <c r="P1727" s="31" t="s">
        <v>9862</v>
      </c>
      <c r="Q1727" s="20" t="s">
        <v>70</v>
      </c>
      <c r="R1727" s="32" t="s">
        <v>112</v>
      </c>
    </row>
    <row r="1728" spans="1:18" ht="22.5" hidden="1" customHeight="1" x14ac:dyDescent="0.2">
      <c r="A1728" s="29">
        <v>45385.272128333338</v>
      </c>
      <c r="B1728" s="20" t="s">
        <v>9863</v>
      </c>
      <c r="C1728" s="30">
        <v>160122734079</v>
      </c>
      <c r="D1728" s="20" t="s">
        <v>9864</v>
      </c>
      <c r="E1728" s="20" t="s">
        <v>40</v>
      </c>
      <c r="F1728" s="20" t="s">
        <v>14</v>
      </c>
      <c r="G1728" s="20">
        <v>2</v>
      </c>
      <c r="H1728" s="20">
        <v>2026</v>
      </c>
      <c r="I1728" s="20" t="s">
        <v>9865</v>
      </c>
      <c r="J1728" s="20" t="s">
        <v>9866</v>
      </c>
      <c r="K1728" s="20">
        <v>7670915126</v>
      </c>
      <c r="L1728" s="20" t="s">
        <v>9867</v>
      </c>
      <c r="M1728" s="20">
        <v>9440573124</v>
      </c>
      <c r="N1728" s="20" t="s">
        <v>43</v>
      </c>
      <c r="O1728" s="20">
        <v>113</v>
      </c>
      <c r="P1728" s="31" t="s">
        <v>9868</v>
      </c>
      <c r="Q1728" s="20" t="s">
        <v>46</v>
      </c>
      <c r="R1728" s="32" t="s">
        <v>9869</v>
      </c>
    </row>
    <row r="1729" spans="1:18" ht="22.5" hidden="1" customHeight="1" x14ac:dyDescent="0.2">
      <c r="A1729" s="29">
        <v>45379.603279537041</v>
      </c>
      <c r="B1729" s="20" t="s">
        <v>9870</v>
      </c>
      <c r="C1729" s="30">
        <v>160122734080</v>
      </c>
      <c r="D1729" s="20" t="s">
        <v>9871</v>
      </c>
      <c r="E1729" s="20" t="s">
        <v>40</v>
      </c>
      <c r="F1729" s="20" t="s">
        <v>14</v>
      </c>
      <c r="G1729" s="20">
        <v>2</v>
      </c>
      <c r="H1729" s="20">
        <v>2026</v>
      </c>
      <c r="I1729" s="20" t="s">
        <v>9872</v>
      </c>
      <c r="J1729" s="20" t="s">
        <v>9870</v>
      </c>
      <c r="K1729" s="20">
        <v>9550163504</v>
      </c>
      <c r="L1729" s="20" t="s">
        <v>9873</v>
      </c>
      <c r="M1729" s="20">
        <v>9440573124</v>
      </c>
      <c r="N1729" s="20" t="s">
        <v>61</v>
      </c>
      <c r="O1729" s="20">
        <v>100</v>
      </c>
      <c r="P1729" s="20" t="s">
        <v>9874</v>
      </c>
      <c r="Q1729" s="20" t="s">
        <v>70</v>
      </c>
      <c r="R1729" s="33" t="s">
        <v>9875</v>
      </c>
    </row>
    <row r="1730" spans="1:18" ht="22.5" hidden="1" customHeight="1" x14ac:dyDescent="0.2">
      <c r="A1730" s="29">
        <v>45378.87032563657</v>
      </c>
      <c r="B1730" s="20" t="s">
        <v>9876</v>
      </c>
      <c r="C1730" s="30">
        <v>160122734081</v>
      </c>
      <c r="D1730" s="20" t="s">
        <v>9877</v>
      </c>
      <c r="E1730" s="20" t="s">
        <v>40</v>
      </c>
      <c r="F1730" s="20" t="s">
        <v>14</v>
      </c>
      <c r="G1730" s="20">
        <v>2</v>
      </c>
      <c r="H1730" s="20">
        <v>2026</v>
      </c>
      <c r="I1730" s="20" t="s">
        <v>9878</v>
      </c>
      <c r="J1730" s="20" t="s">
        <v>9876</v>
      </c>
      <c r="K1730" s="20">
        <v>8500871905</v>
      </c>
      <c r="L1730" s="20" t="s">
        <v>9821</v>
      </c>
      <c r="M1730" s="20">
        <v>9440573124</v>
      </c>
      <c r="N1730" s="20" t="s">
        <v>67</v>
      </c>
      <c r="O1730" s="20" t="s">
        <v>9879</v>
      </c>
      <c r="P1730" s="20" t="s">
        <v>9880</v>
      </c>
      <c r="Q1730" s="20" t="s">
        <v>46</v>
      </c>
      <c r="R1730" s="32" t="s">
        <v>85</v>
      </c>
    </row>
    <row r="1731" spans="1:18" ht="22.5" hidden="1" customHeight="1" x14ac:dyDescent="0.2">
      <c r="A1731" s="29">
        <v>45404.869524074078</v>
      </c>
      <c r="B1731" s="20" t="s">
        <v>9881</v>
      </c>
      <c r="C1731" s="30">
        <v>160122734082</v>
      </c>
      <c r="D1731" s="20" t="s">
        <v>9882</v>
      </c>
      <c r="E1731" s="20" t="s">
        <v>40</v>
      </c>
      <c r="F1731" s="20" t="s">
        <v>14</v>
      </c>
      <c r="G1731" s="20">
        <v>2</v>
      </c>
      <c r="H1731" s="20">
        <v>2026</v>
      </c>
      <c r="I1731" s="20" t="s">
        <v>9883</v>
      </c>
      <c r="J1731" s="20" t="s">
        <v>9881</v>
      </c>
      <c r="K1731" s="20">
        <v>9346625916</v>
      </c>
      <c r="L1731" s="20" t="s">
        <v>9884</v>
      </c>
      <c r="M1731" s="20">
        <v>9440573124</v>
      </c>
      <c r="N1731" s="20" t="s">
        <v>833</v>
      </c>
      <c r="O1731" s="20">
        <v>75</v>
      </c>
      <c r="P1731" s="31" t="s">
        <v>9885</v>
      </c>
      <c r="Q1731" s="20" t="s">
        <v>70</v>
      </c>
      <c r="R1731" s="20" t="s">
        <v>9886</v>
      </c>
    </row>
    <row r="1732" spans="1:18" ht="22.5" hidden="1" customHeight="1" x14ac:dyDescent="0.2">
      <c r="A1732" s="29">
        <v>45380.84465702546</v>
      </c>
      <c r="B1732" s="20" t="s">
        <v>9887</v>
      </c>
      <c r="C1732" s="30">
        <v>160122734083</v>
      </c>
      <c r="D1732" s="20" t="s">
        <v>9888</v>
      </c>
      <c r="E1732" s="20" t="s">
        <v>40</v>
      </c>
      <c r="F1732" s="20" t="s">
        <v>14</v>
      </c>
      <c r="G1732" s="20">
        <v>2</v>
      </c>
      <c r="H1732" s="20">
        <v>2026</v>
      </c>
      <c r="I1732" s="20" t="s">
        <v>9889</v>
      </c>
      <c r="J1732" s="20" t="s">
        <v>9887</v>
      </c>
      <c r="K1732" s="20">
        <v>7671000954</v>
      </c>
      <c r="L1732" s="20" t="s">
        <v>9821</v>
      </c>
      <c r="M1732" s="20">
        <v>9440573124</v>
      </c>
      <c r="N1732" s="20" t="s">
        <v>67</v>
      </c>
      <c r="O1732" s="20">
        <v>75</v>
      </c>
      <c r="P1732" s="31" t="s">
        <v>9890</v>
      </c>
      <c r="Q1732" s="20" t="s">
        <v>46</v>
      </c>
      <c r="R1732" s="32" t="s">
        <v>9891</v>
      </c>
    </row>
    <row r="1733" spans="1:18" ht="22.5" hidden="1" customHeight="1" x14ac:dyDescent="0.2">
      <c r="A1733" s="29">
        <v>45381.732058159723</v>
      </c>
      <c r="B1733" s="20" t="s">
        <v>9892</v>
      </c>
      <c r="C1733" s="30">
        <v>160122734084</v>
      </c>
      <c r="D1733" s="20" t="s">
        <v>9893</v>
      </c>
      <c r="E1733" s="20" t="s">
        <v>40</v>
      </c>
      <c r="F1733" s="20" t="s">
        <v>14</v>
      </c>
      <c r="G1733" s="20">
        <v>2</v>
      </c>
      <c r="H1733" s="20">
        <v>2026</v>
      </c>
      <c r="I1733" s="20" t="s">
        <v>9894</v>
      </c>
      <c r="J1733" s="20" t="s">
        <v>9895</v>
      </c>
      <c r="K1733" s="20">
        <v>9000565847</v>
      </c>
      <c r="L1733" s="20" t="s">
        <v>9896</v>
      </c>
      <c r="M1733" s="20">
        <v>9440573124</v>
      </c>
      <c r="N1733" s="20" t="s">
        <v>67</v>
      </c>
      <c r="O1733" s="20">
        <v>75</v>
      </c>
      <c r="P1733" s="31" t="s">
        <v>9897</v>
      </c>
      <c r="Q1733" s="20" t="s">
        <v>70</v>
      </c>
      <c r="R1733" s="32" t="s">
        <v>112</v>
      </c>
    </row>
    <row r="1734" spans="1:18" ht="22.5" hidden="1" customHeight="1" x14ac:dyDescent="0.2">
      <c r="A1734" s="29">
        <v>45386.548418090279</v>
      </c>
      <c r="B1734" s="20" t="s">
        <v>9898</v>
      </c>
      <c r="C1734" s="30">
        <v>160122734085</v>
      </c>
      <c r="D1734" s="20" t="s">
        <v>9899</v>
      </c>
      <c r="E1734" s="20" t="s">
        <v>40</v>
      </c>
      <c r="F1734" s="20" t="s">
        <v>14</v>
      </c>
      <c r="G1734" s="20">
        <v>2</v>
      </c>
      <c r="H1734" s="20">
        <v>2026</v>
      </c>
      <c r="I1734" s="20" t="s">
        <v>9900</v>
      </c>
      <c r="J1734" s="20" t="s">
        <v>9898</v>
      </c>
      <c r="K1734" s="20">
        <v>7337519528</v>
      </c>
      <c r="L1734" s="20" t="s">
        <v>9901</v>
      </c>
      <c r="M1734" s="20">
        <v>9440573124</v>
      </c>
      <c r="N1734" s="20" t="s">
        <v>67</v>
      </c>
      <c r="O1734" s="20" t="s">
        <v>1065</v>
      </c>
      <c r="P1734" s="31" t="s">
        <v>9902</v>
      </c>
      <c r="Q1734" s="20" t="s">
        <v>70</v>
      </c>
      <c r="R1734" s="32" t="s">
        <v>112</v>
      </c>
    </row>
    <row r="1735" spans="1:18" ht="22.5" hidden="1" customHeight="1" x14ac:dyDescent="0.2">
      <c r="A1735" s="29">
        <v>45383.473986701385</v>
      </c>
      <c r="B1735" s="20" t="s">
        <v>9903</v>
      </c>
      <c r="C1735" s="30">
        <v>160122734086</v>
      </c>
      <c r="D1735" s="20" t="s">
        <v>9904</v>
      </c>
      <c r="E1735" s="20" t="s">
        <v>40</v>
      </c>
      <c r="F1735" s="20" t="s">
        <v>14</v>
      </c>
      <c r="G1735" s="20">
        <v>2</v>
      </c>
      <c r="H1735" s="20">
        <v>2026</v>
      </c>
      <c r="I1735" s="20" t="s">
        <v>9905</v>
      </c>
      <c r="J1735" s="20" t="s">
        <v>9903</v>
      </c>
      <c r="K1735" s="20">
        <v>9347860580</v>
      </c>
      <c r="L1735" s="20" t="s">
        <v>9821</v>
      </c>
      <c r="M1735" s="20">
        <v>9440573124</v>
      </c>
      <c r="N1735" s="20" t="s">
        <v>714</v>
      </c>
      <c r="O1735" s="20">
        <v>72.92</v>
      </c>
      <c r="P1735" s="31" t="s">
        <v>9906</v>
      </c>
      <c r="Q1735" s="20" t="s">
        <v>70</v>
      </c>
      <c r="R1735" s="32" t="s">
        <v>9907</v>
      </c>
    </row>
    <row r="1736" spans="1:18" ht="22.5" hidden="1" customHeight="1" x14ac:dyDescent="0.2">
      <c r="A1736" s="29">
        <v>45373.921109305556</v>
      </c>
      <c r="B1736" s="20" t="s">
        <v>9908</v>
      </c>
      <c r="C1736" s="30">
        <v>160122734087</v>
      </c>
      <c r="D1736" s="20" t="s">
        <v>9909</v>
      </c>
      <c r="E1736" s="20" t="s">
        <v>40</v>
      </c>
      <c r="F1736" s="20" t="s">
        <v>14</v>
      </c>
      <c r="G1736" s="20">
        <v>2</v>
      </c>
      <c r="H1736" s="20">
        <v>2026</v>
      </c>
      <c r="I1736" s="20" t="s">
        <v>9910</v>
      </c>
      <c r="J1736" s="20" t="s">
        <v>9908</v>
      </c>
      <c r="K1736" s="20">
        <v>8309697167</v>
      </c>
      <c r="L1736" s="20" t="s">
        <v>9911</v>
      </c>
      <c r="M1736" s="20">
        <v>9440573124</v>
      </c>
      <c r="N1736" s="20" t="s">
        <v>9912</v>
      </c>
      <c r="O1736" s="20" t="s">
        <v>9913</v>
      </c>
      <c r="P1736" s="31" t="s">
        <v>9914</v>
      </c>
      <c r="Q1736" s="20" t="s">
        <v>70</v>
      </c>
      <c r="R1736" s="32" t="s">
        <v>9915</v>
      </c>
    </row>
    <row r="1737" spans="1:18" ht="22.5" hidden="1" customHeight="1" x14ac:dyDescent="0.2">
      <c r="A1737" s="29">
        <v>45381.617561168983</v>
      </c>
      <c r="B1737" s="20" t="s">
        <v>9916</v>
      </c>
      <c r="C1737" s="30">
        <v>160122734088</v>
      </c>
      <c r="D1737" s="20" t="s">
        <v>9917</v>
      </c>
      <c r="E1737" s="20" t="s">
        <v>40</v>
      </c>
      <c r="F1737" s="20" t="s">
        <v>14</v>
      </c>
      <c r="G1737" s="20">
        <v>2</v>
      </c>
      <c r="H1737" s="20">
        <v>2026</v>
      </c>
      <c r="I1737" s="20" t="s">
        <v>9918</v>
      </c>
      <c r="J1737" s="20" t="s">
        <v>9916</v>
      </c>
      <c r="K1737" s="20">
        <v>8179128069</v>
      </c>
      <c r="L1737" s="20" t="s">
        <v>9919</v>
      </c>
      <c r="M1737" s="20">
        <v>9440573124</v>
      </c>
      <c r="N1737" s="20" t="s">
        <v>67</v>
      </c>
      <c r="O1737" s="20" t="s">
        <v>3944</v>
      </c>
      <c r="P1737" s="31" t="s">
        <v>9920</v>
      </c>
      <c r="Q1737" s="20" t="s">
        <v>70</v>
      </c>
      <c r="R1737" s="32" t="s">
        <v>112</v>
      </c>
    </row>
    <row r="1738" spans="1:18" ht="22.5" hidden="1" customHeight="1" x14ac:dyDescent="0.2">
      <c r="A1738" s="29">
        <v>45379.600541967593</v>
      </c>
      <c r="B1738" s="20" t="s">
        <v>9921</v>
      </c>
      <c r="C1738" s="30">
        <v>160122734089</v>
      </c>
      <c r="D1738" s="20" t="s">
        <v>9922</v>
      </c>
      <c r="E1738" s="20" t="s">
        <v>40</v>
      </c>
      <c r="F1738" s="20" t="s">
        <v>14</v>
      </c>
      <c r="G1738" s="20">
        <v>2</v>
      </c>
      <c r="H1738" s="20">
        <v>2026</v>
      </c>
      <c r="I1738" s="20" t="s">
        <v>9921</v>
      </c>
      <c r="J1738" s="20" t="s">
        <v>9923</v>
      </c>
      <c r="K1738" s="20">
        <v>7569190279</v>
      </c>
      <c r="L1738" s="20" t="s">
        <v>9821</v>
      </c>
      <c r="M1738" s="20">
        <v>9440573124</v>
      </c>
      <c r="N1738" s="20" t="s">
        <v>67</v>
      </c>
      <c r="O1738" s="20" t="s">
        <v>780</v>
      </c>
      <c r="P1738" s="31" t="s">
        <v>9924</v>
      </c>
      <c r="Q1738" s="20" t="s">
        <v>46</v>
      </c>
      <c r="R1738" s="32" t="s">
        <v>9925</v>
      </c>
    </row>
    <row r="1739" spans="1:18" ht="22.5" hidden="1" customHeight="1" x14ac:dyDescent="0.2">
      <c r="A1739" s="29">
        <v>45378.742640543976</v>
      </c>
      <c r="B1739" s="20" t="s">
        <v>9926</v>
      </c>
      <c r="C1739" s="30">
        <v>160122734090</v>
      </c>
      <c r="D1739" s="20" t="s">
        <v>9927</v>
      </c>
      <c r="E1739" s="20" t="s">
        <v>50</v>
      </c>
      <c r="F1739" s="20" t="s">
        <v>14</v>
      </c>
      <c r="G1739" s="20">
        <v>2</v>
      </c>
      <c r="H1739" s="20">
        <v>2026</v>
      </c>
      <c r="I1739" s="20" t="s">
        <v>9928</v>
      </c>
      <c r="J1739" s="20" t="s">
        <v>9926</v>
      </c>
      <c r="K1739" s="20">
        <v>7702268115</v>
      </c>
      <c r="L1739" s="20" t="s">
        <v>9929</v>
      </c>
      <c r="M1739" s="20">
        <v>9440573124</v>
      </c>
      <c r="N1739" s="20" t="s">
        <v>67</v>
      </c>
      <c r="O1739" s="20">
        <v>75</v>
      </c>
      <c r="P1739" s="31" t="s">
        <v>9930</v>
      </c>
      <c r="Q1739" s="20" t="s">
        <v>70</v>
      </c>
      <c r="R1739" s="32" t="s">
        <v>9931</v>
      </c>
    </row>
    <row r="1740" spans="1:18" ht="22.5" hidden="1" customHeight="1" x14ac:dyDescent="0.2">
      <c r="A1740" s="29">
        <v>45378.80228679398</v>
      </c>
      <c r="B1740" s="20" t="s">
        <v>9932</v>
      </c>
      <c r="C1740" s="30">
        <v>160122734091</v>
      </c>
      <c r="D1740" s="20" t="s">
        <v>9933</v>
      </c>
      <c r="E1740" s="20" t="s">
        <v>50</v>
      </c>
      <c r="F1740" s="20" t="s">
        <v>14</v>
      </c>
      <c r="G1740" s="20">
        <v>2</v>
      </c>
      <c r="H1740" s="20">
        <v>2026</v>
      </c>
      <c r="I1740" s="20" t="s">
        <v>9934</v>
      </c>
      <c r="J1740" s="20" t="s">
        <v>9932</v>
      </c>
      <c r="K1740" s="20">
        <v>9063569853</v>
      </c>
      <c r="L1740" s="20" t="s">
        <v>9821</v>
      </c>
      <c r="M1740" s="20">
        <v>9440573124</v>
      </c>
      <c r="N1740" s="20" t="s">
        <v>67</v>
      </c>
      <c r="O1740" s="20" t="s">
        <v>1065</v>
      </c>
      <c r="P1740" s="31" t="s">
        <v>9935</v>
      </c>
      <c r="Q1740" s="20" t="s">
        <v>70</v>
      </c>
      <c r="R1740" s="32" t="s">
        <v>9936</v>
      </c>
    </row>
    <row r="1741" spans="1:18" ht="22.5" hidden="1" customHeight="1" x14ac:dyDescent="0.2">
      <c r="A1741" s="29">
        <v>45409.486530729162</v>
      </c>
      <c r="B1741" s="20" t="s">
        <v>9937</v>
      </c>
      <c r="C1741" s="30">
        <v>160122734092</v>
      </c>
      <c r="D1741" s="20" t="s">
        <v>9938</v>
      </c>
      <c r="E1741" s="20" t="s">
        <v>50</v>
      </c>
      <c r="F1741" s="20" t="s">
        <v>14</v>
      </c>
      <c r="G1741" s="20">
        <v>2</v>
      </c>
      <c r="H1741" s="20">
        <v>2026</v>
      </c>
      <c r="I1741" s="20" t="s">
        <v>9937</v>
      </c>
      <c r="J1741" s="20" t="s">
        <v>9937</v>
      </c>
      <c r="K1741" s="20">
        <v>9032793114</v>
      </c>
      <c r="L1741" s="20" t="s">
        <v>9821</v>
      </c>
      <c r="M1741" s="20">
        <v>9440573124</v>
      </c>
      <c r="N1741" s="20" t="s">
        <v>67</v>
      </c>
      <c r="O1741" s="20">
        <v>75</v>
      </c>
      <c r="P1741" s="31" t="s">
        <v>9939</v>
      </c>
      <c r="Q1741" s="20" t="s">
        <v>70</v>
      </c>
      <c r="R1741" s="20" t="s">
        <v>7717</v>
      </c>
    </row>
    <row r="1742" spans="1:18" ht="22.5" hidden="1" customHeight="1" x14ac:dyDescent="0.2">
      <c r="A1742" s="29">
        <v>45383.424098993055</v>
      </c>
      <c r="B1742" s="20" t="s">
        <v>9940</v>
      </c>
      <c r="C1742" s="30">
        <v>160122734093</v>
      </c>
      <c r="D1742" s="20" t="s">
        <v>9941</v>
      </c>
      <c r="E1742" s="20" t="s">
        <v>50</v>
      </c>
      <c r="F1742" s="20" t="s">
        <v>14</v>
      </c>
      <c r="G1742" s="20">
        <v>2</v>
      </c>
      <c r="H1742" s="20">
        <v>2026</v>
      </c>
      <c r="I1742" s="20" t="s">
        <v>9940</v>
      </c>
      <c r="J1742" s="20" t="s">
        <v>9940</v>
      </c>
      <c r="K1742" s="20">
        <v>8074742886</v>
      </c>
      <c r="L1742" s="20" t="s">
        <v>9942</v>
      </c>
      <c r="M1742" s="20">
        <v>9703411220</v>
      </c>
      <c r="N1742" s="20" t="s">
        <v>67</v>
      </c>
      <c r="O1742" s="20">
        <v>75</v>
      </c>
      <c r="P1742" s="31" t="s">
        <v>9943</v>
      </c>
      <c r="Q1742" s="20" t="s">
        <v>70</v>
      </c>
      <c r="R1742" s="32" t="s">
        <v>112</v>
      </c>
    </row>
    <row r="1743" spans="1:18" ht="22.5" hidden="1" customHeight="1" x14ac:dyDescent="0.2">
      <c r="A1743" s="29">
        <v>45387.487606342591</v>
      </c>
      <c r="B1743" s="20" t="s">
        <v>9944</v>
      </c>
      <c r="C1743" s="30">
        <v>160122734094</v>
      </c>
      <c r="D1743" s="20" t="s">
        <v>9945</v>
      </c>
      <c r="E1743" s="20" t="s">
        <v>50</v>
      </c>
      <c r="F1743" s="20" t="s">
        <v>14</v>
      </c>
      <c r="G1743" s="20">
        <v>2</v>
      </c>
      <c r="H1743" s="20">
        <v>2026</v>
      </c>
      <c r="I1743" s="20" t="s">
        <v>9946</v>
      </c>
      <c r="J1743" s="20" t="s">
        <v>9944</v>
      </c>
      <c r="K1743" s="20">
        <v>7893094114</v>
      </c>
      <c r="L1743" s="20" t="s">
        <v>9947</v>
      </c>
      <c r="M1743" s="20">
        <v>9703411220</v>
      </c>
      <c r="N1743" s="20" t="s">
        <v>67</v>
      </c>
      <c r="O1743" s="20" t="s">
        <v>5113</v>
      </c>
      <c r="P1743" s="31" t="s">
        <v>9948</v>
      </c>
      <c r="Q1743" s="20" t="s">
        <v>70</v>
      </c>
      <c r="R1743" s="20" t="s">
        <v>112</v>
      </c>
    </row>
    <row r="1744" spans="1:18" ht="22.5" hidden="1" customHeight="1" x14ac:dyDescent="0.2">
      <c r="A1744" s="29">
        <v>45382.487840405098</v>
      </c>
      <c r="B1744" s="20" t="s">
        <v>9949</v>
      </c>
      <c r="C1744" s="30">
        <v>160122734095</v>
      </c>
      <c r="D1744" s="20" t="s">
        <v>9950</v>
      </c>
      <c r="E1744" s="20" t="s">
        <v>50</v>
      </c>
      <c r="F1744" s="20" t="s">
        <v>14</v>
      </c>
      <c r="G1744" s="20">
        <v>2</v>
      </c>
      <c r="H1744" s="20">
        <v>2026</v>
      </c>
      <c r="I1744" s="20" t="s">
        <v>9951</v>
      </c>
      <c r="J1744" s="20" t="s">
        <v>9952</v>
      </c>
      <c r="K1744" s="20">
        <v>9491947280</v>
      </c>
      <c r="L1744" s="20" t="s">
        <v>9953</v>
      </c>
      <c r="M1744" s="20">
        <v>9703411220</v>
      </c>
      <c r="N1744" s="20" t="s">
        <v>67</v>
      </c>
      <c r="O1744" s="20">
        <v>75</v>
      </c>
      <c r="P1744" s="31" t="s">
        <v>9954</v>
      </c>
      <c r="Q1744" s="20" t="s">
        <v>46</v>
      </c>
      <c r="R1744" s="32" t="s">
        <v>9955</v>
      </c>
    </row>
    <row r="1745" spans="1:18" ht="22.5" hidden="1" customHeight="1" x14ac:dyDescent="0.2">
      <c r="A1745" s="29">
        <v>45369.708900115744</v>
      </c>
      <c r="B1745" s="20" t="s">
        <v>9956</v>
      </c>
      <c r="C1745" s="30">
        <v>160122734096</v>
      </c>
      <c r="D1745" s="20" t="s">
        <v>9957</v>
      </c>
      <c r="E1745" s="20" t="s">
        <v>50</v>
      </c>
      <c r="F1745" s="20" t="s">
        <v>14</v>
      </c>
      <c r="G1745" s="20">
        <v>2</v>
      </c>
      <c r="H1745" s="20">
        <v>2026</v>
      </c>
      <c r="I1745" s="20" t="s">
        <v>9956</v>
      </c>
      <c r="J1745" s="20" t="s">
        <v>9958</v>
      </c>
      <c r="K1745" s="20">
        <v>8074961673</v>
      </c>
      <c r="L1745" s="20" t="s">
        <v>9959</v>
      </c>
      <c r="M1745" s="20">
        <v>9703411220</v>
      </c>
      <c r="N1745" s="20" t="s">
        <v>759</v>
      </c>
      <c r="O1745" s="20">
        <v>66</v>
      </c>
      <c r="P1745" s="31" t="s">
        <v>9960</v>
      </c>
      <c r="Q1745" s="20" t="s">
        <v>70</v>
      </c>
      <c r="R1745" s="32" t="s">
        <v>3124</v>
      </c>
    </row>
    <row r="1746" spans="1:18" ht="22.5" hidden="1" customHeight="1" x14ac:dyDescent="0.2">
      <c r="A1746" s="29">
        <v>45387.409100891207</v>
      </c>
      <c r="B1746" s="20" t="s">
        <v>9961</v>
      </c>
      <c r="C1746" s="30">
        <v>160122734097</v>
      </c>
      <c r="D1746" s="20" t="s">
        <v>9962</v>
      </c>
      <c r="E1746" s="20" t="s">
        <v>50</v>
      </c>
      <c r="F1746" s="20" t="s">
        <v>14</v>
      </c>
      <c r="G1746" s="20">
        <v>2</v>
      </c>
      <c r="H1746" s="20">
        <v>2026</v>
      </c>
      <c r="I1746" s="20" t="s">
        <v>9963</v>
      </c>
      <c r="J1746" s="20" t="s">
        <v>9961</v>
      </c>
      <c r="K1746" s="20">
        <v>9059487561</v>
      </c>
      <c r="L1746" s="20" t="s">
        <v>9964</v>
      </c>
      <c r="M1746" s="20">
        <v>9703411220</v>
      </c>
      <c r="N1746" s="20" t="s">
        <v>67</v>
      </c>
      <c r="O1746" s="20" t="s">
        <v>5113</v>
      </c>
      <c r="P1746" s="31" t="s">
        <v>9965</v>
      </c>
      <c r="Q1746" s="20" t="s">
        <v>70</v>
      </c>
      <c r="R1746" s="20" t="s">
        <v>9966</v>
      </c>
    </row>
    <row r="1747" spans="1:18" ht="22.5" hidden="1" customHeight="1" x14ac:dyDescent="0.2">
      <c r="A1747" s="29">
        <v>45389.607670138888</v>
      </c>
      <c r="B1747" s="20" t="s">
        <v>9967</v>
      </c>
      <c r="C1747" s="30">
        <v>160122734098</v>
      </c>
      <c r="D1747" s="20" t="s">
        <v>9968</v>
      </c>
      <c r="E1747" s="20" t="s">
        <v>50</v>
      </c>
      <c r="F1747" s="20" t="s">
        <v>14</v>
      </c>
      <c r="G1747" s="20">
        <v>2</v>
      </c>
      <c r="H1747" s="20">
        <v>2026</v>
      </c>
      <c r="I1747" s="20" t="s">
        <v>9969</v>
      </c>
      <c r="J1747" s="20" t="s">
        <v>9970</v>
      </c>
      <c r="K1747" s="20">
        <v>6309668884</v>
      </c>
      <c r="L1747" s="20" t="s">
        <v>9971</v>
      </c>
      <c r="M1747" s="20">
        <v>9703411220</v>
      </c>
      <c r="N1747" s="20" t="s">
        <v>3469</v>
      </c>
      <c r="O1747" s="20" t="s">
        <v>242</v>
      </c>
      <c r="P1747" s="31" t="s">
        <v>9972</v>
      </c>
      <c r="Q1747" s="20" t="s">
        <v>46</v>
      </c>
      <c r="R1747" s="20" t="s">
        <v>242</v>
      </c>
    </row>
    <row r="1748" spans="1:18" ht="22.5" hidden="1" customHeight="1" x14ac:dyDescent="0.2">
      <c r="A1748" s="29">
        <v>45386.537030937499</v>
      </c>
      <c r="B1748" s="20" t="s">
        <v>9973</v>
      </c>
      <c r="C1748" s="30">
        <v>160122734099</v>
      </c>
      <c r="D1748" s="20" t="s">
        <v>9974</v>
      </c>
      <c r="E1748" s="20" t="s">
        <v>50</v>
      </c>
      <c r="F1748" s="20" t="s">
        <v>14</v>
      </c>
      <c r="G1748" s="20">
        <v>2</v>
      </c>
      <c r="H1748" s="20">
        <v>2026</v>
      </c>
      <c r="I1748" s="20" t="s">
        <v>9975</v>
      </c>
      <c r="J1748" s="20" t="s">
        <v>9973</v>
      </c>
      <c r="K1748" s="20">
        <v>6305341170</v>
      </c>
      <c r="L1748" s="20" t="s">
        <v>9976</v>
      </c>
      <c r="M1748" s="20">
        <v>9703411220</v>
      </c>
      <c r="N1748" s="20" t="s">
        <v>67</v>
      </c>
      <c r="O1748" s="20" t="s">
        <v>110</v>
      </c>
      <c r="P1748" s="31" t="s">
        <v>9977</v>
      </c>
      <c r="Q1748" s="20" t="s">
        <v>70</v>
      </c>
      <c r="R1748" s="32" t="s">
        <v>112</v>
      </c>
    </row>
    <row r="1749" spans="1:18" ht="22.5" hidden="1" customHeight="1" x14ac:dyDescent="0.2">
      <c r="A1749" s="29">
        <v>45358.773868159726</v>
      </c>
      <c r="B1749" s="20" t="s">
        <v>9978</v>
      </c>
      <c r="C1749" s="30">
        <v>160122734100</v>
      </c>
      <c r="D1749" s="20" t="s">
        <v>9979</v>
      </c>
      <c r="E1749" s="20" t="s">
        <v>50</v>
      </c>
      <c r="F1749" s="20" t="s">
        <v>14</v>
      </c>
      <c r="G1749" s="20">
        <v>2</v>
      </c>
      <c r="H1749" s="20">
        <v>2026</v>
      </c>
      <c r="I1749" s="20" t="s">
        <v>9980</v>
      </c>
      <c r="J1749" s="20" t="s">
        <v>9981</v>
      </c>
      <c r="K1749" s="20">
        <v>8143124509</v>
      </c>
      <c r="L1749" s="20" t="s">
        <v>9953</v>
      </c>
      <c r="M1749" s="20">
        <v>9703411220</v>
      </c>
      <c r="N1749" s="20" t="s">
        <v>9982</v>
      </c>
      <c r="O1749" s="20">
        <v>68</v>
      </c>
      <c r="P1749" s="31" t="s">
        <v>9983</v>
      </c>
      <c r="Q1749" s="20" t="s">
        <v>46</v>
      </c>
      <c r="R1749" s="32" t="s">
        <v>85</v>
      </c>
    </row>
    <row r="1750" spans="1:18" ht="22.5" hidden="1" customHeight="1" x14ac:dyDescent="0.2">
      <c r="A1750" s="29">
        <v>45378.798176273151</v>
      </c>
      <c r="B1750" s="20" t="s">
        <v>9984</v>
      </c>
      <c r="C1750" s="30">
        <v>160122734101</v>
      </c>
      <c r="D1750" s="20" t="s">
        <v>9985</v>
      </c>
      <c r="E1750" s="20" t="s">
        <v>40</v>
      </c>
      <c r="F1750" s="20" t="s">
        <v>14</v>
      </c>
      <c r="G1750" s="20">
        <v>2</v>
      </c>
      <c r="H1750" s="20">
        <v>2026</v>
      </c>
      <c r="I1750" s="20" t="s">
        <v>9984</v>
      </c>
      <c r="J1750" s="20" t="s">
        <v>9984</v>
      </c>
      <c r="K1750" s="20">
        <v>9030620026</v>
      </c>
      <c r="L1750" s="20" t="s">
        <v>9986</v>
      </c>
      <c r="M1750" s="20">
        <v>9703411220</v>
      </c>
      <c r="N1750" s="20" t="s">
        <v>67</v>
      </c>
      <c r="O1750" s="20">
        <v>75</v>
      </c>
      <c r="P1750" s="31" t="s">
        <v>9987</v>
      </c>
      <c r="Q1750" s="20" t="s">
        <v>70</v>
      </c>
      <c r="R1750" s="32" t="s">
        <v>271</v>
      </c>
    </row>
    <row r="1751" spans="1:18" ht="22.5" hidden="1" customHeight="1" x14ac:dyDescent="0.2">
      <c r="A1751" s="29">
        <v>45409.494824872687</v>
      </c>
      <c r="B1751" s="20" t="s">
        <v>9988</v>
      </c>
      <c r="C1751" s="30">
        <v>160122734102</v>
      </c>
      <c r="D1751" s="20" t="s">
        <v>9989</v>
      </c>
      <c r="E1751" s="20" t="s">
        <v>50</v>
      </c>
      <c r="F1751" s="20" t="s">
        <v>14</v>
      </c>
      <c r="G1751" s="20">
        <v>2</v>
      </c>
      <c r="H1751" s="20">
        <v>2026</v>
      </c>
      <c r="I1751" s="20" t="s">
        <v>9988</v>
      </c>
      <c r="J1751" s="20" t="s">
        <v>9988</v>
      </c>
      <c r="K1751" s="20">
        <v>9955584443</v>
      </c>
      <c r="L1751" s="20" t="s">
        <v>9990</v>
      </c>
      <c r="M1751" s="20">
        <v>9703411220</v>
      </c>
      <c r="N1751" s="20" t="s">
        <v>43</v>
      </c>
      <c r="O1751" s="20">
        <v>115</v>
      </c>
      <c r="P1751" s="31" t="s">
        <v>9991</v>
      </c>
      <c r="Q1751" s="20" t="s">
        <v>46</v>
      </c>
      <c r="R1751" s="20" t="s">
        <v>9992</v>
      </c>
    </row>
    <row r="1752" spans="1:18" ht="22.5" hidden="1" customHeight="1" x14ac:dyDescent="0.2">
      <c r="A1752" s="29">
        <v>45381.828196967588</v>
      </c>
      <c r="B1752" s="20" t="s">
        <v>9993</v>
      </c>
      <c r="C1752" s="30">
        <v>160122734103</v>
      </c>
      <c r="D1752" s="20" t="s">
        <v>9994</v>
      </c>
      <c r="E1752" s="20" t="s">
        <v>50</v>
      </c>
      <c r="F1752" s="20" t="s">
        <v>14</v>
      </c>
      <c r="G1752" s="20">
        <v>2</v>
      </c>
      <c r="H1752" s="20">
        <v>2026</v>
      </c>
      <c r="I1752" s="20" t="s">
        <v>9995</v>
      </c>
      <c r="J1752" s="20" t="s">
        <v>9995</v>
      </c>
      <c r="K1752" s="20">
        <v>6305151249</v>
      </c>
      <c r="L1752" s="20" t="s">
        <v>9996</v>
      </c>
      <c r="M1752" s="20">
        <v>9703411220</v>
      </c>
      <c r="N1752" s="20" t="s">
        <v>67</v>
      </c>
      <c r="O1752" s="20" t="s">
        <v>2249</v>
      </c>
      <c r="P1752" s="31" t="s">
        <v>9997</v>
      </c>
      <c r="Q1752" s="20" t="s">
        <v>70</v>
      </c>
      <c r="R1752" s="32" t="s">
        <v>112</v>
      </c>
    </row>
    <row r="1753" spans="1:18" ht="22.5" hidden="1" customHeight="1" x14ac:dyDescent="0.2">
      <c r="A1753" s="29">
        <v>45401.937270300929</v>
      </c>
      <c r="B1753" s="20" t="s">
        <v>9998</v>
      </c>
      <c r="C1753" s="30">
        <v>160122734104</v>
      </c>
      <c r="D1753" s="20" t="s">
        <v>9999</v>
      </c>
      <c r="E1753" s="20" t="s">
        <v>50</v>
      </c>
      <c r="F1753" s="20" t="s">
        <v>14</v>
      </c>
      <c r="G1753" s="20">
        <v>2</v>
      </c>
      <c r="H1753" s="20">
        <v>2026</v>
      </c>
      <c r="I1753" s="20" t="s">
        <v>10000</v>
      </c>
      <c r="J1753" s="20" t="s">
        <v>10001</v>
      </c>
      <c r="K1753" s="20">
        <v>6309329393</v>
      </c>
      <c r="L1753" s="20" t="s">
        <v>10002</v>
      </c>
      <c r="M1753" s="20">
        <v>9493411401</v>
      </c>
      <c r="N1753" s="20" t="s">
        <v>67</v>
      </c>
      <c r="O1753" s="20" t="s">
        <v>169</v>
      </c>
      <c r="P1753" s="31" t="s">
        <v>10003</v>
      </c>
      <c r="Q1753" s="20" t="s">
        <v>70</v>
      </c>
      <c r="R1753" s="20" t="s">
        <v>112</v>
      </c>
    </row>
    <row r="1754" spans="1:18" ht="22.5" hidden="1" customHeight="1" x14ac:dyDescent="0.2">
      <c r="A1754" s="29">
        <v>45378.799427106482</v>
      </c>
      <c r="B1754" s="20" t="s">
        <v>10004</v>
      </c>
      <c r="C1754" s="30">
        <v>160122734107</v>
      </c>
      <c r="D1754" s="20" t="s">
        <v>10005</v>
      </c>
      <c r="E1754" s="20" t="s">
        <v>50</v>
      </c>
      <c r="F1754" s="20" t="s">
        <v>14</v>
      </c>
      <c r="G1754" s="20">
        <v>2</v>
      </c>
      <c r="H1754" s="20">
        <v>2026</v>
      </c>
      <c r="I1754" s="20" t="s">
        <v>10006</v>
      </c>
      <c r="J1754" s="20" t="s">
        <v>10004</v>
      </c>
      <c r="K1754" s="20">
        <v>7680895992</v>
      </c>
      <c r="L1754" s="20" t="s">
        <v>10007</v>
      </c>
      <c r="M1754" s="20">
        <v>9493411401</v>
      </c>
      <c r="N1754" s="20" t="s">
        <v>53</v>
      </c>
      <c r="O1754" s="20">
        <v>60</v>
      </c>
      <c r="P1754" s="20" t="s">
        <v>10008</v>
      </c>
      <c r="Q1754" s="20" t="s">
        <v>70</v>
      </c>
      <c r="R1754" s="32" t="s">
        <v>85</v>
      </c>
    </row>
    <row r="1755" spans="1:18" ht="22.5" hidden="1" customHeight="1" x14ac:dyDescent="0.2">
      <c r="A1755" s="29">
        <v>45385.560349664353</v>
      </c>
      <c r="B1755" s="20" t="s">
        <v>10009</v>
      </c>
      <c r="C1755" s="30">
        <v>160122734108</v>
      </c>
      <c r="D1755" s="20" t="s">
        <v>10010</v>
      </c>
      <c r="E1755" s="20" t="s">
        <v>50</v>
      </c>
      <c r="F1755" s="20" t="s">
        <v>14</v>
      </c>
      <c r="G1755" s="20">
        <v>2</v>
      </c>
      <c r="H1755" s="20">
        <v>2026</v>
      </c>
      <c r="I1755" s="20" t="s">
        <v>10011</v>
      </c>
      <c r="J1755" s="20" t="s">
        <v>10009</v>
      </c>
      <c r="K1755" s="20">
        <v>9989789552</v>
      </c>
      <c r="L1755" s="20" t="s">
        <v>10012</v>
      </c>
      <c r="M1755" s="20" t="s">
        <v>10013</v>
      </c>
      <c r="N1755" s="20" t="s">
        <v>67</v>
      </c>
      <c r="O1755" s="20" t="s">
        <v>10014</v>
      </c>
      <c r="P1755" s="31" t="s">
        <v>10015</v>
      </c>
      <c r="Q1755" s="20" t="s">
        <v>70</v>
      </c>
      <c r="R1755" s="32" t="s">
        <v>682</v>
      </c>
    </row>
    <row r="1756" spans="1:18" ht="22.5" hidden="1" customHeight="1" x14ac:dyDescent="0.2">
      <c r="A1756" s="29">
        <v>45408.787162696761</v>
      </c>
      <c r="B1756" s="20" t="s">
        <v>10016</v>
      </c>
      <c r="C1756" s="30">
        <v>160122734109</v>
      </c>
      <c r="D1756" s="20" t="s">
        <v>10017</v>
      </c>
      <c r="E1756" s="20" t="s">
        <v>50</v>
      </c>
      <c r="F1756" s="20" t="s">
        <v>14</v>
      </c>
      <c r="G1756" s="20">
        <v>2</v>
      </c>
      <c r="H1756" s="20">
        <v>2026</v>
      </c>
      <c r="I1756" s="20" t="s">
        <v>10016</v>
      </c>
      <c r="J1756" s="20" t="s">
        <v>10018</v>
      </c>
      <c r="K1756" s="20">
        <v>7901251256</v>
      </c>
      <c r="L1756" s="20" t="s">
        <v>10019</v>
      </c>
      <c r="M1756" s="20">
        <v>9394411401</v>
      </c>
      <c r="N1756" s="20" t="s">
        <v>67</v>
      </c>
      <c r="O1756" s="20">
        <v>90</v>
      </c>
      <c r="P1756" s="31" t="s">
        <v>10020</v>
      </c>
      <c r="Q1756" s="20" t="s">
        <v>70</v>
      </c>
      <c r="R1756" s="20" t="s">
        <v>56</v>
      </c>
    </row>
    <row r="1757" spans="1:18" ht="22.5" hidden="1" customHeight="1" x14ac:dyDescent="0.2">
      <c r="A1757" s="29">
        <v>45386.911636284727</v>
      </c>
      <c r="B1757" s="20" t="s">
        <v>10021</v>
      </c>
      <c r="C1757" s="30">
        <v>160122734110</v>
      </c>
      <c r="D1757" s="20" t="s">
        <v>10022</v>
      </c>
      <c r="E1757" s="20" t="s">
        <v>50</v>
      </c>
      <c r="F1757" s="20" t="s">
        <v>14</v>
      </c>
      <c r="G1757" s="20">
        <v>2</v>
      </c>
      <c r="H1757" s="20">
        <v>2026</v>
      </c>
      <c r="I1757" s="20" t="s">
        <v>10023</v>
      </c>
      <c r="J1757" s="20" t="s">
        <v>10021</v>
      </c>
      <c r="K1757" s="20">
        <v>9059171138</v>
      </c>
      <c r="L1757" s="20" t="s">
        <v>10024</v>
      </c>
      <c r="M1757" s="20">
        <v>9493411401</v>
      </c>
      <c r="N1757" s="20" t="s">
        <v>43</v>
      </c>
      <c r="O1757" s="20" t="s">
        <v>3729</v>
      </c>
      <c r="P1757" s="31" t="s">
        <v>10025</v>
      </c>
      <c r="Q1757" s="20" t="s">
        <v>70</v>
      </c>
      <c r="R1757" s="32" t="s">
        <v>10026</v>
      </c>
    </row>
    <row r="1758" spans="1:18" ht="22.5" hidden="1" customHeight="1" x14ac:dyDescent="0.2">
      <c r="A1758" s="29">
        <v>45402.7431340162</v>
      </c>
      <c r="B1758" s="20" t="s">
        <v>10027</v>
      </c>
      <c r="C1758" s="30">
        <v>160122734111</v>
      </c>
      <c r="D1758" s="20" t="s">
        <v>10028</v>
      </c>
      <c r="E1758" s="20" t="s">
        <v>50</v>
      </c>
      <c r="F1758" s="20" t="s">
        <v>14</v>
      </c>
      <c r="G1758" s="20">
        <v>2</v>
      </c>
      <c r="H1758" s="20">
        <v>2026</v>
      </c>
      <c r="I1758" s="20" t="s">
        <v>10029</v>
      </c>
      <c r="J1758" s="20" t="s">
        <v>10027</v>
      </c>
      <c r="K1758" s="20">
        <v>6300088101</v>
      </c>
      <c r="L1758" s="20" t="s">
        <v>10030</v>
      </c>
      <c r="M1758" s="20">
        <v>9493411401</v>
      </c>
      <c r="N1758" s="20" t="s">
        <v>67</v>
      </c>
      <c r="O1758" s="20" t="s">
        <v>110</v>
      </c>
      <c r="P1758" s="31" t="s">
        <v>10031</v>
      </c>
      <c r="Q1758" s="20" t="s">
        <v>70</v>
      </c>
      <c r="R1758" s="20" t="s">
        <v>451</v>
      </c>
    </row>
    <row r="1759" spans="1:18" ht="22.5" hidden="1" customHeight="1" x14ac:dyDescent="0.2">
      <c r="A1759" s="29">
        <v>45378.747093680555</v>
      </c>
      <c r="B1759" s="20" t="s">
        <v>10032</v>
      </c>
      <c r="C1759" s="30">
        <v>160122734112</v>
      </c>
      <c r="D1759" s="20" t="s">
        <v>10033</v>
      </c>
      <c r="E1759" s="20" t="s">
        <v>50</v>
      </c>
      <c r="F1759" s="20" t="s">
        <v>14</v>
      </c>
      <c r="G1759" s="20">
        <v>2</v>
      </c>
      <c r="H1759" s="20">
        <v>2026</v>
      </c>
      <c r="I1759" s="20" t="s">
        <v>10034</v>
      </c>
      <c r="J1759" s="20" t="s">
        <v>10032</v>
      </c>
      <c r="K1759" s="20">
        <v>6304820582</v>
      </c>
      <c r="L1759" s="20" t="s">
        <v>10035</v>
      </c>
      <c r="M1759" s="20">
        <v>9493411401</v>
      </c>
      <c r="N1759" s="20" t="s">
        <v>3146</v>
      </c>
      <c r="O1759" s="20" t="s">
        <v>10036</v>
      </c>
      <c r="P1759" s="31" t="s">
        <v>10037</v>
      </c>
      <c r="Q1759" s="20" t="s">
        <v>70</v>
      </c>
      <c r="R1759" s="32" t="s">
        <v>10038</v>
      </c>
    </row>
    <row r="1760" spans="1:18" ht="22.5" hidden="1" customHeight="1" x14ac:dyDescent="0.2">
      <c r="A1760" s="29">
        <v>45408.689794189813</v>
      </c>
      <c r="B1760" s="20" t="s">
        <v>10039</v>
      </c>
      <c r="C1760" s="30">
        <v>160122734113</v>
      </c>
      <c r="D1760" s="20" t="s">
        <v>10040</v>
      </c>
      <c r="E1760" s="20" t="s">
        <v>50</v>
      </c>
      <c r="F1760" s="20" t="s">
        <v>14</v>
      </c>
      <c r="G1760" s="20">
        <v>2</v>
      </c>
      <c r="H1760" s="20">
        <v>2026</v>
      </c>
      <c r="I1760" s="20" t="s">
        <v>10041</v>
      </c>
      <c r="J1760" s="20" t="s">
        <v>10039</v>
      </c>
      <c r="K1760" s="20">
        <v>7702487419</v>
      </c>
      <c r="L1760" s="20" t="s">
        <v>10042</v>
      </c>
      <c r="M1760" s="20">
        <v>9493411401</v>
      </c>
      <c r="N1760" s="20" t="s">
        <v>67</v>
      </c>
      <c r="O1760" s="20" t="s">
        <v>6386</v>
      </c>
      <c r="P1760" s="31" t="s">
        <v>10043</v>
      </c>
      <c r="Q1760" s="20" t="s">
        <v>70</v>
      </c>
      <c r="R1760" s="32" t="s">
        <v>10044</v>
      </c>
    </row>
    <row r="1761" spans="1:18" ht="22.5" hidden="1" customHeight="1" x14ac:dyDescent="0.2">
      <c r="A1761" s="29">
        <v>45358.638543217588</v>
      </c>
      <c r="B1761" s="20" t="s">
        <v>10045</v>
      </c>
      <c r="C1761" s="30">
        <v>160122734114</v>
      </c>
      <c r="D1761" s="20" t="s">
        <v>10046</v>
      </c>
      <c r="E1761" s="20" t="s">
        <v>50</v>
      </c>
      <c r="F1761" s="20" t="s">
        <v>14</v>
      </c>
      <c r="G1761" s="20">
        <v>2</v>
      </c>
      <c r="H1761" s="20">
        <v>2026</v>
      </c>
      <c r="I1761" s="20" t="s">
        <v>10047</v>
      </c>
      <c r="J1761" s="20" t="s">
        <v>10045</v>
      </c>
      <c r="K1761" s="20">
        <v>8519973725</v>
      </c>
      <c r="L1761" s="20" t="s">
        <v>10048</v>
      </c>
      <c r="M1761" s="20">
        <v>9493411401</v>
      </c>
      <c r="N1761" s="20" t="s">
        <v>67</v>
      </c>
      <c r="O1761" s="20">
        <v>75.52</v>
      </c>
      <c r="P1761" s="31" t="s">
        <v>10049</v>
      </c>
      <c r="Q1761" s="20" t="s">
        <v>70</v>
      </c>
      <c r="R1761" s="32" t="s">
        <v>10050</v>
      </c>
    </row>
    <row r="1762" spans="1:18" ht="22.5" hidden="1" customHeight="1" x14ac:dyDescent="0.2">
      <c r="A1762" s="29">
        <v>45370.795598055556</v>
      </c>
      <c r="B1762" s="20" t="s">
        <v>10051</v>
      </c>
      <c r="C1762" s="30">
        <v>160122734115</v>
      </c>
      <c r="D1762" s="20" t="s">
        <v>10052</v>
      </c>
      <c r="E1762" s="20" t="s">
        <v>50</v>
      </c>
      <c r="F1762" s="20" t="s">
        <v>14</v>
      </c>
      <c r="G1762" s="20">
        <v>2</v>
      </c>
      <c r="H1762" s="20">
        <v>2026</v>
      </c>
      <c r="I1762" s="20" t="s">
        <v>10053</v>
      </c>
      <c r="J1762" s="20" t="s">
        <v>10051</v>
      </c>
      <c r="K1762" s="20">
        <v>8897667349</v>
      </c>
      <c r="L1762" s="20" t="s">
        <v>10054</v>
      </c>
      <c r="M1762" s="20">
        <v>9493411401</v>
      </c>
      <c r="N1762" s="20" t="s">
        <v>67</v>
      </c>
      <c r="O1762" s="20" t="s">
        <v>110</v>
      </c>
      <c r="P1762" s="31" t="s">
        <v>10055</v>
      </c>
      <c r="Q1762" s="20" t="s">
        <v>70</v>
      </c>
      <c r="R1762" s="32" t="s">
        <v>10056</v>
      </c>
    </row>
    <row r="1763" spans="1:18" ht="22.5" hidden="1" customHeight="1" x14ac:dyDescent="0.2">
      <c r="A1763" s="29">
        <v>45371.876548310189</v>
      </c>
      <c r="B1763" s="20" t="s">
        <v>10057</v>
      </c>
      <c r="C1763" s="30">
        <v>160122734116</v>
      </c>
      <c r="D1763" s="20" t="s">
        <v>10058</v>
      </c>
      <c r="E1763" s="20" t="s">
        <v>50</v>
      </c>
      <c r="F1763" s="20" t="s">
        <v>14</v>
      </c>
      <c r="G1763" s="20">
        <v>2</v>
      </c>
      <c r="H1763" s="20">
        <v>2026</v>
      </c>
      <c r="I1763" s="20" t="s">
        <v>10059</v>
      </c>
      <c r="J1763" s="20" t="s">
        <v>10057</v>
      </c>
      <c r="K1763" s="20">
        <v>7995439072</v>
      </c>
      <c r="L1763" s="20" t="s">
        <v>10060</v>
      </c>
      <c r="M1763" s="20">
        <v>9866479770</v>
      </c>
      <c r="N1763" s="20" t="s">
        <v>1602</v>
      </c>
      <c r="O1763" s="20" t="s">
        <v>5231</v>
      </c>
      <c r="P1763" s="20" t="s">
        <v>10061</v>
      </c>
      <c r="Q1763" s="20" t="s">
        <v>70</v>
      </c>
      <c r="R1763" s="32" t="s">
        <v>10062</v>
      </c>
    </row>
    <row r="1764" spans="1:18" ht="22.5" hidden="1" customHeight="1" x14ac:dyDescent="0.2">
      <c r="A1764" s="29">
        <v>45377.487326296294</v>
      </c>
      <c r="B1764" s="20" t="s">
        <v>10063</v>
      </c>
      <c r="C1764" s="30">
        <v>160122734117</v>
      </c>
      <c r="D1764" s="20" t="s">
        <v>10064</v>
      </c>
      <c r="E1764" s="20" t="s">
        <v>50</v>
      </c>
      <c r="F1764" s="20" t="s">
        <v>14</v>
      </c>
      <c r="G1764" s="20">
        <v>2</v>
      </c>
      <c r="H1764" s="20">
        <v>2026</v>
      </c>
      <c r="I1764" s="20" t="s">
        <v>10065</v>
      </c>
      <c r="J1764" s="20" t="s">
        <v>10063</v>
      </c>
      <c r="K1764" s="20">
        <v>9177681782</v>
      </c>
      <c r="L1764" s="20" t="s">
        <v>10066</v>
      </c>
      <c r="M1764" s="20">
        <v>9866479770</v>
      </c>
      <c r="N1764" s="20" t="s">
        <v>594</v>
      </c>
      <c r="O1764" s="20" t="s">
        <v>10067</v>
      </c>
      <c r="P1764" s="20" t="s">
        <v>10068</v>
      </c>
      <c r="Q1764" s="20" t="s">
        <v>46</v>
      </c>
      <c r="R1764" s="32" t="s">
        <v>10069</v>
      </c>
    </row>
    <row r="1765" spans="1:18" ht="22.5" hidden="1" customHeight="1" x14ac:dyDescent="0.2">
      <c r="A1765" s="29">
        <v>45358.769664421299</v>
      </c>
      <c r="B1765" s="20" t="s">
        <v>10070</v>
      </c>
      <c r="C1765" s="30">
        <v>160122734118</v>
      </c>
      <c r="D1765" s="20" t="s">
        <v>10071</v>
      </c>
      <c r="E1765" s="20" t="s">
        <v>50</v>
      </c>
      <c r="F1765" s="20" t="s">
        <v>14</v>
      </c>
      <c r="G1765" s="20">
        <v>2</v>
      </c>
      <c r="H1765" s="20">
        <v>2026</v>
      </c>
      <c r="I1765" s="20" t="s">
        <v>10072</v>
      </c>
      <c r="J1765" s="20" t="s">
        <v>10070</v>
      </c>
      <c r="K1765" s="20">
        <v>7075476367</v>
      </c>
      <c r="L1765" s="20" t="s">
        <v>10073</v>
      </c>
      <c r="M1765" s="20">
        <v>9866479770</v>
      </c>
      <c r="N1765" s="20" t="s">
        <v>594</v>
      </c>
      <c r="O1765" s="20" t="s">
        <v>10074</v>
      </c>
      <c r="P1765" s="31" t="s">
        <v>10075</v>
      </c>
      <c r="Q1765" s="20" t="s">
        <v>70</v>
      </c>
      <c r="R1765" s="32" t="s">
        <v>10076</v>
      </c>
    </row>
    <row r="1766" spans="1:18" ht="22.5" hidden="1" customHeight="1" x14ac:dyDescent="0.2">
      <c r="A1766" s="29">
        <v>45397.663629398143</v>
      </c>
      <c r="B1766" s="20" t="s">
        <v>10077</v>
      </c>
      <c r="C1766" s="30">
        <v>160122734119</v>
      </c>
      <c r="D1766" s="20" t="s">
        <v>10078</v>
      </c>
      <c r="E1766" s="20" t="s">
        <v>50</v>
      </c>
      <c r="F1766" s="20" t="s">
        <v>14</v>
      </c>
      <c r="G1766" s="20">
        <v>2</v>
      </c>
      <c r="H1766" s="20">
        <v>2026</v>
      </c>
      <c r="I1766" s="20" t="s">
        <v>10079</v>
      </c>
      <c r="J1766" s="20" t="s">
        <v>10077</v>
      </c>
      <c r="K1766" s="20">
        <v>8341137201</v>
      </c>
      <c r="L1766" s="20" t="s">
        <v>10080</v>
      </c>
      <c r="M1766" s="20">
        <v>9866479770</v>
      </c>
      <c r="N1766" s="20" t="s">
        <v>67</v>
      </c>
      <c r="O1766" s="20" t="s">
        <v>1065</v>
      </c>
      <c r="P1766" s="31" t="s">
        <v>10081</v>
      </c>
      <c r="Q1766" s="20" t="s">
        <v>70</v>
      </c>
      <c r="R1766" s="20" t="s">
        <v>46</v>
      </c>
    </row>
    <row r="1767" spans="1:18" ht="22.5" hidden="1" customHeight="1" x14ac:dyDescent="0.2">
      <c r="A1767" s="29">
        <v>45408.520445752314</v>
      </c>
      <c r="B1767" s="20" t="s">
        <v>10082</v>
      </c>
      <c r="C1767" s="30">
        <v>160122734120</v>
      </c>
      <c r="D1767" s="20" t="s">
        <v>10083</v>
      </c>
      <c r="E1767" s="20" t="s">
        <v>50</v>
      </c>
      <c r="F1767" s="20" t="s">
        <v>14</v>
      </c>
      <c r="G1767" s="20">
        <v>2</v>
      </c>
      <c r="H1767" s="20">
        <v>2026</v>
      </c>
      <c r="I1767" s="20" t="s">
        <v>10084</v>
      </c>
      <c r="J1767" s="20" t="s">
        <v>10082</v>
      </c>
      <c r="K1767" s="20">
        <v>9704594019</v>
      </c>
      <c r="L1767" s="20" t="s">
        <v>10085</v>
      </c>
      <c r="M1767" s="20">
        <v>9866479770</v>
      </c>
      <c r="N1767" s="20" t="s">
        <v>833</v>
      </c>
      <c r="O1767" s="20">
        <v>77.5</v>
      </c>
      <c r="P1767" s="20" t="s">
        <v>10086</v>
      </c>
      <c r="Q1767" s="20" t="s">
        <v>70</v>
      </c>
      <c r="R1767" s="20" t="s">
        <v>112</v>
      </c>
    </row>
    <row r="1768" spans="1:18" ht="22.5" hidden="1" customHeight="1" x14ac:dyDescent="0.2">
      <c r="A1768" s="29">
        <v>45384.473269108799</v>
      </c>
      <c r="B1768" s="20" t="s">
        <v>10087</v>
      </c>
      <c r="C1768" s="30">
        <v>160122734121</v>
      </c>
      <c r="D1768" s="20" t="s">
        <v>10088</v>
      </c>
      <c r="E1768" s="20" t="s">
        <v>50</v>
      </c>
      <c r="F1768" s="20" t="s">
        <v>14</v>
      </c>
      <c r="G1768" s="20">
        <v>2</v>
      </c>
      <c r="H1768" s="20">
        <v>2026</v>
      </c>
      <c r="I1768" s="20" t="s">
        <v>10089</v>
      </c>
      <c r="J1768" s="20" t="s">
        <v>10087</v>
      </c>
      <c r="K1768" s="20">
        <v>8309897618</v>
      </c>
      <c r="L1768" s="20" t="s">
        <v>10090</v>
      </c>
      <c r="M1768" s="20">
        <v>9866479770</v>
      </c>
      <c r="N1768" s="20" t="s">
        <v>67</v>
      </c>
      <c r="O1768" s="20" t="s">
        <v>1065</v>
      </c>
      <c r="P1768" s="31" t="s">
        <v>10091</v>
      </c>
      <c r="Q1768" s="20" t="s">
        <v>70</v>
      </c>
      <c r="R1768" s="32" t="s">
        <v>112</v>
      </c>
    </row>
    <row r="1769" spans="1:18" ht="22.5" hidden="1" customHeight="1" x14ac:dyDescent="0.2">
      <c r="A1769" s="29">
        <v>45377.488109467595</v>
      </c>
      <c r="B1769" s="20" t="s">
        <v>10092</v>
      </c>
      <c r="C1769" s="30">
        <v>160122734122</v>
      </c>
      <c r="D1769" s="20" t="s">
        <v>10093</v>
      </c>
      <c r="E1769" s="20" t="s">
        <v>50</v>
      </c>
      <c r="F1769" s="20" t="s">
        <v>14</v>
      </c>
      <c r="G1769" s="20">
        <v>2</v>
      </c>
      <c r="H1769" s="20">
        <v>2026</v>
      </c>
      <c r="I1769" s="20" t="s">
        <v>10094</v>
      </c>
      <c r="J1769" s="20" t="s">
        <v>10092</v>
      </c>
      <c r="K1769" s="20">
        <v>6302508785</v>
      </c>
      <c r="L1769" s="20" t="s">
        <v>10095</v>
      </c>
      <c r="M1769" s="20">
        <v>9866479770</v>
      </c>
      <c r="N1769" s="20" t="s">
        <v>10096</v>
      </c>
      <c r="O1769" s="20" t="s">
        <v>10097</v>
      </c>
      <c r="P1769" s="20" t="s">
        <v>10098</v>
      </c>
      <c r="Q1769" s="20" t="s">
        <v>46</v>
      </c>
      <c r="R1769" s="32" t="s">
        <v>10099</v>
      </c>
    </row>
    <row r="1770" spans="1:18" ht="22.5" hidden="1" customHeight="1" x14ac:dyDescent="0.2">
      <c r="A1770" s="29">
        <v>45387.599768842592</v>
      </c>
      <c r="B1770" s="20" t="s">
        <v>10100</v>
      </c>
      <c r="C1770" s="30">
        <v>160122734123</v>
      </c>
      <c r="D1770" s="20" t="s">
        <v>10101</v>
      </c>
      <c r="E1770" s="20" t="s">
        <v>50</v>
      </c>
      <c r="F1770" s="20" t="s">
        <v>14</v>
      </c>
      <c r="G1770" s="20">
        <v>2</v>
      </c>
      <c r="H1770" s="20">
        <v>2026</v>
      </c>
      <c r="I1770" s="20" t="s">
        <v>10102</v>
      </c>
      <c r="J1770" s="20" t="s">
        <v>10100</v>
      </c>
      <c r="K1770" s="20">
        <v>7032046625</v>
      </c>
      <c r="L1770" s="20" t="s">
        <v>10103</v>
      </c>
      <c r="M1770" s="20">
        <v>9866479770</v>
      </c>
      <c r="N1770" s="20" t="s">
        <v>67</v>
      </c>
      <c r="O1770" s="20" t="s">
        <v>10104</v>
      </c>
      <c r="P1770" s="31" t="s">
        <v>10105</v>
      </c>
      <c r="Q1770" s="20" t="s">
        <v>70</v>
      </c>
      <c r="R1770" s="20" t="s">
        <v>1638</v>
      </c>
    </row>
    <row r="1771" spans="1:18" ht="22.5" hidden="1" customHeight="1" x14ac:dyDescent="0.2">
      <c r="A1771" s="29">
        <v>45387.402574467589</v>
      </c>
      <c r="B1771" s="20" t="s">
        <v>10106</v>
      </c>
      <c r="C1771" s="30">
        <v>160122734301</v>
      </c>
      <c r="D1771" s="20" t="s">
        <v>10107</v>
      </c>
      <c r="E1771" s="20" t="s">
        <v>50</v>
      </c>
      <c r="F1771" s="20" t="s">
        <v>14</v>
      </c>
      <c r="G1771" s="20">
        <v>1</v>
      </c>
      <c r="H1771" s="20">
        <v>2026</v>
      </c>
      <c r="I1771" s="20" t="s">
        <v>10108</v>
      </c>
      <c r="J1771" s="20" t="s">
        <v>10106</v>
      </c>
      <c r="K1771" s="20">
        <v>6305915123</v>
      </c>
      <c r="L1771" s="20" t="s">
        <v>10109</v>
      </c>
      <c r="M1771" s="20">
        <v>7382163424</v>
      </c>
      <c r="N1771" s="20" t="s">
        <v>2074</v>
      </c>
      <c r="O1771" s="20" t="s">
        <v>10110</v>
      </c>
      <c r="P1771" s="20" t="s">
        <v>10111</v>
      </c>
      <c r="Q1771" s="20" t="s">
        <v>70</v>
      </c>
      <c r="R1771" s="20" t="s">
        <v>4789</v>
      </c>
    </row>
    <row r="1772" spans="1:18" ht="22.5" hidden="1" customHeight="1" x14ac:dyDescent="0.2">
      <c r="A1772" s="29">
        <v>45411.931102858798</v>
      </c>
      <c r="B1772" s="20" t="s">
        <v>10112</v>
      </c>
      <c r="C1772" s="30">
        <v>160122734302</v>
      </c>
      <c r="D1772" s="20" t="s">
        <v>10113</v>
      </c>
      <c r="E1772" s="20" t="s">
        <v>50</v>
      </c>
      <c r="F1772" s="20" t="s">
        <v>14</v>
      </c>
      <c r="G1772" s="20">
        <v>1</v>
      </c>
      <c r="H1772" s="20">
        <v>2026</v>
      </c>
      <c r="I1772" s="20" t="s">
        <v>10114</v>
      </c>
      <c r="J1772" s="20" t="s">
        <v>10112</v>
      </c>
      <c r="K1772" s="20">
        <v>8019803241</v>
      </c>
      <c r="L1772" s="20" t="s">
        <v>10115</v>
      </c>
      <c r="M1772" s="20">
        <v>7382163424</v>
      </c>
      <c r="N1772" s="20" t="s">
        <v>2074</v>
      </c>
      <c r="O1772" s="20" t="s">
        <v>10116</v>
      </c>
      <c r="P1772" s="20" t="s">
        <v>10117</v>
      </c>
      <c r="Q1772" s="20" t="s">
        <v>70</v>
      </c>
      <c r="R1772" s="20" t="s">
        <v>682</v>
      </c>
    </row>
    <row r="1773" spans="1:18" ht="22.5" hidden="1" customHeight="1" x14ac:dyDescent="0.2">
      <c r="A1773" s="29">
        <v>45387.448872905094</v>
      </c>
      <c r="B1773" s="20" t="s">
        <v>10118</v>
      </c>
      <c r="C1773" s="30">
        <v>160122734303</v>
      </c>
      <c r="D1773" s="20" t="s">
        <v>10119</v>
      </c>
      <c r="E1773" s="20" t="s">
        <v>50</v>
      </c>
      <c r="F1773" s="20" t="s">
        <v>14</v>
      </c>
      <c r="G1773" s="20">
        <v>1</v>
      </c>
      <c r="H1773" s="20">
        <v>2026</v>
      </c>
      <c r="I1773" s="20" t="s">
        <v>10120</v>
      </c>
      <c r="J1773" s="20" t="s">
        <v>10118</v>
      </c>
      <c r="K1773" s="20">
        <v>7095235904</v>
      </c>
      <c r="L1773" s="20" t="s">
        <v>10121</v>
      </c>
      <c r="M1773" s="20">
        <v>7382163424</v>
      </c>
      <c r="N1773" s="20" t="s">
        <v>2074</v>
      </c>
      <c r="O1773" s="20" t="s">
        <v>10122</v>
      </c>
      <c r="P1773" s="20" t="s">
        <v>10123</v>
      </c>
      <c r="Q1773" s="20" t="s">
        <v>70</v>
      </c>
      <c r="R1773" s="20" t="s">
        <v>7363</v>
      </c>
    </row>
    <row r="1774" spans="1:18" ht="22.5" hidden="1" customHeight="1" x14ac:dyDescent="0.2">
      <c r="A1774" s="29">
        <v>45386.744712731481</v>
      </c>
      <c r="B1774" s="20" t="s">
        <v>10124</v>
      </c>
      <c r="C1774" s="30">
        <v>160122734304</v>
      </c>
      <c r="D1774" s="20" t="s">
        <v>10125</v>
      </c>
      <c r="E1774" s="20" t="s">
        <v>50</v>
      </c>
      <c r="F1774" s="20" t="s">
        <v>14</v>
      </c>
      <c r="G1774" s="20">
        <v>1</v>
      </c>
      <c r="H1774" s="20">
        <v>2026</v>
      </c>
      <c r="I1774" s="20" t="s">
        <v>10126</v>
      </c>
      <c r="J1774" s="20" t="s">
        <v>10124</v>
      </c>
      <c r="K1774" s="20">
        <v>9346367905</v>
      </c>
      <c r="L1774" s="20" t="s">
        <v>10127</v>
      </c>
      <c r="M1774" s="20">
        <v>7382163424</v>
      </c>
      <c r="N1774" s="20" t="s">
        <v>1360</v>
      </c>
      <c r="O1774" s="20">
        <v>60</v>
      </c>
      <c r="P1774" s="20" t="s">
        <v>10128</v>
      </c>
      <c r="Q1774" s="20" t="s">
        <v>46</v>
      </c>
      <c r="R1774" s="32" t="s">
        <v>10129</v>
      </c>
    </row>
    <row r="1775" spans="1:18" ht="22.5" hidden="1" customHeight="1" x14ac:dyDescent="0.2">
      <c r="A1775" s="29">
        <v>45380.391236504627</v>
      </c>
      <c r="B1775" s="20" t="s">
        <v>10130</v>
      </c>
      <c r="C1775" s="30">
        <v>160122734305</v>
      </c>
      <c r="D1775" s="20" t="s">
        <v>10131</v>
      </c>
      <c r="E1775" s="20" t="s">
        <v>40</v>
      </c>
      <c r="F1775" s="20" t="s">
        <v>14</v>
      </c>
      <c r="G1775" s="20">
        <v>1</v>
      </c>
      <c r="H1775" s="20">
        <v>2026</v>
      </c>
      <c r="I1775" s="20" t="s">
        <v>10130</v>
      </c>
      <c r="J1775" s="20" t="s">
        <v>10130</v>
      </c>
      <c r="K1775" s="20">
        <v>6303089495</v>
      </c>
      <c r="L1775" s="20" t="s">
        <v>10132</v>
      </c>
      <c r="M1775" s="20">
        <v>7382163424</v>
      </c>
      <c r="N1775" s="20" t="s">
        <v>2074</v>
      </c>
      <c r="O1775" s="20" t="s">
        <v>10133</v>
      </c>
      <c r="P1775" s="20" t="s">
        <v>10134</v>
      </c>
      <c r="Q1775" s="20" t="s">
        <v>70</v>
      </c>
      <c r="R1775" s="32" t="s">
        <v>301</v>
      </c>
    </row>
    <row r="1776" spans="1:18" ht="22.5" hidden="1" customHeight="1" x14ac:dyDescent="0.2">
      <c r="A1776" s="29">
        <v>45379.89842518518</v>
      </c>
      <c r="B1776" s="20" t="s">
        <v>10135</v>
      </c>
      <c r="C1776" s="30">
        <v>160122734306</v>
      </c>
      <c r="D1776" s="20" t="s">
        <v>10136</v>
      </c>
      <c r="E1776" s="20" t="s">
        <v>40</v>
      </c>
      <c r="F1776" s="20" t="s">
        <v>14</v>
      </c>
      <c r="G1776" s="20">
        <v>1</v>
      </c>
      <c r="H1776" s="20">
        <v>2026</v>
      </c>
      <c r="I1776" s="20" t="s">
        <v>10135</v>
      </c>
      <c r="J1776" s="20" t="s">
        <v>10135</v>
      </c>
      <c r="K1776" s="20">
        <v>8341687831</v>
      </c>
      <c r="L1776" s="20" t="s">
        <v>10137</v>
      </c>
      <c r="M1776" s="20">
        <v>7382163424</v>
      </c>
      <c r="N1776" s="20" t="s">
        <v>43</v>
      </c>
      <c r="O1776" s="20" t="s">
        <v>2355</v>
      </c>
      <c r="P1776" s="20" t="s">
        <v>10138</v>
      </c>
      <c r="Q1776" s="20" t="s">
        <v>70</v>
      </c>
      <c r="R1776" s="32" t="s">
        <v>10139</v>
      </c>
    </row>
    <row r="1777" spans="1:18" ht="22.5" hidden="1" customHeight="1" x14ac:dyDescent="0.2">
      <c r="A1777" s="29">
        <v>45379.599922349538</v>
      </c>
      <c r="B1777" s="20" t="s">
        <v>10140</v>
      </c>
      <c r="C1777" s="30">
        <v>160122734307</v>
      </c>
      <c r="D1777" s="20" t="s">
        <v>10141</v>
      </c>
      <c r="E1777" s="20" t="s">
        <v>40</v>
      </c>
      <c r="F1777" s="20" t="s">
        <v>14</v>
      </c>
      <c r="G1777" s="20">
        <v>1</v>
      </c>
      <c r="H1777" s="20">
        <v>2026</v>
      </c>
      <c r="I1777" s="20" t="s">
        <v>10142</v>
      </c>
      <c r="J1777" s="20" t="s">
        <v>10140</v>
      </c>
      <c r="K1777" s="20">
        <v>9948747055</v>
      </c>
      <c r="L1777" s="20" t="s">
        <v>10143</v>
      </c>
      <c r="M1777" s="20">
        <v>7382163424</v>
      </c>
      <c r="N1777" s="20" t="s">
        <v>67</v>
      </c>
      <c r="O1777" s="20" t="s">
        <v>1265</v>
      </c>
      <c r="P1777" s="31" t="s">
        <v>10144</v>
      </c>
      <c r="Q1777" s="20" t="s">
        <v>70</v>
      </c>
      <c r="R1777" s="32" t="s">
        <v>46</v>
      </c>
    </row>
    <row r="1778" spans="1:18" ht="22.5" hidden="1" customHeight="1" x14ac:dyDescent="0.2">
      <c r="A1778" s="29">
        <v>45360.635907928241</v>
      </c>
      <c r="B1778" s="20" t="s">
        <v>10145</v>
      </c>
      <c r="C1778" s="30">
        <v>160122734308</v>
      </c>
      <c r="D1778" s="20" t="s">
        <v>10146</v>
      </c>
      <c r="E1778" s="20" t="s">
        <v>50</v>
      </c>
      <c r="F1778" s="20" t="s">
        <v>14</v>
      </c>
      <c r="G1778" s="20">
        <v>2</v>
      </c>
      <c r="H1778" s="20">
        <v>2026</v>
      </c>
      <c r="I1778" s="20" t="s">
        <v>10147</v>
      </c>
      <c r="J1778" s="20" t="s">
        <v>10148</v>
      </c>
      <c r="K1778" s="20">
        <v>9014363263</v>
      </c>
      <c r="L1778" s="20" t="s">
        <v>10149</v>
      </c>
      <c r="M1778" s="20">
        <v>9866479770</v>
      </c>
      <c r="N1778" s="20" t="s">
        <v>1522</v>
      </c>
      <c r="O1778" s="20" t="s">
        <v>10150</v>
      </c>
      <c r="P1778" s="20" t="s">
        <v>10151</v>
      </c>
      <c r="Q1778" s="20" t="s">
        <v>70</v>
      </c>
      <c r="R1778" s="32" t="s">
        <v>10152</v>
      </c>
    </row>
    <row r="1779" spans="1:18" ht="22.5" hidden="1" customHeight="1" x14ac:dyDescent="0.2">
      <c r="A1779" s="29">
        <v>45369.702988310186</v>
      </c>
      <c r="B1779" s="20" t="s">
        <v>10153</v>
      </c>
      <c r="C1779" s="30">
        <v>160122734309</v>
      </c>
      <c r="D1779" s="20" t="s">
        <v>10154</v>
      </c>
      <c r="E1779" s="20" t="s">
        <v>50</v>
      </c>
      <c r="F1779" s="20" t="s">
        <v>14</v>
      </c>
      <c r="G1779" s="20">
        <v>2</v>
      </c>
      <c r="H1779" s="20">
        <v>2026</v>
      </c>
      <c r="I1779" s="20" t="s">
        <v>10155</v>
      </c>
      <c r="J1779" s="20" t="s">
        <v>10153</v>
      </c>
      <c r="K1779" s="20">
        <v>8465951224</v>
      </c>
      <c r="L1779" s="20" t="s">
        <v>10156</v>
      </c>
      <c r="M1779" s="20">
        <v>9866479770</v>
      </c>
      <c r="N1779" s="20" t="s">
        <v>759</v>
      </c>
      <c r="O1779" s="20" t="s">
        <v>8107</v>
      </c>
      <c r="P1779" s="20" t="s">
        <v>10157</v>
      </c>
      <c r="Q1779" s="20" t="s">
        <v>70</v>
      </c>
      <c r="R1779" s="32" t="s">
        <v>142</v>
      </c>
    </row>
    <row r="1780" spans="1:18" ht="22.5" hidden="1" customHeight="1" x14ac:dyDescent="0.2">
      <c r="A1780" s="29">
        <v>45402.502438263888</v>
      </c>
      <c r="B1780" s="20" t="s">
        <v>10158</v>
      </c>
      <c r="C1780" s="30">
        <v>160122734310</v>
      </c>
      <c r="D1780" s="20" t="s">
        <v>10159</v>
      </c>
      <c r="E1780" s="20" t="s">
        <v>40</v>
      </c>
      <c r="F1780" s="20" t="s">
        <v>14</v>
      </c>
      <c r="G1780" s="20">
        <v>2</v>
      </c>
      <c r="H1780" s="20">
        <v>2026</v>
      </c>
      <c r="I1780" s="20" t="s">
        <v>10160</v>
      </c>
      <c r="J1780" s="20" t="s">
        <v>10158</v>
      </c>
      <c r="K1780" s="20">
        <v>9490265544</v>
      </c>
      <c r="L1780" s="20" t="s">
        <v>10161</v>
      </c>
      <c r="M1780" s="20">
        <v>9866479770</v>
      </c>
      <c r="N1780" s="20" t="s">
        <v>10162</v>
      </c>
      <c r="O1780" s="20" t="s">
        <v>2355</v>
      </c>
      <c r="P1780" s="20" t="s">
        <v>10163</v>
      </c>
      <c r="Q1780" s="20" t="s">
        <v>70</v>
      </c>
      <c r="R1780" s="32" t="s">
        <v>10164</v>
      </c>
    </row>
    <row r="1781" spans="1:18" ht="22.5" hidden="1" customHeight="1" x14ac:dyDescent="0.2">
      <c r="A1781" s="29">
        <v>45379.979495057865</v>
      </c>
      <c r="B1781" s="20" t="s">
        <v>10165</v>
      </c>
      <c r="C1781" s="30">
        <v>160122734311</v>
      </c>
      <c r="D1781" s="20" t="s">
        <v>10166</v>
      </c>
      <c r="E1781" s="20" t="s">
        <v>40</v>
      </c>
      <c r="F1781" s="20" t="s">
        <v>14</v>
      </c>
      <c r="G1781" s="20">
        <v>2</v>
      </c>
      <c r="H1781" s="20">
        <v>2026</v>
      </c>
      <c r="I1781" s="20" t="s">
        <v>10167</v>
      </c>
      <c r="J1781" s="20" t="s">
        <v>10165</v>
      </c>
      <c r="K1781" s="20">
        <v>9052038387</v>
      </c>
      <c r="L1781" s="20" t="s">
        <v>10168</v>
      </c>
      <c r="M1781" s="20">
        <v>9866479770</v>
      </c>
      <c r="N1781" s="20" t="s">
        <v>67</v>
      </c>
      <c r="O1781" s="20" t="s">
        <v>10169</v>
      </c>
      <c r="P1781" s="20" t="s">
        <v>10170</v>
      </c>
      <c r="Q1781" s="20" t="s">
        <v>46</v>
      </c>
      <c r="R1781" s="32" t="s">
        <v>112</v>
      </c>
    </row>
    <row r="1782" spans="1:18" ht="22.5" hidden="1" customHeight="1" x14ac:dyDescent="0.2">
      <c r="A1782" s="29">
        <v>45409.597789386578</v>
      </c>
      <c r="B1782" s="20" t="s">
        <v>10171</v>
      </c>
      <c r="C1782" s="30">
        <v>160122734312</v>
      </c>
      <c r="D1782" s="20" t="s">
        <v>10172</v>
      </c>
      <c r="E1782" s="20" t="s">
        <v>50</v>
      </c>
      <c r="F1782" s="20" t="s">
        <v>14</v>
      </c>
      <c r="G1782" s="20">
        <v>2</v>
      </c>
      <c r="H1782" s="20">
        <v>2026</v>
      </c>
      <c r="I1782" s="20" t="s">
        <v>10173</v>
      </c>
      <c r="J1782" s="20" t="s">
        <v>10171</v>
      </c>
      <c r="K1782" s="20">
        <v>9618267745</v>
      </c>
      <c r="L1782" s="20" t="s">
        <v>10174</v>
      </c>
      <c r="M1782" s="20">
        <v>9866479770</v>
      </c>
      <c r="N1782" s="20" t="s">
        <v>77</v>
      </c>
      <c r="O1782" s="20">
        <v>30</v>
      </c>
      <c r="P1782" s="31" t="s">
        <v>10175</v>
      </c>
      <c r="Q1782" s="20" t="s">
        <v>70</v>
      </c>
      <c r="R1782" s="20" t="s">
        <v>112</v>
      </c>
    </row>
    <row r="1783" spans="1:18" ht="22.5" hidden="1" customHeight="1" x14ac:dyDescent="0.2">
      <c r="A1783" s="29">
        <v>45408.690152685187</v>
      </c>
      <c r="B1783" s="20" t="s">
        <v>10176</v>
      </c>
      <c r="C1783" s="30">
        <v>160122734313</v>
      </c>
      <c r="D1783" s="20" t="s">
        <v>10177</v>
      </c>
      <c r="E1783" s="20" t="s">
        <v>50</v>
      </c>
      <c r="F1783" s="20" t="s">
        <v>14</v>
      </c>
      <c r="G1783" s="20">
        <v>2</v>
      </c>
      <c r="H1783" s="20">
        <v>2026</v>
      </c>
      <c r="I1783" s="20" t="s">
        <v>10178</v>
      </c>
      <c r="J1783" s="20" t="s">
        <v>10176</v>
      </c>
      <c r="K1783" s="20">
        <v>9059578301</v>
      </c>
      <c r="L1783" s="20" t="s">
        <v>10085</v>
      </c>
      <c r="M1783" s="20">
        <v>9866479770</v>
      </c>
      <c r="N1783" s="20" t="s">
        <v>67</v>
      </c>
      <c r="O1783" s="20" t="s">
        <v>1032</v>
      </c>
      <c r="P1783" s="31" t="s">
        <v>10179</v>
      </c>
      <c r="Q1783" s="20" t="s">
        <v>70</v>
      </c>
      <c r="R1783" s="32" t="s">
        <v>10180</v>
      </c>
    </row>
    <row r="1784" spans="1:18" ht="22.5" hidden="1" customHeight="1" x14ac:dyDescent="0.2">
      <c r="A1784" s="29">
        <v>45387.49284230324</v>
      </c>
      <c r="B1784" s="20" t="s">
        <v>10181</v>
      </c>
      <c r="C1784" s="30">
        <v>160122734314</v>
      </c>
      <c r="D1784" s="20" t="s">
        <v>10182</v>
      </c>
      <c r="E1784" s="20" t="s">
        <v>50</v>
      </c>
      <c r="F1784" s="20" t="s">
        <v>14</v>
      </c>
      <c r="G1784" s="20">
        <v>1</v>
      </c>
      <c r="H1784" s="20">
        <v>2026</v>
      </c>
      <c r="I1784" s="20" t="s">
        <v>10181</v>
      </c>
      <c r="J1784" s="20" t="s">
        <v>10181</v>
      </c>
      <c r="K1784" s="20">
        <v>6304722899</v>
      </c>
      <c r="L1784" s="20" t="s">
        <v>9761</v>
      </c>
      <c r="M1784" s="20">
        <v>7382163424</v>
      </c>
      <c r="N1784" s="20" t="s">
        <v>10183</v>
      </c>
      <c r="O1784" s="20">
        <v>63.2</v>
      </c>
      <c r="P1784" s="20" t="s">
        <v>10184</v>
      </c>
      <c r="Q1784" s="20" t="s">
        <v>46</v>
      </c>
      <c r="R1784" s="20" t="s">
        <v>112</v>
      </c>
    </row>
    <row r="1785" spans="1:18" ht="22.5" hidden="1" customHeight="1" x14ac:dyDescent="0.2">
      <c r="A1785" s="29">
        <v>45383.788952650459</v>
      </c>
      <c r="B1785" s="20" t="s">
        <v>10185</v>
      </c>
      <c r="C1785" s="30">
        <v>160122734315</v>
      </c>
      <c r="D1785" s="20" t="s">
        <v>10186</v>
      </c>
      <c r="E1785" s="20" t="s">
        <v>40</v>
      </c>
      <c r="F1785" s="20" t="s">
        <v>14</v>
      </c>
      <c r="G1785" s="20">
        <v>1</v>
      </c>
      <c r="H1785" s="20">
        <v>2026</v>
      </c>
      <c r="I1785" s="20" t="s">
        <v>10187</v>
      </c>
      <c r="J1785" s="20" t="s">
        <v>10185</v>
      </c>
      <c r="K1785" s="20">
        <v>9032763808</v>
      </c>
      <c r="L1785" s="20" t="s">
        <v>10188</v>
      </c>
      <c r="M1785" s="20">
        <v>7382163424</v>
      </c>
      <c r="N1785" s="20" t="s">
        <v>833</v>
      </c>
      <c r="O1785" s="20" t="s">
        <v>10189</v>
      </c>
      <c r="P1785" s="20" t="s">
        <v>10190</v>
      </c>
      <c r="Q1785" s="20" t="s">
        <v>46</v>
      </c>
      <c r="R1785" s="32" t="s">
        <v>451</v>
      </c>
    </row>
    <row r="1786" spans="1:18" ht="22.5" hidden="1" customHeight="1" x14ac:dyDescent="0.2">
      <c r="A1786" s="29">
        <v>45408.530507777774</v>
      </c>
      <c r="B1786" s="20" t="s">
        <v>10191</v>
      </c>
      <c r="C1786" s="30">
        <v>160122734316</v>
      </c>
      <c r="D1786" s="20" t="s">
        <v>10192</v>
      </c>
      <c r="E1786" s="20" t="s">
        <v>50</v>
      </c>
      <c r="F1786" s="20" t="s">
        <v>14</v>
      </c>
      <c r="G1786" s="20">
        <v>1</v>
      </c>
      <c r="H1786" s="20">
        <v>2026</v>
      </c>
      <c r="I1786" s="20" t="s">
        <v>10191</v>
      </c>
      <c r="J1786" s="20" t="s">
        <v>10191</v>
      </c>
      <c r="K1786" s="20">
        <v>7386114264</v>
      </c>
      <c r="L1786" s="20" t="s">
        <v>9789</v>
      </c>
      <c r="M1786" s="20">
        <v>7382163424</v>
      </c>
      <c r="N1786" s="20" t="s">
        <v>3146</v>
      </c>
      <c r="O1786" s="20" t="s">
        <v>10193</v>
      </c>
      <c r="P1786" s="31" t="s">
        <v>10194</v>
      </c>
      <c r="Q1786" s="20" t="s">
        <v>70</v>
      </c>
      <c r="R1786" s="20" t="s">
        <v>112</v>
      </c>
    </row>
    <row r="1787" spans="1:18" ht="22.5" hidden="1" customHeight="1" x14ac:dyDescent="0.2">
      <c r="A1787" s="29">
        <v>45418.644578321764</v>
      </c>
      <c r="B1787" s="20" t="s">
        <v>10195</v>
      </c>
      <c r="C1787" s="30">
        <v>160122734317</v>
      </c>
      <c r="D1787" s="20" t="s">
        <v>10196</v>
      </c>
      <c r="E1787" s="20" t="s">
        <v>50</v>
      </c>
      <c r="F1787" s="20" t="s">
        <v>14</v>
      </c>
      <c r="G1787" s="20">
        <v>1</v>
      </c>
      <c r="H1787" s="20">
        <v>2026</v>
      </c>
      <c r="I1787" s="20" t="s">
        <v>10195</v>
      </c>
      <c r="J1787" s="20" t="s">
        <v>10195</v>
      </c>
      <c r="K1787" s="20">
        <v>9492281025</v>
      </c>
      <c r="L1787" s="20" t="s">
        <v>10197</v>
      </c>
      <c r="M1787" s="20">
        <v>7382163424</v>
      </c>
      <c r="N1787" s="20" t="s">
        <v>10198</v>
      </c>
      <c r="O1787" s="20" t="s">
        <v>10199</v>
      </c>
      <c r="P1787" s="20" t="s">
        <v>10200</v>
      </c>
      <c r="Q1787" s="20" t="s">
        <v>70</v>
      </c>
      <c r="R1787" s="20" t="s">
        <v>56</v>
      </c>
    </row>
    <row r="1788" spans="1:18" ht="22.5" hidden="1" customHeight="1" x14ac:dyDescent="0.2">
      <c r="A1788" s="29">
        <v>45389.569264513892</v>
      </c>
      <c r="B1788" s="20" t="s">
        <v>10201</v>
      </c>
      <c r="C1788" s="30">
        <v>160122734318</v>
      </c>
      <c r="D1788" s="20" t="s">
        <v>10202</v>
      </c>
      <c r="E1788" s="20" t="s">
        <v>50</v>
      </c>
      <c r="F1788" s="20" t="s">
        <v>14</v>
      </c>
      <c r="G1788" s="20">
        <v>1</v>
      </c>
      <c r="H1788" s="20">
        <v>2026</v>
      </c>
      <c r="I1788" s="20" t="s">
        <v>10203</v>
      </c>
      <c r="J1788" s="20" t="s">
        <v>10201</v>
      </c>
      <c r="K1788" s="20">
        <v>9493364665</v>
      </c>
      <c r="L1788" s="20" t="s">
        <v>10204</v>
      </c>
      <c r="M1788" s="20">
        <v>7382163424</v>
      </c>
      <c r="N1788" s="20" t="s">
        <v>2074</v>
      </c>
      <c r="O1788" s="20">
        <v>60</v>
      </c>
      <c r="P1788" s="20" t="s">
        <v>10205</v>
      </c>
      <c r="Q1788" s="20" t="s">
        <v>46</v>
      </c>
      <c r="R1788" s="20" t="s">
        <v>10206</v>
      </c>
    </row>
    <row r="1789" spans="1:18" ht="22.5" hidden="1" customHeight="1" x14ac:dyDescent="0.2">
      <c r="A1789" s="29">
        <v>45384.695345208333</v>
      </c>
      <c r="B1789" s="20" t="s">
        <v>10207</v>
      </c>
      <c r="C1789" s="30">
        <v>160122734319</v>
      </c>
      <c r="D1789" s="20" t="s">
        <v>10208</v>
      </c>
      <c r="E1789" s="20" t="s">
        <v>50</v>
      </c>
      <c r="F1789" s="20" t="s">
        <v>14</v>
      </c>
      <c r="G1789" s="20">
        <v>1</v>
      </c>
      <c r="H1789" s="20">
        <v>2026</v>
      </c>
      <c r="I1789" s="20" t="s">
        <v>10209</v>
      </c>
      <c r="J1789" s="20" t="s">
        <v>10207</v>
      </c>
      <c r="K1789" s="20">
        <v>9182408526</v>
      </c>
      <c r="L1789" s="20" t="s">
        <v>4804</v>
      </c>
      <c r="M1789" s="20">
        <v>7382163424</v>
      </c>
      <c r="N1789" s="20" t="s">
        <v>2074</v>
      </c>
      <c r="O1789" s="20">
        <v>90</v>
      </c>
      <c r="P1789" s="31" t="s">
        <v>10210</v>
      </c>
      <c r="Q1789" s="20" t="s">
        <v>70</v>
      </c>
      <c r="R1789" s="32" t="s">
        <v>112</v>
      </c>
    </row>
    <row r="1790" spans="1:18" ht="22.5" hidden="1" customHeight="1" x14ac:dyDescent="0.2">
      <c r="A1790" s="29">
        <v>45385.973302847226</v>
      </c>
      <c r="B1790" s="20" t="s">
        <v>10211</v>
      </c>
      <c r="C1790" s="30">
        <v>160122734320</v>
      </c>
      <c r="D1790" s="20" t="s">
        <v>10212</v>
      </c>
      <c r="E1790" s="20" t="s">
        <v>50</v>
      </c>
      <c r="F1790" s="20" t="s">
        <v>14</v>
      </c>
      <c r="G1790" s="20">
        <v>1</v>
      </c>
      <c r="H1790" s="20">
        <v>2026</v>
      </c>
      <c r="I1790" s="20" t="s">
        <v>10211</v>
      </c>
      <c r="J1790" s="20" t="s">
        <v>10211</v>
      </c>
      <c r="K1790" s="20">
        <v>9014638866</v>
      </c>
      <c r="L1790" s="20" t="s">
        <v>4804</v>
      </c>
      <c r="M1790" s="20">
        <v>7382163424</v>
      </c>
      <c r="N1790" s="20" t="s">
        <v>10213</v>
      </c>
      <c r="O1790" s="20">
        <v>60</v>
      </c>
      <c r="P1790" s="20" t="s">
        <v>10214</v>
      </c>
      <c r="Q1790" s="20" t="s">
        <v>70</v>
      </c>
      <c r="R1790" s="32" t="s">
        <v>8534</v>
      </c>
    </row>
    <row r="1791" spans="1:18" ht="22.5" hidden="1" customHeight="1" x14ac:dyDescent="0.2">
      <c r="A1791" s="29">
        <v>45380.852485960648</v>
      </c>
      <c r="B1791" s="20" t="s">
        <v>10215</v>
      </c>
      <c r="C1791" s="30">
        <v>160122734321</v>
      </c>
      <c r="D1791" s="20" t="s">
        <v>10216</v>
      </c>
      <c r="E1791" s="20" t="s">
        <v>50</v>
      </c>
      <c r="F1791" s="20" t="s">
        <v>14</v>
      </c>
      <c r="G1791" s="20">
        <v>2</v>
      </c>
      <c r="H1791" s="20">
        <v>2026</v>
      </c>
      <c r="I1791" s="20" t="s">
        <v>10217</v>
      </c>
      <c r="J1791" s="20" t="s">
        <v>10215</v>
      </c>
      <c r="K1791" s="20">
        <v>6303805426</v>
      </c>
      <c r="L1791" s="20" t="s">
        <v>10218</v>
      </c>
      <c r="M1791" s="20">
        <v>9866479770</v>
      </c>
      <c r="N1791" s="20" t="s">
        <v>9038</v>
      </c>
      <c r="O1791" s="20" t="s">
        <v>10219</v>
      </c>
      <c r="P1791" s="31" t="s">
        <v>10220</v>
      </c>
      <c r="Q1791" s="20" t="s">
        <v>46</v>
      </c>
      <c r="R1791" s="32" t="s">
        <v>56</v>
      </c>
    </row>
    <row r="1792" spans="1:18" ht="22.5" hidden="1" customHeight="1" x14ac:dyDescent="0.2">
      <c r="A1792" s="29">
        <v>45371.916609618056</v>
      </c>
      <c r="B1792" s="20" t="s">
        <v>10221</v>
      </c>
      <c r="C1792" s="30">
        <v>160122734322</v>
      </c>
      <c r="D1792" s="20" t="s">
        <v>10222</v>
      </c>
      <c r="E1792" s="20" t="s">
        <v>50</v>
      </c>
      <c r="F1792" s="20" t="s">
        <v>14</v>
      </c>
      <c r="G1792" s="20">
        <v>2</v>
      </c>
      <c r="H1792" s="20">
        <v>2026</v>
      </c>
      <c r="I1792" s="20" t="s">
        <v>10223</v>
      </c>
      <c r="J1792" s="20" t="s">
        <v>10221</v>
      </c>
      <c r="K1792" s="20">
        <v>7013650393</v>
      </c>
      <c r="L1792" s="20" t="s">
        <v>10224</v>
      </c>
      <c r="M1792" s="20">
        <v>9866479770</v>
      </c>
      <c r="N1792" s="20" t="s">
        <v>43</v>
      </c>
      <c r="O1792" s="20" t="s">
        <v>10225</v>
      </c>
      <c r="P1792" s="20" t="s">
        <v>10226</v>
      </c>
      <c r="Q1792" s="20" t="s">
        <v>70</v>
      </c>
      <c r="R1792" s="32" t="s">
        <v>112</v>
      </c>
    </row>
    <row r="1793" spans="1:18" ht="22.5" hidden="1" customHeight="1" x14ac:dyDescent="0.2">
      <c r="A1793" s="29">
        <v>45378.734449953699</v>
      </c>
      <c r="B1793" s="20" t="s">
        <v>10227</v>
      </c>
      <c r="C1793" s="30">
        <v>160122734324</v>
      </c>
      <c r="D1793" s="20" t="s">
        <v>10228</v>
      </c>
      <c r="E1793" s="20" t="s">
        <v>50</v>
      </c>
      <c r="F1793" s="20" t="s">
        <v>14</v>
      </c>
      <c r="G1793" s="20">
        <v>2</v>
      </c>
      <c r="H1793" s="20">
        <v>2026</v>
      </c>
      <c r="I1793" s="20" t="s">
        <v>10229</v>
      </c>
      <c r="J1793" s="20" t="s">
        <v>10227</v>
      </c>
      <c r="K1793" s="20">
        <v>7801086308</v>
      </c>
      <c r="L1793" s="20" t="s">
        <v>10230</v>
      </c>
      <c r="M1793" s="20">
        <v>9866479770</v>
      </c>
      <c r="N1793" s="20" t="s">
        <v>10231</v>
      </c>
      <c r="O1793" s="20" t="s">
        <v>10232</v>
      </c>
      <c r="P1793" s="20" t="s">
        <v>10233</v>
      </c>
      <c r="Q1793" s="20" t="s">
        <v>70</v>
      </c>
      <c r="R1793" s="32" t="s">
        <v>112</v>
      </c>
    </row>
    <row r="1794" spans="1:18" ht="22.5" hidden="1" customHeight="1" x14ac:dyDescent="0.2">
      <c r="A1794" s="29">
        <v>45387.880245567125</v>
      </c>
      <c r="B1794" s="20" t="s">
        <v>10234</v>
      </c>
      <c r="C1794" s="30">
        <v>160122734325</v>
      </c>
      <c r="D1794" s="20" t="s">
        <v>10235</v>
      </c>
      <c r="E1794" s="20" t="s">
        <v>40</v>
      </c>
      <c r="F1794" s="20" t="s">
        <v>14</v>
      </c>
      <c r="G1794" s="20">
        <v>2</v>
      </c>
      <c r="H1794" s="20">
        <v>2026</v>
      </c>
      <c r="I1794" s="20" t="s">
        <v>10236</v>
      </c>
      <c r="J1794" s="20" t="s">
        <v>10234</v>
      </c>
      <c r="K1794" s="20">
        <v>6300859227</v>
      </c>
      <c r="L1794" s="20" t="s">
        <v>10168</v>
      </c>
      <c r="M1794" s="20">
        <v>9866479770</v>
      </c>
      <c r="N1794" s="20" t="s">
        <v>43</v>
      </c>
      <c r="O1794" s="20" t="s">
        <v>10237</v>
      </c>
      <c r="P1794" s="31" t="s">
        <v>10238</v>
      </c>
      <c r="Q1794" s="20" t="s">
        <v>46</v>
      </c>
      <c r="R1794" s="20" t="s">
        <v>85</v>
      </c>
    </row>
    <row r="1795" spans="1:18" ht="22.5" hidden="1" customHeight="1" x14ac:dyDescent="0.2">
      <c r="A1795" s="29">
        <v>45382.631775324073</v>
      </c>
      <c r="B1795" s="20" t="s">
        <v>10239</v>
      </c>
      <c r="C1795" s="30">
        <v>160122734326</v>
      </c>
      <c r="D1795" s="20" t="s">
        <v>10240</v>
      </c>
      <c r="E1795" s="20" t="s">
        <v>40</v>
      </c>
      <c r="F1795" s="20" t="s">
        <v>14</v>
      </c>
      <c r="G1795" s="20">
        <v>2</v>
      </c>
      <c r="H1795" s="20">
        <v>2026</v>
      </c>
      <c r="I1795" s="20" t="s">
        <v>10241</v>
      </c>
      <c r="J1795" s="20" t="s">
        <v>10239</v>
      </c>
      <c r="K1795" s="20">
        <v>8143104200</v>
      </c>
      <c r="L1795" s="20" t="s">
        <v>10242</v>
      </c>
      <c r="M1795" s="20">
        <v>9866479770</v>
      </c>
      <c r="N1795" s="20" t="s">
        <v>43</v>
      </c>
      <c r="O1795" s="20" t="s">
        <v>8987</v>
      </c>
      <c r="P1795" s="20" t="s">
        <v>10243</v>
      </c>
      <c r="Q1795" s="20" t="s">
        <v>70</v>
      </c>
      <c r="R1795" s="32" t="s">
        <v>10244</v>
      </c>
    </row>
    <row r="1796" spans="1:18" ht="22.5" hidden="1" customHeight="1" x14ac:dyDescent="0.2">
      <c r="A1796" s="29">
        <v>45387.8089559375</v>
      </c>
      <c r="B1796" s="20" t="s">
        <v>10245</v>
      </c>
      <c r="C1796" s="30">
        <v>160122734327</v>
      </c>
      <c r="D1796" s="20" t="s">
        <v>10246</v>
      </c>
      <c r="E1796" s="20" t="s">
        <v>40</v>
      </c>
      <c r="F1796" s="20" t="s">
        <v>14</v>
      </c>
      <c r="G1796" s="20">
        <v>2</v>
      </c>
      <c r="H1796" s="20">
        <v>2026</v>
      </c>
      <c r="I1796" s="20" t="s">
        <v>10247</v>
      </c>
      <c r="J1796" s="20" t="s">
        <v>10245</v>
      </c>
      <c r="K1796" s="20">
        <v>9701639616</v>
      </c>
      <c r="L1796" s="20" t="s">
        <v>10248</v>
      </c>
      <c r="M1796" s="20">
        <v>9866479770</v>
      </c>
      <c r="N1796" s="20" t="s">
        <v>1199</v>
      </c>
      <c r="O1796" s="20" t="s">
        <v>110</v>
      </c>
      <c r="P1796" s="20" t="s">
        <v>10249</v>
      </c>
      <c r="Q1796" s="20" t="s">
        <v>46</v>
      </c>
      <c r="R1796" s="20" t="s">
        <v>71</v>
      </c>
    </row>
    <row r="1797" spans="1:18" ht="22.5" hidden="1" customHeight="1" x14ac:dyDescent="0.2">
      <c r="A1797" s="29">
        <v>45401.932989895839</v>
      </c>
      <c r="B1797" s="20" t="s">
        <v>10250</v>
      </c>
      <c r="C1797" s="30">
        <v>160122734328</v>
      </c>
      <c r="D1797" s="20" t="s">
        <v>10251</v>
      </c>
      <c r="E1797" s="20" t="s">
        <v>40</v>
      </c>
      <c r="F1797" s="20" t="s">
        <v>14</v>
      </c>
      <c r="G1797" s="20">
        <v>2</v>
      </c>
      <c r="H1797" s="20">
        <v>2026</v>
      </c>
      <c r="I1797" s="20" t="s">
        <v>10252</v>
      </c>
      <c r="J1797" s="20" t="s">
        <v>10250</v>
      </c>
      <c r="K1797" s="20">
        <v>6300316615</v>
      </c>
      <c r="L1797" s="20" t="s">
        <v>10060</v>
      </c>
      <c r="M1797" s="20">
        <v>9866479770</v>
      </c>
      <c r="N1797" s="20" t="s">
        <v>43</v>
      </c>
      <c r="O1797" s="20">
        <v>114</v>
      </c>
      <c r="P1797" s="20" t="s">
        <v>10253</v>
      </c>
      <c r="Q1797" s="20" t="s">
        <v>70</v>
      </c>
      <c r="R1797" s="20" t="s">
        <v>10254</v>
      </c>
    </row>
    <row r="1798" spans="1:18" ht="22.5" hidden="1" customHeight="1" x14ac:dyDescent="0.2">
      <c r="A1798" s="29">
        <v>45382.749170104165</v>
      </c>
      <c r="B1798" s="20" t="s">
        <v>10255</v>
      </c>
      <c r="C1798" s="30">
        <v>160122735001</v>
      </c>
      <c r="D1798" s="20" t="s">
        <v>10256</v>
      </c>
      <c r="E1798" s="20" t="s">
        <v>40</v>
      </c>
      <c r="F1798" s="20" t="s">
        <v>13</v>
      </c>
      <c r="G1798" s="20">
        <v>1</v>
      </c>
      <c r="H1798" s="20">
        <v>2026</v>
      </c>
      <c r="I1798" s="20" t="s">
        <v>10257</v>
      </c>
      <c r="J1798" s="20" t="s">
        <v>10255</v>
      </c>
      <c r="K1798" s="20">
        <v>8792886928</v>
      </c>
      <c r="L1798" s="20" t="s">
        <v>10258</v>
      </c>
      <c r="M1798" s="20">
        <v>9966552000</v>
      </c>
      <c r="N1798" s="20" t="s">
        <v>594</v>
      </c>
      <c r="O1798" s="20" t="s">
        <v>10259</v>
      </c>
      <c r="P1798" s="20" t="s">
        <v>10260</v>
      </c>
      <c r="Q1798" s="20" t="s">
        <v>70</v>
      </c>
      <c r="R1798" s="32" t="s">
        <v>8853</v>
      </c>
    </row>
    <row r="1799" spans="1:18" ht="22.5" hidden="1" customHeight="1" x14ac:dyDescent="0.2">
      <c r="A1799" s="29">
        <v>45414.716456979164</v>
      </c>
      <c r="B1799" s="20" t="s">
        <v>10261</v>
      </c>
      <c r="C1799" s="20">
        <v>160122735003</v>
      </c>
      <c r="D1799" s="20" t="s">
        <v>10262</v>
      </c>
      <c r="E1799" s="20" t="s">
        <v>40</v>
      </c>
      <c r="F1799" s="20" t="s">
        <v>13</v>
      </c>
      <c r="G1799" s="20">
        <v>1</v>
      </c>
      <c r="H1799" s="20">
        <v>2026</v>
      </c>
      <c r="I1799" s="20" t="s">
        <v>10263</v>
      </c>
      <c r="J1799" s="20" t="s">
        <v>10261</v>
      </c>
      <c r="K1799" s="20">
        <v>9346019639</v>
      </c>
      <c r="L1799" s="20" t="s">
        <v>10264</v>
      </c>
      <c r="M1799" s="20">
        <v>9966552000</v>
      </c>
      <c r="N1799" s="20" t="s">
        <v>714</v>
      </c>
      <c r="O1799" s="20" t="s">
        <v>732</v>
      </c>
      <c r="P1799" s="20" t="s">
        <v>10265</v>
      </c>
      <c r="Q1799" s="20" t="s">
        <v>70</v>
      </c>
      <c r="R1799" s="20" t="s">
        <v>10266</v>
      </c>
    </row>
    <row r="1800" spans="1:18" ht="22.5" hidden="1" customHeight="1" x14ac:dyDescent="0.2">
      <c r="A1800" s="29">
        <v>45370.942473090283</v>
      </c>
      <c r="B1800" s="20" t="s">
        <v>10267</v>
      </c>
      <c r="C1800" s="30">
        <v>160122735004</v>
      </c>
      <c r="D1800" s="20" t="s">
        <v>10268</v>
      </c>
      <c r="E1800" s="20" t="s">
        <v>40</v>
      </c>
      <c r="F1800" s="20" t="s">
        <v>13</v>
      </c>
      <c r="G1800" s="20">
        <v>1</v>
      </c>
      <c r="H1800" s="20">
        <v>2026</v>
      </c>
      <c r="I1800" s="20" t="s">
        <v>10269</v>
      </c>
      <c r="J1800" s="20" t="s">
        <v>10267</v>
      </c>
      <c r="K1800" s="20">
        <v>8328303880</v>
      </c>
      <c r="L1800" s="20" t="s">
        <v>10270</v>
      </c>
      <c r="M1800" s="20">
        <v>9966552000</v>
      </c>
      <c r="N1800" s="20" t="s">
        <v>10271</v>
      </c>
      <c r="O1800" s="20" t="s">
        <v>10272</v>
      </c>
      <c r="P1800" s="20" t="s">
        <v>10273</v>
      </c>
      <c r="Q1800" s="20" t="s">
        <v>46</v>
      </c>
      <c r="R1800" s="32" t="s">
        <v>10274</v>
      </c>
    </row>
    <row r="1801" spans="1:18" ht="22.5" hidden="1" customHeight="1" x14ac:dyDescent="0.2">
      <c r="A1801" s="29">
        <v>45382.707588020829</v>
      </c>
      <c r="B1801" s="20" t="s">
        <v>10275</v>
      </c>
      <c r="C1801" s="30">
        <v>160122735006</v>
      </c>
      <c r="D1801" s="20" t="s">
        <v>10276</v>
      </c>
      <c r="E1801" s="20" t="s">
        <v>40</v>
      </c>
      <c r="F1801" s="20" t="s">
        <v>13</v>
      </c>
      <c r="G1801" s="20">
        <v>1</v>
      </c>
      <c r="H1801" s="20">
        <v>2026</v>
      </c>
      <c r="I1801" s="20" t="s">
        <v>10277</v>
      </c>
      <c r="J1801" s="20" t="s">
        <v>10275</v>
      </c>
      <c r="K1801" s="20">
        <v>7780764884</v>
      </c>
      <c r="L1801" s="20" t="s">
        <v>10278</v>
      </c>
      <c r="M1801" s="20">
        <v>9966552000</v>
      </c>
      <c r="N1801" s="20" t="s">
        <v>759</v>
      </c>
      <c r="O1801" s="20" t="s">
        <v>10279</v>
      </c>
      <c r="P1801" s="31" t="s">
        <v>10280</v>
      </c>
      <c r="Q1801" s="20" t="s">
        <v>70</v>
      </c>
      <c r="R1801" s="32" t="s">
        <v>10281</v>
      </c>
    </row>
    <row r="1802" spans="1:18" ht="22.5" hidden="1" customHeight="1" x14ac:dyDescent="0.2">
      <c r="A1802" s="29">
        <v>45383.65887378472</v>
      </c>
      <c r="B1802" s="20" t="s">
        <v>10282</v>
      </c>
      <c r="C1802" s="30">
        <v>160122735007</v>
      </c>
      <c r="D1802" s="20" t="s">
        <v>10283</v>
      </c>
      <c r="E1802" s="20" t="s">
        <v>40</v>
      </c>
      <c r="F1802" s="20" t="s">
        <v>13</v>
      </c>
      <c r="G1802" s="20">
        <v>1</v>
      </c>
      <c r="H1802" s="20">
        <v>2026</v>
      </c>
      <c r="I1802" s="20" t="s">
        <v>10284</v>
      </c>
      <c r="J1802" s="20" t="s">
        <v>10285</v>
      </c>
      <c r="K1802" s="20">
        <v>9490915038</v>
      </c>
      <c r="L1802" s="20" t="s">
        <v>10286</v>
      </c>
      <c r="M1802" s="20">
        <v>9966552000</v>
      </c>
      <c r="N1802" s="20" t="s">
        <v>759</v>
      </c>
      <c r="O1802" s="20" t="s">
        <v>10287</v>
      </c>
      <c r="P1802" s="20" t="s">
        <v>10288</v>
      </c>
      <c r="Q1802" s="20" t="s">
        <v>70</v>
      </c>
      <c r="R1802" s="32" t="s">
        <v>812</v>
      </c>
    </row>
    <row r="1803" spans="1:18" ht="22.5" hidden="1" customHeight="1" x14ac:dyDescent="0.2">
      <c r="A1803" s="29">
        <v>45411.712735347217</v>
      </c>
      <c r="B1803" s="20" t="s">
        <v>10289</v>
      </c>
      <c r="C1803" s="30">
        <v>160122735008</v>
      </c>
      <c r="D1803" s="20" t="s">
        <v>10290</v>
      </c>
      <c r="E1803" s="20" t="s">
        <v>40</v>
      </c>
      <c r="F1803" s="20" t="s">
        <v>13</v>
      </c>
      <c r="G1803" s="20">
        <v>1</v>
      </c>
      <c r="H1803" s="20">
        <v>2026</v>
      </c>
      <c r="I1803" s="20" t="s">
        <v>10291</v>
      </c>
      <c r="J1803" s="20" t="s">
        <v>10289</v>
      </c>
      <c r="K1803" s="20">
        <v>6301396742</v>
      </c>
      <c r="L1803" s="20" t="s">
        <v>10286</v>
      </c>
      <c r="M1803" s="20">
        <v>9966552000</v>
      </c>
      <c r="N1803" s="20" t="s">
        <v>67</v>
      </c>
      <c r="O1803" s="20" t="s">
        <v>110</v>
      </c>
      <c r="P1803" s="31" t="s">
        <v>10292</v>
      </c>
      <c r="Q1803" s="20" t="s">
        <v>70</v>
      </c>
      <c r="R1803" s="20" t="s">
        <v>112</v>
      </c>
    </row>
    <row r="1804" spans="1:18" ht="22.5" hidden="1" customHeight="1" x14ac:dyDescent="0.2">
      <c r="A1804" s="29">
        <v>45383.679157997685</v>
      </c>
      <c r="B1804" s="20" t="s">
        <v>10293</v>
      </c>
      <c r="C1804" s="30">
        <v>160122735009</v>
      </c>
      <c r="D1804" s="20" t="s">
        <v>10294</v>
      </c>
      <c r="E1804" s="20" t="s">
        <v>40</v>
      </c>
      <c r="F1804" s="20" t="s">
        <v>13</v>
      </c>
      <c r="G1804" s="20">
        <v>1</v>
      </c>
      <c r="H1804" s="20">
        <v>2026</v>
      </c>
      <c r="I1804" s="20" t="s">
        <v>10295</v>
      </c>
      <c r="J1804" s="20" t="s">
        <v>10296</v>
      </c>
      <c r="K1804" s="20">
        <v>7396675481</v>
      </c>
      <c r="L1804" s="20" t="s">
        <v>10264</v>
      </c>
      <c r="M1804" s="20">
        <v>9966552000</v>
      </c>
      <c r="N1804" s="20" t="s">
        <v>10297</v>
      </c>
      <c r="O1804" s="20" t="s">
        <v>10298</v>
      </c>
      <c r="P1804" s="20" t="s">
        <v>10299</v>
      </c>
      <c r="Q1804" s="20" t="s">
        <v>70</v>
      </c>
      <c r="R1804" s="32" t="s">
        <v>10300</v>
      </c>
    </row>
    <row r="1805" spans="1:18" ht="22.5" hidden="1" customHeight="1" x14ac:dyDescent="0.2">
      <c r="A1805" s="29">
        <v>45382.667959537037</v>
      </c>
      <c r="B1805" s="20" t="s">
        <v>10301</v>
      </c>
      <c r="C1805" s="30">
        <v>160122735010</v>
      </c>
      <c r="D1805" s="20" t="s">
        <v>10302</v>
      </c>
      <c r="E1805" s="20" t="s">
        <v>40</v>
      </c>
      <c r="F1805" s="20" t="s">
        <v>13</v>
      </c>
      <c r="G1805" s="20">
        <v>1</v>
      </c>
      <c r="H1805" s="20">
        <v>2026</v>
      </c>
      <c r="I1805" s="20" t="s">
        <v>10303</v>
      </c>
      <c r="J1805" s="20" t="s">
        <v>10301</v>
      </c>
      <c r="K1805" s="20">
        <v>8978320698</v>
      </c>
      <c r="L1805" s="20" t="s">
        <v>10304</v>
      </c>
      <c r="M1805" s="20">
        <v>9966552000</v>
      </c>
      <c r="N1805" s="20" t="s">
        <v>67</v>
      </c>
      <c r="O1805" s="20" t="s">
        <v>1265</v>
      </c>
      <c r="P1805" s="31" t="s">
        <v>10305</v>
      </c>
      <c r="Q1805" s="20" t="s">
        <v>70</v>
      </c>
      <c r="R1805" s="32" t="s">
        <v>10306</v>
      </c>
    </row>
    <row r="1806" spans="1:18" ht="22.5" hidden="1" customHeight="1" x14ac:dyDescent="0.2">
      <c r="A1806" s="29">
        <v>45370.930348495371</v>
      </c>
      <c r="B1806" s="20" t="s">
        <v>10307</v>
      </c>
      <c r="C1806" s="30">
        <v>160122735011</v>
      </c>
      <c r="D1806" s="20" t="s">
        <v>10308</v>
      </c>
      <c r="E1806" s="20" t="s">
        <v>40</v>
      </c>
      <c r="F1806" s="20" t="s">
        <v>13</v>
      </c>
      <c r="G1806" s="20">
        <v>1</v>
      </c>
      <c r="H1806" s="20">
        <v>2026</v>
      </c>
      <c r="I1806" s="20" t="s">
        <v>10309</v>
      </c>
      <c r="J1806" s="20" t="s">
        <v>10310</v>
      </c>
      <c r="K1806" s="20">
        <v>7680097855</v>
      </c>
      <c r="L1806" s="20" t="s">
        <v>10311</v>
      </c>
      <c r="M1806" s="20">
        <v>9966552000</v>
      </c>
      <c r="N1806" s="20" t="s">
        <v>6210</v>
      </c>
      <c r="O1806" s="20" t="s">
        <v>10312</v>
      </c>
      <c r="P1806" s="31" t="s">
        <v>10313</v>
      </c>
      <c r="Q1806" s="20" t="s">
        <v>46</v>
      </c>
      <c r="R1806" s="32" t="s">
        <v>242</v>
      </c>
    </row>
    <row r="1807" spans="1:18" ht="22.5" hidden="1" customHeight="1" x14ac:dyDescent="0.2">
      <c r="A1807" s="29">
        <v>45397.406927199074</v>
      </c>
      <c r="B1807" s="20" t="s">
        <v>10314</v>
      </c>
      <c r="C1807" s="30">
        <v>160122735012</v>
      </c>
      <c r="D1807" s="20" t="s">
        <v>10315</v>
      </c>
      <c r="E1807" s="20" t="s">
        <v>40</v>
      </c>
      <c r="F1807" s="20" t="s">
        <v>13</v>
      </c>
      <c r="G1807" s="20">
        <v>1</v>
      </c>
      <c r="H1807" s="20">
        <v>2026</v>
      </c>
      <c r="I1807" s="20" t="s">
        <v>10314</v>
      </c>
      <c r="J1807" s="20" t="s">
        <v>10316</v>
      </c>
      <c r="K1807" s="20">
        <v>9063255698</v>
      </c>
      <c r="L1807" s="20" t="s">
        <v>10317</v>
      </c>
      <c r="M1807" s="20">
        <v>9966552000</v>
      </c>
      <c r="N1807" s="20" t="s">
        <v>3469</v>
      </c>
      <c r="O1807" s="20" t="s">
        <v>10318</v>
      </c>
      <c r="P1807" s="31" t="s">
        <v>10319</v>
      </c>
      <c r="Q1807" s="20" t="s">
        <v>70</v>
      </c>
      <c r="R1807" s="37" t="s">
        <v>10320</v>
      </c>
    </row>
    <row r="1808" spans="1:18" ht="22.5" hidden="1" customHeight="1" x14ac:dyDescent="0.2">
      <c r="A1808" s="29">
        <v>45382.665955532408</v>
      </c>
      <c r="B1808" s="20" t="s">
        <v>10321</v>
      </c>
      <c r="C1808" s="30">
        <v>160122735014</v>
      </c>
      <c r="D1808" s="20" t="s">
        <v>10322</v>
      </c>
      <c r="E1808" s="20" t="s">
        <v>40</v>
      </c>
      <c r="F1808" s="20" t="s">
        <v>13</v>
      </c>
      <c r="G1808" s="20">
        <v>1</v>
      </c>
      <c r="H1808" s="20">
        <v>2026</v>
      </c>
      <c r="I1808" s="20" t="s">
        <v>10323</v>
      </c>
      <c r="J1808" s="20" t="s">
        <v>10321</v>
      </c>
      <c r="K1808" s="20">
        <v>9949339898</v>
      </c>
      <c r="L1808" s="20" t="s">
        <v>10324</v>
      </c>
      <c r="M1808" s="20">
        <v>9966552000</v>
      </c>
      <c r="N1808" s="20" t="s">
        <v>316</v>
      </c>
      <c r="O1808" s="20" t="s">
        <v>5785</v>
      </c>
      <c r="P1808" s="20" t="s">
        <v>10325</v>
      </c>
      <c r="Q1808" s="20" t="s">
        <v>70</v>
      </c>
      <c r="R1808" s="32" t="s">
        <v>10326</v>
      </c>
    </row>
    <row r="1809" spans="1:18" ht="22.5" hidden="1" customHeight="1" x14ac:dyDescent="0.2">
      <c r="A1809" s="29">
        <v>45383.768799837962</v>
      </c>
      <c r="B1809" s="20" t="s">
        <v>10327</v>
      </c>
      <c r="C1809" s="30">
        <v>160122735015</v>
      </c>
      <c r="D1809" s="20" t="s">
        <v>10328</v>
      </c>
      <c r="E1809" s="20" t="s">
        <v>40</v>
      </c>
      <c r="F1809" s="20" t="s">
        <v>13</v>
      </c>
      <c r="G1809" s="20">
        <v>1</v>
      </c>
      <c r="H1809" s="20">
        <v>2026</v>
      </c>
      <c r="I1809" s="20" t="s">
        <v>10329</v>
      </c>
      <c r="J1809" s="20" t="s">
        <v>10327</v>
      </c>
      <c r="K1809" s="20">
        <v>8247087106</v>
      </c>
      <c r="L1809" s="20" t="s">
        <v>10286</v>
      </c>
      <c r="M1809" s="20" t="s">
        <v>10330</v>
      </c>
      <c r="N1809" s="20" t="s">
        <v>759</v>
      </c>
      <c r="O1809" s="20">
        <v>66.180000000000007</v>
      </c>
      <c r="P1809" s="20" t="s">
        <v>10331</v>
      </c>
      <c r="Q1809" s="20" t="s">
        <v>46</v>
      </c>
      <c r="R1809" s="32" t="s">
        <v>682</v>
      </c>
    </row>
    <row r="1810" spans="1:18" ht="22.5" hidden="1" customHeight="1" x14ac:dyDescent="0.2">
      <c r="A1810" s="29">
        <v>45411.270489803239</v>
      </c>
      <c r="B1810" s="20" t="s">
        <v>10332</v>
      </c>
      <c r="C1810" s="30">
        <v>160122735018</v>
      </c>
      <c r="D1810" s="20" t="s">
        <v>10333</v>
      </c>
      <c r="E1810" s="20" t="s">
        <v>40</v>
      </c>
      <c r="F1810" s="20" t="s">
        <v>13</v>
      </c>
      <c r="G1810" s="20">
        <v>1</v>
      </c>
      <c r="H1810" s="20">
        <v>2026</v>
      </c>
      <c r="I1810" s="20" t="s">
        <v>10334</v>
      </c>
      <c r="J1810" s="20" t="s">
        <v>10335</v>
      </c>
      <c r="K1810" s="20">
        <v>8328268279</v>
      </c>
      <c r="L1810" s="20" t="s">
        <v>10336</v>
      </c>
      <c r="M1810" s="20">
        <v>9966552000</v>
      </c>
      <c r="N1810" s="20" t="s">
        <v>10337</v>
      </c>
      <c r="O1810" s="20" t="s">
        <v>10338</v>
      </c>
      <c r="P1810" s="20" t="s">
        <v>10339</v>
      </c>
      <c r="Q1810" s="20" t="s">
        <v>70</v>
      </c>
      <c r="R1810" s="32" t="s">
        <v>10340</v>
      </c>
    </row>
    <row r="1811" spans="1:18" ht="22.5" hidden="1" customHeight="1" x14ac:dyDescent="0.2">
      <c r="A1811" s="29">
        <v>45386.965419618056</v>
      </c>
      <c r="B1811" s="20" t="s">
        <v>10341</v>
      </c>
      <c r="C1811" s="30">
        <v>160122735019</v>
      </c>
      <c r="D1811" s="20" t="s">
        <v>10342</v>
      </c>
      <c r="E1811" s="20" t="s">
        <v>40</v>
      </c>
      <c r="F1811" s="20" t="s">
        <v>13</v>
      </c>
      <c r="G1811" s="20">
        <v>1</v>
      </c>
      <c r="H1811" s="20">
        <v>2026</v>
      </c>
      <c r="I1811" s="20" t="s">
        <v>10343</v>
      </c>
      <c r="J1811" s="20" t="s">
        <v>10341</v>
      </c>
      <c r="K1811" s="20">
        <v>9848706450</v>
      </c>
      <c r="L1811" s="20" t="s">
        <v>10344</v>
      </c>
      <c r="M1811" s="20">
        <v>9966552000</v>
      </c>
      <c r="N1811" s="20" t="s">
        <v>53</v>
      </c>
      <c r="O1811" s="20" t="s">
        <v>10345</v>
      </c>
      <c r="P1811" s="20" t="s">
        <v>10346</v>
      </c>
      <c r="Q1811" s="20" t="s">
        <v>70</v>
      </c>
      <c r="R1811" s="32" t="s">
        <v>2587</v>
      </c>
    </row>
    <row r="1812" spans="1:18" ht="22.5" hidden="1" customHeight="1" x14ac:dyDescent="0.2">
      <c r="A1812" s="29">
        <v>45413.891436423612</v>
      </c>
      <c r="B1812" s="20" t="s">
        <v>10347</v>
      </c>
      <c r="C1812" s="20">
        <v>160122735023</v>
      </c>
      <c r="D1812" s="20" t="s">
        <v>10348</v>
      </c>
      <c r="E1812" s="20" t="s">
        <v>50</v>
      </c>
      <c r="F1812" s="20" t="s">
        <v>13</v>
      </c>
      <c r="G1812" s="20">
        <v>1</v>
      </c>
      <c r="H1812" s="20">
        <v>2026</v>
      </c>
      <c r="I1812" s="20" t="s">
        <v>10349</v>
      </c>
      <c r="J1812" s="20" t="s">
        <v>10347</v>
      </c>
      <c r="K1812" s="20">
        <v>6305591225</v>
      </c>
      <c r="L1812" s="20" t="s">
        <v>10311</v>
      </c>
      <c r="M1812" s="20">
        <v>9966552000</v>
      </c>
      <c r="N1812" s="20" t="s">
        <v>600</v>
      </c>
      <c r="O1812" s="20" t="s">
        <v>10350</v>
      </c>
      <c r="P1812" s="20" t="s">
        <v>10351</v>
      </c>
      <c r="Q1812" s="20" t="s">
        <v>70</v>
      </c>
      <c r="R1812" s="20" t="s">
        <v>71</v>
      </c>
    </row>
    <row r="1813" spans="1:18" ht="22.5" hidden="1" customHeight="1" x14ac:dyDescent="0.2">
      <c r="A1813" s="29">
        <v>45382.80255912037</v>
      </c>
      <c r="B1813" s="20" t="s">
        <v>10352</v>
      </c>
      <c r="C1813" s="30">
        <v>160122735024</v>
      </c>
      <c r="D1813" s="20" t="s">
        <v>10353</v>
      </c>
      <c r="E1813" s="20" t="s">
        <v>50</v>
      </c>
      <c r="F1813" s="20" t="s">
        <v>13</v>
      </c>
      <c r="G1813" s="20">
        <v>1</v>
      </c>
      <c r="H1813" s="20">
        <v>2026</v>
      </c>
      <c r="I1813" s="20" t="s">
        <v>10354</v>
      </c>
      <c r="J1813" s="20" t="s">
        <v>10352</v>
      </c>
      <c r="K1813" s="20">
        <v>7093527772</v>
      </c>
      <c r="L1813" s="20" t="s">
        <v>10324</v>
      </c>
      <c r="M1813" s="20">
        <v>9966552000</v>
      </c>
      <c r="N1813" s="20" t="s">
        <v>600</v>
      </c>
      <c r="O1813" s="20" t="s">
        <v>10355</v>
      </c>
      <c r="P1813" s="20" t="s">
        <v>10356</v>
      </c>
      <c r="Q1813" s="20" t="s">
        <v>70</v>
      </c>
      <c r="R1813" s="32" t="s">
        <v>112</v>
      </c>
    </row>
    <row r="1814" spans="1:18" ht="22.5" hidden="1" customHeight="1" x14ac:dyDescent="0.2">
      <c r="A1814" s="29">
        <v>45400.978206307875</v>
      </c>
      <c r="B1814" s="20" t="s">
        <v>10357</v>
      </c>
      <c r="C1814" s="30">
        <v>160122735025</v>
      </c>
      <c r="D1814" s="20" t="s">
        <v>8691</v>
      </c>
      <c r="E1814" s="20" t="s">
        <v>50</v>
      </c>
      <c r="F1814" s="20" t="s">
        <v>13</v>
      </c>
      <c r="G1814" s="20">
        <v>1</v>
      </c>
      <c r="H1814" s="20">
        <v>2026</v>
      </c>
      <c r="I1814" s="20" t="s">
        <v>10358</v>
      </c>
      <c r="J1814" s="20" t="s">
        <v>10357</v>
      </c>
      <c r="K1814" s="20">
        <v>9381544206</v>
      </c>
      <c r="L1814" s="20" t="s">
        <v>10359</v>
      </c>
      <c r="M1814" s="20">
        <v>9948397802</v>
      </c>
      <c r="N1814" s="20" t="s">
        <v>43</v>
      </c>
      <c r="O1814" s="20" t="s">
        <v>44</v>
      </c>
      <c r="P1814" s="31" t="s">
        <v>10360</v>
      </c>
      <c r="Q1814" s="20" t="s">
        <v>70</v>
      </c>
      <c r="R1814" s="20" t="s">
        <v>10361</v>
      </c>
    </row>
    <row r="1815" spans="1:18" ht="22.5" hidden="1" customHeight="1" x14ac:dyDescent="0.2">
      <c r="A1815" s="29">
        <v>45382.722229236111</v>
      </c>
      <c r="B1815" s="20" t="s">
        <v>10362</v>
      </c>
      <c r="C1815" s="30">
        <v>160122735026</v>
      </c>
      <c r="D1815" s="20" t="s">
        <v>10363</v>
      </c>
      <c r="E1815" s="20" t="s">
        <v>50</v>
      </c>
      <c r="F1815" s="20" t="s">
        <v>13</v>
      </c>
      <c r="G1815" s="20">
        <v>1</v>
      </c>
      <c r="H1815" s="20">
        <v>2026</v>
      </c>
      <c r="I1815" s="20" t="s">
        <v>10364</v>
      </c>
      <c r="J1815" s="20" t="s">
        <v>10362</v>
      </c>
      <c r="K1815" s="20">
        <v>9618378054</v>
      </c>
      <c r="L1815" s="20" t="s">
        <v>10365</v>
      </c>
      <c r="M1815" s="20">
        <v>9948397802</v>
      </c>
      <c r="N1815" s="20" t="s">
        <v>43</v>
      </c>
      <c r="O1815" s="20" t="s">
        <v>10366</v>
      </c>
      <c r="P1815" s="31" t="s">
        <v>10367</v>
      </c>
      <c r="Q1815" s="20" t="s">
        <v>70</v>
      </c>
      <c r="R1815" s="32" t="s">
        <v>1425</v>
      </c>
    </row>
    <row r="1816" spans="1:18" ht="22.5" hidden="1" customHeight="1" x14ac:dyDescent="0.2">
      <c r="A1816" s="29">
        <v>45411.870078761574</v>
      </c>
      <c r="B1816" s="20" t="s">
        <v>10368</v>
      </c>
      <c r="C1816" s="30">
        <v>160122735027</v>
      </c>
      <c r="D1816" s="20" t="s">
        <v>10369</v>
      </c>
      <c r="E1816" s="20" t="s">
        <v>50</v>
      </c>
      <c r="F1816" s="20" t="s">
        <v>13</v>
      </c>
      <c r="G1816" s="20">
        <v>1</v>
      </c>
      <c r="H1816" s="20">
        <v>2026</v>
      </c>
      <c r="I1816" s="20" t="s">
        <v>10370</v>
      </c>
      <c r="J1816" s="20" t="s">
        <v>10368</v>
      </c>
      <c r="K1816" s="20">
        <v>9390564473</v>
      </c>
      <c r="L1816" s="20" t="s">
        <v>10371</v>
      </c>
      <c r="M1816" s="20">
        <v>9948397802</v>
      </c>
      <c r="N1816" s="20" t="s">
        <v>833</v>
      </c>
      <c r="O1816" s="20" t="s">
        <v>10372</v>
      </c>
      <c r="P1816" s="20" t="s">
        <v>10373</v>
      </c>
      <c r="Q1816" s="20" t="s">
        <v>70</v>
      </c>
      <c r="R1816" s="20" t="s">
        <v>10374</v>
      </c>
    </row>
    <row r="1817" spans="1:18" ht="22.5" hidden="1" customHeight="1" x14ac:dyDescent="0.2">
      <c r="A1817" s="29">
        <v>45385.995328020828</v>
      </c>
      <c r="B1817" s="20" t="s">
        <v>10375</v>
      </c>
      <c r="C1817" s="30">
        <v>160122735028</v>
      </c>
      <c r="D1817" s="20" t="s">
        <v>10376</v>
      </c>
      <c r="E1817" s="20" t="s">
        <v>50</v>
      </c>
      <c r="F1817" s="20" t="s">
        <v>13</v>
      </c>
      <c r="G1817" s="20">
        <v>1</v>
      </c>
      <c r="H1817" s="20">
        <v>2026</v>
      </c>
      <c r="I1817" s="20" t="s">
        <v>10377</v>
      </c>
      <c r="J1817" s="20" t="s">
        <v>10375</v>
      </c>
      <c r="K1817" s="20">
        <v>8096180258</v>
      </c>
      <c r="L1817" s="20" t="s">
        <v>10378</v>
      </c>
      <c r="M1817" s="20">
        <v>9948397802</v>
      </c>
      <c r="N1817" s="20" t="s">
        <v>43</v>
      </c>
      <c r="O1817" s="20" t="s">
        <v>3729</v>
      </c>
      <c r="P1817" s="31" t="s">
        <v>10379</v>
      </c>
      <c r="Q1817" s="20" t="s">
        <v>70</v>
      </c>
      <c r="R1817" s="32" t="s">
        <v>2526</v>
      </c>
    </row>
    <row r="1818" spans="1:18" ht="22.5" hidden="1" customHeight="1" x14ac:dyDescent="0.2">
      <c r="A1818" s="29">
        <v>45386.69409611111</v>
      </c>
      <c r="B1818" s="20" t="s">
        <v>10380</v>
      </c>
      <c r="C1818" s="30">
        <v>160122735029</v>
      </c>
      <c r="D1818" s="20" t="s">
        <v>10381</v>
      </c>
      <c r="E1818" s="20" t="s">
        <v>50</v>
      </c>
      <c r="F1818" s="20" t="s">
        <v>13</v>
      </c>
      <c r="G1818" s="20">
        <v>1</v>
      </c>
      <c r="H1818" s="20">
        <v>2026</v>
      </c>
      <c r="I1818" s="20" t="s">
        <v>10380</v>
      </c>
      <c r="J1818" s="20" t="s">
        <v>10380</v>
      </c>
      <c r="K1818" s="20">
        <v>9133433501</v>
      </c>
      <c r="L1818" s="20" t="s">
        <v>10382</v>
      </c>
      <c r="M1818" s="20">
        <v>9948397802</v>
      </c>
      <c r="N1818" s="20" t="s">
        <v>10383</v>
      </c>
      <c r="O1818" s="20" t="s">
        <v>10384</v>
      </c>
      <c r="P1818" s="20" t="s">
        <v>10385</v>
      </c>
      <c r="Q1818" s="20" t="s">
        <v>70</v>
      </c>
      <c r="R1818" s="32" t="s">
        <v>209</v>
      </c>
    </row>
    <row r="1819" spans="1:18" ht="22.5" hidden="1" customHeight="1" x14ac:dyDescent="0.2">
      <c r="A1819" s="29">
        <v>45382.678086412037</v>
      </c>
      <c r="B1819" s="20" t="s">
        <v>10386</v>
      </c>
      <c r="C1819" s="30">
        <v>160122735030</v>
      </c>
      <c r="D1819" s="20" t="s">
        <v>10387</v>
      </c>
      <c r="E1819" s="20" t="s">
        <v>50</v>
      </c>
      <c r="F1819" s="20" t="s">
        <v>13</v>
      </c>
      <c r="G1819" s="20">
        <v>1</v>
      </c>
      <c r="H1819" s="20">
        <v>2026</v>
      </c>
      <c r="I1819" s="20" t="s">
        <v>10388</v>
      </c>
      <c r="J1819" s="20" t="s">
        <v>10386</v>
      </c>
      <c r="K1819" s="20">
        <v>9346837742</v>
      </c>
      <c r="L1819" s="20" t="s">
        <v>10389</v>
      </c>
      <c r="M1819" s="20">
        <v>9948397802</v>
      </c>
      <c r="N1819" s="20" t="s">
        <v>600</v>
      </c>
      <c r="O1819" s="20">
        <v>72</v>
      </c>
      <c r="P1819" s="20" t="s">
        <v>10390</v>
      </c>
      <c r="Q1819" s="20" t="s">
        <v>46</v>
      </c>
      <c r="R1819" s="32" t="s">
        <v>112</v>
      </c>
    </row>
    <row r="1820" spans="1:18" ht="22.5" hidden="1" customHeight="1" x14ac:dyDescent="0.2">
      <c r="A1820" s="29">
        <v>45373.733703043981</v>
      </c>
      <c r="B1820" s="20" t="s">
        <v>10391</v>
      </c>
      <c r="C1820" s="30">
        <v>160122735032</v>
      </c>
      <c r="D1820" s="20" t="s">
        <v>10392</v>
      </c>
      <c r="E1820" s="20" t="s">
        <v>50</v>
      </c>
      <c r="F1820" s="20" t="s">
        <v>13</v>
      </c>
      <c r="G1820" s="20">
        <v>1</v>
      </c>
      <c r="H1820" s="20">
        <v>2026</v>
      </c>
      <c r="I1820" s="20" t="s">
        <v>10393</v>
      </c>
      <c r="J1820" s="20" t="s">
        <v>10394</v>
      </c>
      <c r="K1820" s="20">
        <v>8712897580</v>
      </c>
      <c r="L1820" s="20" t="s">
        <v>10395</v>
      </c>
      <c r="M1820" s="20">
        <v>9948397802</v>
      </c>
      <c r="N1820" s="20" t="s">
        <v>600</v>
      </c>
      <c r="O1820" s="20">
        <v>72</v>
      </c>
      <c r="P1820" s="20" t="s">
        <v>10396</v>
      </c>
      <c r="Q1820" s="20" t="s">
        <v>46</v>
      </c>
      <c r="R1820" s="32" t="s">
        <v>164</v>
      </c>
    </row>
    <row r="1821" spans="1:18" ht="22.5" hidden="1" customHeight="1" x14ac:dyDescent="0.2">
      <c r="A1821" s="29">
        <v>45383.687030590278</v>
      </c>
      <c r="B1821" s="20" t="s">
        <v>10397</v>
      </c>
      <c r="C1821" s="30">
        <v>160122735033</v>
      </c>
      <c r="D1821" s="20" t="s">
        <v>10398</v>
      </c>
      <c r="E1821" s="20" t="s">
        <v>50</v>
      </c>
      <c r="F1821" s="20" t="s">
        <v>13</v>
      </c>
      <c r="G1821" s="20">
        <v>1</v>
      </c>
      <c r="H1821" s="20">
        <v>2026</v>
      </c>
      <c r="I1821" s="20" t="s">
        <v>10399</v>
      </c>
      <c r="J1821" s="20" t="s">
        <v>10397</v>
      </c>
      <c r="K1821" s="20">
        <v>9390033769</v>
      </c>
      <c r="L1821" s="20" t="s">
        <v>10400</v>
      </c>
      <c r="M1821" s="20">
        <v>9948397802</v>
      </c>
      <c r="N1821" s="20" t="s">
        <v>316</v>
      </c>
      <c r="O1821" s="20" t="s">
        <v>10401</v>
      </c>
      <c r="P1821" s="20" t="s">
        <v>10402</v>
      </c>
      <c r="Q1821" s="20" t="s">
        <v>70</v>
      </c>
      <c r="R1821" s="32" t="s">
        <v>112</v>
      </c>
    </row>
    <row r="1822" spans="1:18" ht="22.5" hidden="1" customHeight="1" x14ac:dyDescent="0.2">
      <c r="A1822" s="29">
        <v>45428.92676574074</v>
      </c>
      <c r="B1822" s="20" t="s">
        <v>10403</v>
      </c>
      <c r="C1822" s="30">
        <v>160122735034</v>
      </c>
      <c r="D1822" s="20" t="s">
        <v>10404</v>
      </c>
      <c r="E1822" s="20" t="s">
        <v>50</v>
      </c>
      <c r="F1822" s="20" t="s">
        <v>13</v>
      </c>
      <c r="G1822" s="20">
        <v>1</v>
      </c>
      <c r="H1822" s="20">
        <v>2026</v>
      </c>
      <c r="I1822" s="20" t="s">
        <v>10405</v>
      </c>
      <c r="J1822" s="20" t="s">
        <v>10406</v>
      </c>
      <c r="K1822" s="20">
        <v>8919912975</v>
      </c>
      <c r="L1822" s="20" t="s">
        <v>10407</v>
      </c>
      <c r="M1822" s="20">
        <v>9948397802</v>
      </c>
      <c r="N1822" s="20" t="s">
        <v>4260</v>
      </c>
      <c r="O1822" s="20" t="s">
        <v>10408</v>
      </c>
      <c r="P1822" s="20" t="s">
        <v>10409</v>
      </c>
      <c r="Q1822" s="20" t="s">
        <v>46</v>
      </c>
      <c r="R1822" s="20" t="s">
        <v>10410</v>
      </c>
    </row>
    <row r="1823" spans="1:18" ht="22.5" hidden="1" customHeight="1" x14ac:dyDescent="0.2">
      <c r="A1823" s="29">
        <v>45381.575585671293</v>
      </c>
      <c r="B1823" s="20" t="s">
        <v>10411</v>
      </c>
      <c r="C1823" s="30">
        <v>160122735035</v>
      </c>
      <c r="D1823" s="20" t="s">
        <v>10412</v>
      </c>
      <c r="E1823" s="20" t="s">
        <v>50</v>
      </c>
      <c r="F1823" s="20" t="s">
        <v>13</v>
      </c>
      <c r="G1823" s="20">
        <v>1</v>
      </c>
      <c r="H1823" s="20">
        <v>2026</v>
      </c>
      <c r="I1823" s="20" t="s">
        <v>10413</v>
      </c>
      <c r="J1823" s="20" t="s">
        <v>10411</v>
      </c>
      <c r="K1823" s="20">
        <v>8919993637</v>
      </c>
      <c r="L1823" s="20" t="s">
        <v>10414</v>
      </c>
      <c r="M1823" s="20">
        <v>9948397802</v>
      </c>
      <c r="N1823" s="20" t="s">
        <v>600</v>
      </c>
      <c r="O1823" s="20" t="s">
        <v>10415</v>
      </c>
      <c r="P1823" s="20" t="s">
        <v>10416</v>
      </c>
      <c r="Q1823" s="20" t="s">
        <v>70</v>
      </c>
      <c r="R1823" s="32" t="s">
        <v>10417</v>
      </c>
    </row>
    <row r="1824" spans="1:18" ht="22.5" hidden="1" customHeight="1" x14ac:dyDescent="0.2">
      <c r="A1824" s="29">
        <v>45381.576263379626</v>
      </c>
      <c r="B1824" s="20" t="s">
        <v>10418</v>
      </c>
      <c r="C1824" s="30">
        <v>160122735036</v>
      </c>
      <c r="D1824" s="20" t="s">
        <v>10419</v>
      </c>
      <c r="E1824" s="20" t="s">
        <v>50</v>
      </c>
      <c r="F1824" s="20" t="s">
        <v>13</v>
      </c>
      <c r="G1824" s="20">
        <v>1</v>
      </c>
      <c r="H1824" s="20">
        <v>2026</v>
      </c>
      <c r="I1824" s="20" t="s">
        <v>10420</v>
      </c>
      <c r="J1824" s="20" t="s">
        <v>10418</v>
      </c>
      <c r="K1824" s="20">
        <v>9381233044</v>
      </c>
      <c r="L1824" s="20" t="s">
        <v>10421</v>
      </c>
      <c r="M1824" s="20">
        <v>9948397802</v>
      </c>
      <c r="N1824" s="20" t="s">
        <v>43</v>
      </c>
      <c r="O1824" s="20" t="s">
        <v>8987</v>
      </c>
      <c r="P1824" s="31" t="s">
        <v>10422</v>
      </c>
      <c r="Q1824" s="20" t="s">
        <v>70</v>
      </c>
      <c r="R1824" s="32" t="s">
        <v>10423</v>
      </c>
    </row>
    <row r="1825" spans="1:18" ht="22.5" hidden="1" customHeight="1" x14ac:dyDescent="0.2">
      <c r="A1825" s="29">
        <v>45411.034618437501</v>
      </c>
      <c r="B1825" s="20" t="s">
        <v>10424</v>
      </c>
      <c r="C1825" s="30">
        <v>160122735037</v>
      </c>
      <c r="D1825" s="20" t="s">
        <v>10425</v>
      </c>
      <c r="E1825" s="20" t="s">
        <v>50</v>
      </c>
      <c r="F1825" s="20" t="s">
        <v>13</v>
      </c>
      <c r="G1825" s="20">
        <v>1</v>
      </c>
      <c r="H1825" s="20">
        <v>2026</v>
      </c>
      <c r="I1825" s="20" t="s">
        <v>10426</v>
      </c>
      <c r="J1825" s="20" t="s">
        <v>10424</v>
      </c>
      <c r="K1825" s="20">
        <v>9866608193</v>
      </c>
      <c r="L1825" s="20" t="s">
        <v>10427</v>
      </c>
      <c r="M1825" s="20">
        <v>9948397802</v>
      </c>
      <c r="N1825" s="20" t="s">
        <v>67</v>
      </c>
      <c r="O1825" s="20" t="s">
        <v>10428</v>
      </c>
      <c r="P1825" s="31" t="s">
        <v>10429</v>
      </c>
      <c r="Q1825" s="20" t="s">
        <v>70</v>
      </c>
      <c r="R1825" s="32" t="s">
        <v>7363</v>
      </c>
    </row>
    <row r="1826" spans="1:18" ht="22.5" hidden="1" customHeight="1" x14ac:dyDescent="0.2">
      <c r="A1826" s="29">
        <v>45374.674836701393</v>
      </c>
      <c r="B1826" s="20" t="s">
        <v>10430</v>
      </c>
      <c r="C1826" s="30">
        <v>160122735039</v>
      </c>
      <c r="D1826" s="20" t="s">
        <v>10431</v>
      </c>
      <c r="E1826" s="20" t="s">
        <v>50</v>
      </c>
      <c r="F1826" s="20" t="s">
        <v>13</v>
      </c>
      <c r="G1826" s="20">
        <v>1</v>
      </c>
      <c r="H1826" s="20">
        <v>2026</v>
      </c>
      <c r="I1826" s="20" t="s">
        <v>10432</v>
      </c>
      <c r="J1826" s="20" t="s">
        <v>10430</v>
      </c>
      <c r="K1826" s="20">
        <v>9515061853</v>
      </c>
      <c r="L1826" s="20" t="s">
        <v>10433</v>
      </c>
      <c r="M1826" s="20">
        <v>9948397802</v>
      </c>
      <c r="N1826" s="20" t="s">
        <v>316</v>
      </c>
      <c r="O1826" s="20" t="s">
        <v>10434</v>
      </c>
      <c r="P1826" s="31" t="s">
        <v>10435</v>
      </c>
      <c r="Q1826" s="20" t="s">
        <v>70</v>
      </c>
      <c r="R1826" s="32" t="s">
        <v>10436</v>
      </c>
    </row>
    <row r="1827" spans="1:18" ht="22.5" hidden="1" customHeight="1" x14ac:dyDescent="0.2">
      <c r="A1827" s="29">
        <v>45382.678359039353</v>
      </c>
      <c r="B1827" s="20" t="s">
        <v>10437</v>
      </c>
      <c r="C1827" s="30">
        <v>160122735040</v>
      </c>
      <c r="D1827" s="20" t="s">
        <v>10438</v>
      </c>
      <c r="E1827" s="20" t="s">
        <v>50</v>
      </c>
      <c r="F1827" s="20" t="s">
        <v>13</v>
      </c>
      <c r="G1827" s="20">
        <v>1</v>
      </c>
      <c r="H1827" s="20">
        <v>2026</v>
      </c>
      <c r="I1827" s="20" t="s">
        <v>10439</v>
      </c>
      <c r="J1827" s="20" t="s">
        <v>10437</v>
      </c>
      <c r="K1827" s="20">
        <v>8074423609</v>
      </c>
      <c r="L1827" s="20" t="s">
        <v>10378</v>
      </c>
      <c r="M1827" s="20">
        <v>9948397802</v>
      </c>
      <c r="N1827" s="20" t="s">
        <v>67</v>
      </c>
      <c r="O1827" s="20" t="s">
        <v>918</v>
      </c>
      <c r="P1827" s="31" t="s">
        <v>10440</v>
      </c>
      <c r="Q1827" s="20" t="s">
        <v>70</v>
      </c>
      <c r="R1827" s="33" t="s">
        <v>10441</v>
      </c>
    </row>
    <row r="1828" spans="1:18" ht="22.5" hidden="1" customHeight="1" x14ac:dyDescent="0.2">
      <c r="A1828" s="29">
        <v>45382.725907662039</v>
      </c>
      <c r="B1828" s="20" t="s">
        <v>10442</v>
      </c>
      <c r="C1828" s="30">
        <v>160122735041</v>
      </c>
      <c r="D1828" s="20" t="s">
        <v>10443</v>
      </c>
      <c r="E1828" s="20" t="s">
        <v>50</v>
      </c>
      <c r="F1828" s="20" t="s">
        <v>13</v>
      </c>
      <c r="G1828" s="20">
        <v>1</v>
      </c>
      <c r="H1828" s="20">
        <v>2026</v>
      </c>
      <c r="I1828" s="20" t="s">
        <v>10442</v>
      </c>
      <c r="J1828" s="20" t="s">
        <v>10444</v>
      </c>
      <c r="K1828" s="20">
        <v>7815811292</v>
      </c>
      <c r="L1828" s="20" t="s">
        <v>10445</v>
      </c>
      <c r="M1828" s="20">
        <v>9948397802</v>
      </c>
      <c r="N1828" s="20" t="s">
        <v>43</v>
      </c>
      <c r="O1828" s="20">
        <v>114</v>
      </c>
      <c r="P1828" s="31" t="s">
        <v>10446</v>
      </c>
      <c r="Q1828" s="20" t="s">
        <v>70</v>
      </c>
      <c r="R1828" s="32" t="s">
        <v>10447</v>
      </c>
    </row>
    <row r="1829" spans="1:18" ht="22.5" hidden="1" customHeight="1" x14ac:dyDescent="0.2">
      <c r="A1829" s="29">
        <v>45381.574634652774</v>
      </c>
      <c r="B1829" s="20" t="s">
        <v>10448</v>
      </c>
      <c r="C1829" s="30">
        <v>160122735042</v>
      </c>
      <c r="D1829" s="20" t="s">
        <v>10449</v>
      </c>
      <c r="E1829" s="20" t="s">
        <v>50</v>
      </c>
      <c r="F1829" s="20" t="s">
        <v>13</v>
      </c>
      <c r="G1829" s="20">
        <v>1</v>
      </c>
      <c r="H1829" s="20">
        <v>2026</v>
      </c>
      <c r="I1829" s="20" t="s">
        <v>10450</v>
      </c>
      <c r="J1829" s="20" t="s">
        <v>10448</v>
      </c>
      <c r="K1829" s="20">
        <v>9704408069</v>
      </c>
      <c r="L1829" s="20" t="s">
        <v>10378</v>
      </c>
      <c r="M1829" s="20">
        <v>9948397802</v>
      </c>
      <c r="N1829" s="20" t="s">
        <v>10451</v>
      </c>
      <c r="O1829" s="20" t="s">
        <v>3422</v>
      </c>
      <c r="P1829" s="31" t="s">
        <v>10452</v>
      </c>
      <c r="Q1829" s="20" t="s">
        <v>70</v>
      </c>
      <c r="R1829" s="32" t="s">
        <v>56</v>
      </c>
    </row>
    <row r="1830" spans="1:18" ht="22.5" hidden="1" customHeight="1" x14ac:dyDescent="0.2">
      <c r="A1830" s="29">
        <v>45381.784959108802</v>
      </c>
      <c r="B1830" s="20" t="s">
        <v>10453</v>
      </c>
      <c r="C1830" s="30">
        <v>160122735043</v>
      </c>
      <c r="D1830" s="20" t="s">
        <v>10454</v>
      </c>
      <c r="E1830" s="20" t="s">
        <v>50</v>
      </c>
      <c r="F1830" s="20" t="s">
        <v>13</v>
      </c>
      <c r="G1830" s="20">
        <v>1</v>
      </c>
      <c r="H1830" s="20">
        <v>2026</v>
      </c>
      <c r="I1830" s="20" t="s">
        <v>10455</v>
      </c>
      <c r="J1830" s="20" t="s">
        <v>10456</v>
      </c>
      <c r="K1830" s="20">
        <v>8333874394</v>
      </c>
      <c r="L1830" s="20" t="s">
        <v>10457</v>
      </c>
      <c r="M1830" s="20">
        <v>9948397802</v>
      </c>
      <c r="N1830" s="20" t="s">
        <v>759</v>
      </c>
      <c r="O1830" s="20" t="s">
        <v>10458</v>
      </c>
      <c r="P1830" s="20" t="s">
        <v>10459</v>
      </c>
      <c r="Q1830" s="20" t="s">
        <v>70</v>
      </c>
      <c r="R1830" s="32" t="s">
        <v>10460</v>
      </c>
    </row>
    <row r="1831" spans="1:18" ht="22.5" hidden="1" customHeight="1" x14ac:dyDescent="0.2">
      <c r="A1831" s="29">
        <v>45386.009234351848</v>
      </c>
      <c r="B1831" s="20" t="s">
        <v>10461</v>
      </c>
      <c r="C1831" s="30">
        <v>160122735046</v>
      </c>
      <c r="D1831" s="20" t="s">
        <v>10462</v>
      </c>
      <c r="E1831" s="20" t="s">
        <v>50</v>
      </c>
      <c r="F1831" s="20" t="s">
        <v>13</v>
      </c>
      <c r="G1831" s="20">
        <v>1</v>
      </c>
      <c r="H1831" s="20">
        <v>2026</v>
      </c>
      <c r="I1831" s="20" t="s">
        <v>10463</v>
      </c>
      <c r="J1831" s="20" t="s">
        <v>10461</v>
      </c>
      <c r="K1831" s="20">
        <v>7330633396</v>
      </c>
      <c r="L1831" s="20" t="s">
        <v>10378</v>
      </c>
      <c r="M1831" s="20">
        <v>9948397802</v>
      </c>
      <c r="N1831" s="20" t="s">
        <v>759</v>
      </c>
      <c r="O1831" s="20" t="s">
        <v>8100</v>
      </c>
      <c r="P1831" s="20" t="s">
        <v>10464</v>
      </c>
      <c r="Q1831" s="20" t="s">
        <v>70</v>
      </c>
      <c r="R1831" s="32" t="s">
        <v>10465</v>
      </c>
    </row>
    <row r="1832" spans="1:18" ht="22.5" hidden="1" customHeight="1" x14ac:dyDescent="0.2">
      <c r="A1832" s="29">
        <v>45371.635118020829</v>
      </c>
      <c r="B1832" s="20" t="s">
        <v>10466</v>
      </c>
      <c r="C1832" s="30">
        <v>160122735047</v>
      </c>
      <c r="D1832" s="20" t="s">
        <v>10467</v>
      </c>
      <c r="E1832" s="20" t="s">
        <v>50</v>
      </c>
      <c r="F1832" s="20" t="s">
        <v>13</v>
      </c>
      <c r="G1832" s="20">
        <v>1</v>
      </c>
      <c r="H1832" s="20">
        <v>2026</v>
      </c>
      <c r="I1832" s="20" t="s">
        <v>10468</v>
      </c>
      <c r="J1832" s="20" t="s">
        <v>10466</v>
      </c>
      <c r="K1832" s="20">
        <v>9440501371</v>
      </c>
      <c r="L1832" s="20" t="s">
        <v>10427</v>
      </c>
      <c r="M1832" s="20">
        <v>9948397802</v>
      </c>
      <c r="N1832" s="20" t="s">
        <v>67</v>
      </c>
      <c r="O1832" s="20" t="s">
        <v>1653</v>
      </c>
      <c r="P1832" s="31" t="s">
        <v>10469</v>
      </c>
      <c r="Q1832" s="20" t="s">
        <v>46</v>
      </c>
      <c r="R1832" s="32" t="s">
        <v>451</v>
      </c>
    </row>
    <row r="1833" spans="1:18" ht="22.5" hidden="1" customHeight="1" x14ac:dyDescent="0.2">
      <c r="A1833" s="29">
        <v>45382.74628324074</v>
      </c>
      <c r="B1833" s="20" t="s">
        <v>10470</v>
      </c>
      <c r="C1833" s="30">
        <v>160122735048</v>
      </c>
      <c r="D1833" s="20" t="s">
        <v>10471</v>
      </c>
      <c r="E1833" s="20" t="s">
        <v>50</v>
      </c>
      <c r="F1833" s="20" t="s">
        <v>13</v>
      </c>
      <c r="G1833" s="20">
        <v>1</v>
      </c>
      <c r="H1833" s="20">
        <v>2026</v>
      </c>
      <c r="I1833" s="20" t="s">
        <v>10472</v>
      </c>
      <c r="J1833" s="20" t="s">
        <v>10470</v>
      </c>
      <c r="K1833" s="20">
        <v>6300262304</v>
      </c>
      <c r="L1833" s="20" t="s">
        <v>10378</v>
      </c>
      <c r="M1833" s="20">
        <v>9948397802</v>
      </c>
      <c r="N1833" s="20" t="s">
        <v>43</v>
      </c>
      <c r="O1833" s="20">
        <v>113</v>
      </c>
      <c r="P1833" s="31" t="s">
        <v>10473</v>
      </c>
      <c r="Q1833" s="20" t="s">
        <v>46</v>
      </c>
      <c r="R1833" s="32" t="s">
        <v>682</v>
      </c>
    </row>
    <row r="1834" spans="1:18" ht="22.5" hidden="1" customHeight="1" x14ac:dyDescent="0.2">
      <c r="A1834" s="29">
        <v>45386.614418206023</v>
      </c>
      <c r="B1834" s="20" t="s">
        <v>10474</v>
      </c>
      <c r="C1834" s="30">
        <v>160122735049</v>
      </c>
      <c r="D1834" s="20" t="s">
        <v>10475</v>
      </c>
      <c r="E1834" s="20" t="s">
        <v>50</v>
      </c>
      <c r="F1834" s="20" t="s">
        <v>13</v>
      </c>
      <c r="G1834" s="20">
        <v>1</v>
      </c>
      <c r="H1834" s="20">
        <v>2026</v>
      </c>
      <c r="I1834" s="20" t="s">
        <v>10476</v>
      </c>
      <c r="J1834" s="20" t="s">
        <v>10474</v>
      </c>
      <c r="K1834" s="20">
        <v>9398915973</v>
      </c>
      <c r="L1834" s="20" t="s">
        <v>10477</v>
      </c>
      <c r="M1834" s="20">
        <v>9677532662</v>
      </c>
      <c r="N1834" s="20" t="s">
        <v>316</v>
      </c>
      <c r="O1834" s="20" t="s">
        <v>8257</v>
      </c>
      <c r="P1834" s="20" t="s">
        <v>10478</v>
      </c>
      <c r="Q1834" s="20" t="s">
        <v>70</v>
      </c>
      <c r="R1834" s="32" t="s">
        <v>112</v>
      </c>
    </row>
    <row r="1835" spans="1:18" ht="22.5" hidden="1" customHeight="1" x14ac:dyDescent="0.2">
      <c r="A1835" s="29">
        <v>45387.596201979162</v>
      </c>
      <c r="B1835" s="20" t="s">
        <v>10479</v>
      </c>
      <c r="C1835" s="30">
        <v>160122735050</v>
      </c>
      <c r="D1835" s="20" t="s">
        <v>10480</v>
      </c>
      <c r="E1835" s="20" t="s">
        <v>50</v>
      </c>
      <c r="F1835" s="20" t="s">
        <v>13</v>
      </c>
      <c r="G1835" s="20">
        <v>1</v>
      </c>
      <c r="H1835" s="20">
        <v>2026</v>
      </c>
      <c r="I1835" s="20" t="s">
        <v>10479</v>
      </c>
      <c r="J1835" s="20" t="s">
        <v>10479</v>
      </c>
      <c r="K1835" s="20">
        <v>7396951512</v>
      </c>
      <c r="L1835" s="20" t="s">
        <v>10481</v>
      </c>
      <c r="M1835" s="20">
        <v>9677532662</v>
      </c>
      <c r="N1835" s="20" t="s">
        <v>43</v>
      </c>
      <c r="O1835" s="20" t="s">
        <v>10482</v>
      </c>
      <c r="P1835" s="31" t="s">
        <v>10483</v>
      </c>
      <c r="Q1835" s="20" t="s">
        <v>46</v>
      </c>
      <c r="R1835" s="20" t="s">
        <v>112</v>
      </c>
    </row>
    <row r="1836" spans="1:18" ht="22.5" hidden="1" customHeight="1" x14ac:dyDescent="0.2">
      <c r="A1836" s="29">
        <v>45386.821503495376</v>
      </c>
      <c r="B1836" s="20" t="s">
        <v>10484</v>
      </c>
      <c r="C1836" s="30">
        <v>160122735051</v>
      </c>
      <c r="D1836" s="20" t="s">
        <v>10485</v>
      </c>
      <c r="E1836" s="20" t="s">
        <v>50</v>
      </c>
      <c r="F1836" s="20" t="s">
        <v>13</v>
      </c>
      <c r="G1836" s="20">
        <v>1</v>
      </c>
      <c r="H1836" s="20">
        <v>2026</v>
      </c>
      <c r="I1836" s="20" t="s">
        <v>10486</v>
      </c>
      <c r="J1836" s="20" t="s">
        <v>10484</v>
      </c>
      <c r="K1836" s="20">
        <v>7702533702</v>
      </c>
      <c r="L1836" s="20" t="s">
        <v>10487</v>
      </c>
      <c r="M1836" s="20">
        <v>9677532662</v>
      </c>
      <c r="N1836" s="20" t="s">
        <v>1360</v>
      </c>
      <c r="O1836" s="20" t="s">
        <v>3010</v>
      </c>
      <c r="P1836" s="20" t="s">
        <v>10488</v>
      </c>
      <c r="Q1836" s="20" t="s">
        <v>46</v>
      </c>
      <c r="R1836" s="32" t="s">
        <v>10489</v>
      </c>
    </row>
    <row r="1837" spans="1:18" ht="22.5" hidden="1" customHeight="1" x14ac:dyDescent="0.2">
      <c r="A1837" s="29">
        <v>45384.266067824079</v>
      </c>
      <c r="B1837" s="20" t="s">
        <v>10490</v>
      </c>
      <c r="C1837" s="30">
        <v>160122735052</v>
      </c>
      <c r="D1837" s="20" t="s">
        <v>10491</v>
      </c>
      <c r="E1837" s="20" t="s">
        <v>50</v>
      </c>
      <c r="F1837" s="20" t="s">
        <v>13</v>
      </c>
      <c r="G1837" s="20">
        <v>1</v>
      </c>
      <c r="H1837" s="20">
        <v>2026</v>
      </c>
      <c r="I1837" s="20" t="s">
        <v>10492</v>
      </c>
      <c r="J1837" s="20" t="s">
        <v>10493</v>
      </c>
      <c r="K1837" s="20">
        <v>9564209999</v>
      </c>
      <c r="L1837" s="20" t="s">
        <v>10494</v>
      </c>
      <c r="M1837" s="20">
        <v>9677532662</v>
      </c>
      <c r="N1837" s="20" t="s">
        <v>43</v>
      </c>
      <c r="O1837" s="20">
        <v>114</v>
      </c>
      <c r="P1837" s="31" t="s">
        <v>10495</v>
      </c>
      <c r="Q1837" s="20" t="s">
        <v>46</v>
      </c>
      <c r="R1837" s="32" t="s">
        <v>10496</v>
      </c>
    </row>
    <row r="1838" spans="1:18" ht="22.5" hidden="1" customHeight="1" x14ac:dyDescent="0.2">
      <c r="A1838" s="29">
        <v>45369.81233212963</v>
      </c>
      <c r="B1838" s="20" t="s">
        <v>10497</v>
      </c>
      <c r="C1838" s="30">
        <v>160122735053</v>
      </c>
      <c r="D1838" s="20" t="s">
        <v>10498</v>
      </c>
      <c r="E1838" s="20" t="s">
        <v>50</v>
      </c>
      <c r="F1838" s="20" t="s">
        <v>13</v>
      </c>
      <c r="G1838" s="20">
        <v>1</v>
      </c>
      <c r="H1838" s="20">
        <v>2026</v>
      </c>
      <c r="I1838" s="20" t="s">
        <v>10499</v>
      </c>
      <c r="J1838" s="20" t="s">
        <v>10497</v>
      </c>
      <c r="K1838" s="20">
        <v>7997089999</v>
      </c>
      <c r="L1838" s="20" t="s">
        <v>10500</v>
      </c>
      <c r="M1838" s="20">
        <v>9677532662</v>
      </c>
      <c r="N1838" s="20" t="s">
        <v>43</v>
      </c>
      <c r="O1838" s="20">
        <v>114</v>
      </c>
      <c r="P1838" s="31" t="s">
        <v>10501</v>
      </c>
      <c r="Q1838" s="20" t="s">
        <v>46</v>
      </c>
      <c r="R1838" s="32" t="s">
        <v>10502</v>
      </c>
    </row>
    <row r="1839" spans="1:18" ht="22.5" hidden="1" customHeight="1" x14ac:dyDescent="0.2">
      <c r="A1839" s="29">
        <v>45382.7911790625</v>
      </c>
      <c r="B1839" s="20" t="s">
        <v>10503</v>
      </c>
      <c r="C1839" s="30">
        <v>160122735056</v>
      </c>
      <c r="D1839" s="20" t="s">
        <v>10504</v>
      </c>
      <c r="E1839" s="20" t="s">
        <v>50</v>
      </c>
      <c r="F1839" s="20" t="s">
        <v>13</v>
      </c>
      <c r="G1839" s="20">
        <v>1</v>
      </c>
      <c r="H1839" s="20">
        <v>2026</v>
      </c>
      <c r="I1839" s="20" t="s">
        <v>10505</v>
      </c>
      <c r="J1839" s="20" t="s">
        <v>10506</v>
      </c>
      <c r="K1839" s="20">
        <v>7702636260</v>
      </c>
      <c r="L1839" s="20" t="s">
        <v>10507</v>
      </c>
      <c r="M1839" s="20">
        <v>9677532662</v>
      </c>
      <c r="N1839" s="20" t="s">
        <v>10508</v>
      </c>
      <c r="O1839" s="20">
        <v>64</v>
      </c>
      <c r="P1839" s="20" t="s">
        <v>10509</v>
      </c>
      <c r="Q1839" s="20" t="s">
        <v>70</v>
      </c>
      <c r="R1839" s="33" t="s">
        <v>10510</v>
      </c>
    </row>
    <row r="1840" spans="1:18" ht="22.5" hidden="1" customHeight="1" x14ac:dyDescent="0.2">
      <c r="A1840" s="29">
        <v>45382.675870509258</v>
      </c>
      <c r="B1840" s="20" t="s">
        <v>10511</v>
      </c>
      <c r="C1840" s="30">
        <v>160122735057</v>
      </c>
      <c r="D1840" s="20" t="s">
        <v>10512</v>
      </c>
      <c r="E1840" s="20" t="s">
        <v>50</v>
      </c>
      <c r="F1840" s="20" t="s">
        <v>13</v>
      </c>
      <c r="G1840" s="20">
        <v>1</v>
      </c>
      <c r="H1840" s="20">
        <v>2026</v>
      </c>
      <c r="I1840" s="20" t="s">
        <v>10513</v>
      </c>
      <c r="J1840" s="20" t="s">
        <v>10511</v>
      </c>
      <c r="K1840" s="20">
        <v>8639407439</v>
      </c>
      <c r="L1840" s="20" t="s">
        <v>10481</v>
      </c>
      <c r="M1840" s="20">
        <v>9677532662</v>
      </c>
      <c r="N1840" s="20" t="s">
        <v>43</v>
      </c>
      <c r="O1840" s="20" t="s">
        <v>10514</v>
      </c>
      <c r="P1840" s="31" t="s">
        <v>10515</v>
      </c>
      <c r="Q1840" s="20" t="s">
        <v>46</v>
      </c>
      <c r="R1840" s="32" t="s">
        <v>10516</v>
      </c>
    </row>
    <row r="1841" spans="1:18" ht="22.5" hidden="1" customHeight="1" x14ac:dyDescent="0.2">
      <c r="A1841" s="29">
        <v>45382.670537071761</v>
      </c>
      <c r="B1841" s="20" t="s">
        <v>10517</v>
      </c>
      <c r="C1841" s="30">
        <v>160122735058</v>
      </c>
      <c r="D1841" s="20" t="s">
        <v>10518</v>
      </c>
      <c r="E1841" s="20" t="s">
        <v>50</v>
      </c>
      <c r="F1841" s="20" t="s">
        <v>13</v>
      </c>
      <c r="G1841" s="20">
        <v>1</v>
      </c>
      <c r="H1841" s="20">
        <v>2026</v>
      </c>
      <c r="I1841" s="20" t="s">
        <v>10519</v>
      </c>
      <c r="J1841" s="20" t="s">
        <v>10517</v>
      </c>
      <c r="K1841" s="20">
        <v>9603348332</v>
      </c>
      <c r="L1841" s="20" t="s">
        <v>10520</v>
      </c>
      <c r="M1841" s="20">
        <v>9677532662</v>
      </c>
      <c r="N1841" s="20" t="s">
        <v>714</v>
      </c>
      <c r="O1841" s="20" t="s">
        <v>10521</v>
      </c>
      <c r="P1841" s="20" t="s">
        <v>10522</v>
      </c>
      <c r="Q1841" s="20" t="s">
        <v>46</v>
      </c>
      <c r="R1841" s="32" t="s">
        <v>10523</v>
      </c>
    </row>
    <row r="1842" spans="1:18" ht="22.5" hidden="1" customHeight="1" x14ac:dyDescent="0.2">
      <c r="A1842" s="29">
        <v>45381.909862974542</v>
      </c>
      <c r="B1842" s="20" t="s">
        <v>10524</v>
      </c>
      <c r="C1842" s="30">
        <v>160122735059</v>
      </c>
      <c r="D1842" s="20" t="s">
        <v>10525</v>
      </c>
      <c r="E1842" s="20" t="s">
        <v>50</v>
      </c>
      <c r="F1842" s="20" t="s">
        <v>13</v>
      </c>
      <c r="G1842" s="20">
        <v>1</v>
      </c>
      <c r="H1842" s="20">
        <v>2026</v>
      </c>
      <c r="I1842" s="20" t="s">
        <v>10526</v>
      </c>
      <c r="J1842" s="20" t="s">
        <v>10527</v>
      </c>
      <c r="K1842" s="20">
        <v>8919434839</v>
      </c>
      <c r="L1842" s="20" t="s">
        <v>10520</v>
      </c>
      <c r="M1842" s="20">
        <v>9677532662</v>
      </c>
      <c r="N1842" s="20" t="s">
        <v>67</v>
      </c>
      <c r="O1842" s="20" t="s">
        <v>2068</v>
      </c>
      <c r="P1842" s="31" t="s">
        <v>10528</v>
      </c>
      <c r="Q1842" s="20" t="s">
        <v>46</v>
      </c>
      <c r="R1842" s="32" t="s">
        <v>10529</v>
      </c>
    </row>
    <row r="1843" spans="1:18" ht="22.5" hidden="1" customHeight="1" x14ac:dyDescent="0.2">
      <c r="A1843" s="29">
        <v>45381.907412442131</v>
      </c>
      <c r="B1843" s="20" t="s">
        <v>10530</v>
      </c>
      <c r="C1843" s="30">
        <v>160122735060</v>
      </c>
      <c r="D1843" s="20" t="s">
        <v>10531</v>
      </c>
      <c r="E1843" s="20" t="s">
        <v>50</v>
      </c>
      <c r="F1843" s="20" t="s">
        <v>13</v>
      </c>
      <c r="G1843" s="20">
        <v>1</v>
      </c>
      <c r="H1843" s="20">
        <v>2026</v>
      </c>
      <c r="I1843" s="20" t="s">
        <v>10530</v>
      </c>
      <c r="J1843" s="20" t="s">
        <v>10532</v>
      </c>
      <c r="K1843" s="20">
        <v>9652267639</v>
      </c>
      <c r="L1843" s="20" t="s">
        <v>10533</v>
      </c>
      <c r="M1843" s="20">
        <v>9677532662</v>
      </c>
      <c r="N1843" s="20" t="s">
        <v>67</v>
      </c>
      <c r="O1843" s="20" t="s">
        <v>169</v>
      </c>
      <c r="P1843" s="20" t="s">
        <v>10534</v>
      </c>
      <c r="Q1843" s="20" t="s">
        <v>46</v>
      </c>
      <c r="R1843" s="32" t="s">
        <v>10535</v>
      </c>
    </row>
    <row r="1844" spans="1:18" ht="22.5" hidden="1" customHeight="1" x14ac:dyDescent="0.2">
      <c r="A1844" s="29">
        <v>45386.584147453701</v>
      </c>
      <c r="B1844" s="20" t="s">
        <v>10536</v>
      </c>
      <c r="C1844" s="30">
        <v>160122735061</v>
      </c>
      <c r="D1844" s="20" t="s">
        <v>10537</v>
      </c>
      <c r="E1844" s="20" t="s">
        <v>50</v>
      </c>
      <c r="F1844" s="20" t="s">
        <v>13</v>
      </c>
      <c r="G1844" s="20">
        <v>1</v>
      </c>
      <c r="H1844" s="20">
        <v>2026</v>
      </c>
      <c r="I1844" s="20" t="s">
        <v>10538</v>
      </c>
      <c r="J1844" s="20" t="s">
        <v>10538</v>
      </c>
      <c r="K1844" s="20">
        <v>9989263636</v>
      </c>
      <c r="L1844" s="20" t="s">
        <v>10539</v>
      </c>
      <c r="M1844" s="20">
        <v>9677532662</v>
      </c>
      <c r="N1844" s="20" t="s">
        <v>43</v>
      </c>
      <c r="O1844" s="20" t="s">
        <v>2464</v>
      </c>
      <c r="P1844" s="31" t="s">
        <v>10540</v>
      </c>
      <c r="Q1844" s="20" t="s">
        <v>46</v>
      </c>
      <c r="R1844" s="32" t="s">
        <v>112</v>
      </c>
    </row>
    <row r="1845" spans="1:18" ht="22.5" hidden="1" customHeight="1" x14ac:dyDescent="0.2">
      <c r="A1845" s="29">
        <v>45382.989512164349</v>
      </c>
      <c r="B1845" s="20" t="s">
        <v>10541</v>
      </c>
      <c r="C1845" s="30">
        <v>160122735062</v>
      </c>
      <c r="D1845" s="20" t="s">
        <v>10542</v>
      </c>
      <c r="E1845" s="20" t="s">
        <v>50</v>
      </c>
      <c r="F1845" s="20" t="s">
        <v>13</v>
      </c>
      <c r="G1845" s="20">
        <v>1</v>
      </c>
      <c r="H1845" s="20">
        <v>2026</v>
      </c>
      <c r="I1845" s="20" t="s">
        <v>10543</v>
      </c>
      <c r="J1845" s="20" t="s">
        <v>10541</v>
      </c>
      <c r="K1845" s="20">
        <v>8309139126</v>
      </c>
      <c r="L1845" s="20" t="s">
        <v>10544</v>
      </c>
      <c r="M1845" s="20">
        <v>9677532662</v>
      </c>
      <c r="N1845" s="20" t="s">
        <v>67</v>
      </c>
      <c r="O1845" s="20" t="s">
        <v>990</v>
      </c>
      <c r="P1845" s="31" t="s">
        <v>10545</v>
      </c>
      <c r="Q1845" s="20" t="s">
        <v>70</v>
      </c>
      <c r="R1845" s="32" t="s">
        <v>1743</v>
      </c>
    </row>
    <row r="1846" spans="1:18" ht="22.5" hidden="1" customHeight="1" x14ac:dyDescent="0.2">
      <c r="A1846" s="29">
        <v>45361.441523726855</v>
      </c>
      <c r="B1846" s="20" t="s">
        <v>10546</v>
      </c>
      <c r="C1846" s="30">
        <v>160122735063</v>
      </c>
      <c r="D1846" s="20" t="s">
        <v>10547</v>
      </c>
      <c r="E1846" s="20" t="s">
        <v>50</v>
      </c>
      <c r="F1846" s="20" t="s">
        <v>13</v>
      </c>
      <c r="G1846" s="20">
        <v>1</v>
      </c>
      <c r="H1846" s="20">
        <v>2026</v>
      </c>
      <c r="I1846" s="20" t="s">
        <v>10548</v>
      </c>
      <c r="J1846" s="20" t="s">
        <v>10549</v>
      </c>
      <c r="K1846" s="20">
        <v>7981163662</v>
      </c>
      <c r="L1846" s="20" t="s">
        <v>10550</v>
      </c>
      <c r="M1846" s="20">
        <v>9677532662</v>
      </c>
      <c r="N1846" s="20" t="s">
        <v>67</v>
      </c>
      <c r="O1846" s="20">
        <v>90</v>
      </c>
      <c r="P1846" s="31" t="s">
        <v>10551</v>
      </c>
      <c r="Q1846" s="20" t="s">
        <v>70</v>
      </c>
      <c r="R1846" s="32" t="s">
        <v>3239</v>
      </c>
    </row>
    <row r="1847" spans="1:18" ht="22.5" hidden="1" customHeight="1" x14ac:dyDescent="0.2">
      <c r="A1847" s="29">
        <v>45392.550643680559</v>
      </c>
      <c r="B1847" s="20" t="s">
        <v>10552</v>
      </c>
      <c r="C1847" s="30">
        <v>160122735071</v>
      </c>
      <c r="D1847" s="20" t="s">
        <v>10553</v>
      </c>
      <c r="E1847" s="20" t="s">
        <v>40</v>
      </c>
      <c r="F1847" s="20" t="s">
        <v>13</v>
      </c>
      <c r="G1847" s="20">
        <v>2</v>
      </c>
      <c r="H1847" s="20">
        <v>2026</v>
      </c>
      <c r="I1847" s="20" t="s">
        <v>10554</v>
      </c>
      <c r="J1847" s="20" t="s">
        <v>10552</v>
      </c>
      <c r="K1847" s="20">
        <v>9063620484</v>
      </c>
      <c r="L1847" s="20" t="s">
        <v>10555</v>
      </c>
      <c r="M1847" s="20">
        <v>6309653729</v>
      </c>
      <c r="N1847" s="20" t="s">
        <v>10556</v>
      </c>
      <c r="O1847" s="20" t="s">
        <v>10557</v>
      </c>
      <c r="P1847" s="20" t="s">
        <v>10558</v>
      </c>
      <c r="Q1847" s="20" t="s">
        <v>70</v>
      </c>
      <c r="R1847" s="33" t="s">
        <v>10559</v>
      </c>
    </row>
    <row r="1848" spans="1:18" ht="22.5" hidden="1" customHeight="1" x14ac:dyDescent="0.2">
      <c r="A1848" s="29">
        <v>45371.218594768521</v>
      </c>
      <c r="B1848" s="20" t="s">
        <v>10560</v>
      </c>
      <c r="C1848" s="30">
        <v>160122735072</v>
      </c>
      <c r="D1848" s="20" t="s">
        <v>10561</v>
      </c>
      <c r="E1848" s="20" t="s">
        <v>40</v>
      </c>
      <c r="F1848" s="20" t="s">
        <v>13</v>
      </c>
      <c r="G1848" s="20">
        <v>2</v>
      </c>
      <c r="H1848" s="20">
        <v>2026</v>
      </c>
      <c r="I1848" s="20" t="s">
        <v>10562</v>
      </c>
      <c r="J1848" s="20" t="s">
        <v>10560</v>
      </c>
      <c r="K1848" s="20">
        <v>9246345745</v>
      </c>
      <c r="L1848" s="20" t="s">
        <v>10563</v>
      </c>
      <c r="M1848" s="20">
        <v>6309653729</v>
      </c>
      <c r="N1848" s="20" t="s">
        <v>10564</v>
      </c>
      <c r="O1848" s="20" t="s">
        <v>10565</v>
      </c>
      <c r="P1848" s="20" t="s">
        <v>10566</v>
      </c>
      <c r="Q1848" s="20" t="s">
        <v>70</v>
      </c>
      <c r="R1848" s="32" t="s">
        <v>10567</v>
      </c>
    </row>
    <row r="1849" spans="1:18" ht="22.5" hidden="1" customHeight="1" x14ac:dyDescent="0.2">
      <c r="A1849" s="29">
        <v>45384.959152222218</v>
      </c>
      <c r="B1849" s="20" t="s">
        <v>10568</v>
      </c>
      <c r="C1849" s="30">
        <v>160122735073</v>
      </c>
      <c r="D1849" s="20" t="s">
        <v>10569</v>
      </c>
      <c r="E1849" s="20" t="s">
        <v>40</v>
      </c>
      <c r="F1849" s="20" t="s">
        <v>13</v>
      </c>
      <c r="G1849" s="20">
        <v>2</v>
      </c>
      <c r="H1849" s="20">
        <v>2026</v>
      </c>
      <c r="I1849" s="20" t="s">
        <v>10570</v>
      </c>
      <c r="J1849" s="20" t="s">
        <v>10571</v>
      </c>
      <c r="K1849" s="20">
        <v>7893166835</v>
      </c>
      <c r="L1849" s="20" t="s">
        <v>10572</v>
      </c>
      <c r="M1849" s="20">
        <v>6309653729</v>
      </c>
      <c r="N1849" s="20" t="s">
        <v>10573</v>
      </c>
      <c r="O1849" s="20" t="s">
        <v>10574</v>
      </c>
      <c r="P1849" s="20" t="s">
        <v>10575</v>
      </c>
      <c r="Q1849" s="20" t="s">
        <v>70</v>
      </c>
      <c r="R1849" s="32" t="s">
        <v>682</v>
      </c>
    </row>
    <row r="1850" spans="1:18" ht="22.5" hidden="1" customHeight="1" x14ac:dyDescent="0.2">
      <c r="A1850" s="29">
        <v>45378.590174270837</v>
      </c>
      <c r="B1850" s="20" t="s">
        <v>10576</v>
      </c>
      <c r="C1850" s="30">
        <v>160122735074</v>
      </c>
      <c r="D1850" s="20" t="s">
        <v>10577</v>
      </c>
      <c r="E1850" s="20" t="s">
        <v>40</v>
      </c>
      <c r="F1850" s="20" t="s">
        <v>13</v>
      </c>
      <c r="G1850" s="20">
        <v>2</v>
      </c>
      <c r="H1850" s="20">
        <v>2026</v>
      </c>
      <c r="I1850" s="20" t="s">
        <v>10578</v>
      </c>
      <c r="J1850" s="20" t="s">
        <v>10576</v>
      </c>
      <c r="K1850" s="20">
        <v>7993016317</v>
      </c>
      <c r="L1850" s="20" t="s">
        <v>10579</v>
      </c>
      <c r="M1850" s="20">
        <v>6309653729</v>
      </c>
      <c r="N1850" s="20" t="s">
        <v>3140</v>
      </c>
      <c r="O1850" s="20" t="s">
        <v>10580</v>
      </c>
      <c r="P1850" s="20" t="s">
        <v>10581</v>
      </c>
      <c r="Q1850" s="20" t="s">
        <v>70</v>
      </c>
      <c r="R1850" s="32" t="s">
        <v>10582</v>
      </c>
    </row>
    <row r="1851" spans="1:18" ht="22.5" hidden="1" customHeight="1" x14ac:dyDescent="0.2">
      <c r="A1851" s="29">
        <v>45377.950390185186</v>
      </c>
      <c r="B1851" s="20" t="s">
        <v>10583</v>
      </c>
      <c r="C1851" s="30">
        <v>160122735075</v>
      </c>
      <c r="D1851" s="20" t="s">
        <v>10584</v>
      </c>
      <c r="E1851" s="20" t="s">
        <v>40</v>
      </c>
      <c r="F1851" s="20" t="s">
        <v>13</v>
      </c>
      <c r="G1851" s="20">
        <v>2</v>
      </c>
      <c r="H1851" s="20">
        <v>2026</v>
      </c>
      <c r="I1851" s="20" t="s">
        <v>10585</v>
      </c>
      <c r="J1851" s="20" t="s">
        <v>10583</v>
      </c>
      <c r="K1851" s="20">
        <v>7337591994</v>
      </c>
      <c r="L1851" s="20" t="s">
        <v>10586</v>
      </c>
      <c r="M1851" s="20">
        <v>6309653729</v>
      </c>
      <c r="N1851" s="20" t="s">
        <v>10587</v>
      </c>
      <c r="O1851" s="20" t="s">
        <v>10588</v>
      </c>
      <c r="P1851" s="20" t="s">
        <v>10589</v>
      </c>
      <c r="Q1851" s="20" t="s">
        <v>70</v>
      </c>
      <c r="R1851" s="32" t="s">
        <v>112</v>
      </c>
    </row>
    <row r="1852" spans="1:18" ht="22.5" hidden="1" customHeight="1" x14ac:dyDescent="0.2">
      <c r="A1852" s="29">
        <v>45384.318285231479</v>
      </c>
      <c r="B1852" s="20" t="s">
        <v>10583</v>
      </c>
      <c r="C1852" s="30">
        <v>160122735075</v>
      </c>
      <c r="D1852" s="20" t="s">
        <v>10590</v>
      </c>
      <c r="E1852" s="20" t="s">
        <v>40</v>
      </c>
      <c r="F1852" s="20" t="s">
        <v>13</v>
      </c>
      <c r="G1852" s="20">
        <v>2</v>
      </c>
      <c r="H1852" s="20">
        <v>2026</v>
      </c>
      <c r="I1852" s="20" t="s">
        <v>10591</v>
      </c>
      <c r="J1852" s="20" t="s">
        <v>10583</v>
      </c>
      <c r="K1852" s="20">
        <v>7337591994</v>
      </c>
      <c r="L1852" s="20" t="s">
        <v>10592</v>
      </c>
      <c r="M1852" s="20">
        <v>6309653729</v>
      </c>
      <c r="N1852" s="20" t="s">
        <v>206</v>
      </c>
      <c r="O1852" s="20" t="s">
        <v>10593</v>
      </c>
      <c r="P1852" s="31" t="s">
        <v>10594</v>
      </c>
      <c r="Q1852" s="20" t="s">
        <v>70</v>
      </c>
      <c r="R1852" s="32" t="s">
        <v>56</v>
      </c>
    </row>
    <row r="1853" spans="1:18" ht="22.5" hidden="1" customHeight="1" x14ac:dyDescent="0.2">
      <c r="A1853" s="29">
        <v>45386.678380891201</v>
      </c>
      <c r="B1853" s="20" t="s">
        <v>10595</v>
      </c>
      <c r="C1853" s="30">
        <v>160122735076</v>
      </c>
      <c r="D1853" s="20" t="s">
        <v>10596</v>
      </c>
      <c r="E1853" s="20" t="s">
        <v>40</v>
      </c>
      <c r="F1853" s="20" t="s">
        <v>13</v>
      </c>
      <c r="G1853" s="20">
        <v>2</v>
      </c>
      <c r="H1853" s="20">
        <v>2026</v>
      </c>
      <c r="I1853" s="20" t="s">
        <v>10597</v>
      </c>
      <c r="J1853" s="20" t="s">
        <v>10595</v>
      </c>
      <c r="K1853" s="20">
        <v>8074810262</v>
      </c>
      <c r="L1853" s="20" t="s">
        <v>10598</v>
      </c>
      <c r="M1853" s="20">
        <v>6309653729</v>
      </c>
      <c r="N1853" s="20" t="s">
        <v>8088</v>
      </c>
      <c r="O1853" s="20" t="s">
        <v>10599</v>
      </c>
      <c r="P1853" s="20" t="s">
        <v>10600</v>
      </c>
      <c r="Q1853" s="20" t="s">
        <v>70</v>
      </c>
      <c r="R1853" s="32" t="s">
        <v>8360</v>
      </c>
    </row>
    <row r="1854" spans="1:18" ht="22.5" hidden="1" customHeight="1" x14ac:dyDescent="0.2">
      <c r="A1854" s="29">
        <v>45377.768322418982</v>
      </c>
      <c r="B1854" s="20" t="s">
        <v>10601</v>
      </c>
      <c r="C1854" s="30">
        <v>160122735077</v>
      </c>
      <c r="D1854" s="20" t="s">
        <v>10602</v>
      </c>
      <c r="E1854" s="20" t="s">
        <v>40</v>
      </c>
      <c r="F1854" s="20" t="s">
        <v>13</v>
      </c>
      <c r="G1854" s="20">
        <v>2</v>
      </c>
      <c r="H1854" s="20">
        <v>2026</v>
      </c>
      <c r="I1854" s="20" t="s">
        <v>10603</v>
      </c>
      <c r="J1854" s="20" t="s">
        <v>10601</v>
      </c>
      <c r="K1854" s="20">
        <v>9059480341</v>
      </c>
      <c r="L1854" s="20" t="s">
        <v>10579</v>
      </c>
      <c r="M1854" s="20">
        <v>6309653729</v>
      </c>
      <c r="N1854" s="20" t="s">
        <v>10604</v>
      </c>
      <c r="O1854" s="20" t="s">
        <v>10605</v>
      </c>
      <c r="P1854" s="20" t="s">
        <v>10606</v>
      </c>
      <c r="Q1854" s="20" t="s">
        <v>70</v>
      </c>
      <c r="R1854" s="32" t="s">
        <v>10607</v>
      </c>
    </row>
    <row r="1855" spans="1:18" ht="22.5" hidden="1" customHeight="1" x14ac:dyDescent="0.2">
      <c r="A1855" s="29">
        <v>45371.786361770835</v>
      </c>
      <c r="B1855" s="20" t="s">
        <v>10608</v>
      </c>
      <c r="C1855" s="30">
        <v>160122735078</v>
      </c>
      <c r="D1855" s="20" t="s">
        <v>10609</v>
      </c>
      <c r="E1855" s="20" t="s">
        <v>40</v>
      </c>
      <c r="F1855" s="20" t="s">
        <v>13</v>
      </c>
      <c r="G1855" s="20">
        <v>2</v>
      </c>
      <c r="H1855" s="20">
        <v>2026</v>
      </c>
      <c r="I1855" s="20" t="s">
        <v>10610</v>
      </c>
      <c r="J1855" s="20" t="s">
        <v>10608</v>
      </c>
      <c r="K1855" s="20">
        <v>7780641257</v>
      </c>
      <c r="L1855" s="20" t="s">
        <v>10592</v>
      </c>
      <c r="M1855" s="20">
        <v>6309653729</v>
      </c>
      <c r="N1855" s="20" t="s">
        <v>714</v>
      </c>
      <c r="O1855" s="20" t="s">
        <v>10611</v>
      </c>
      <c r="P1855" s="20" t="s">
        <v>10612</v>
      </c>
      <c r="Q1855" s="20" t="s">
        <v>70</v>
      </c>
      <c r="R1855" s="32" t="s">
        <v>10613</v>
      </c>
    </row>
    <row r="1856" spans="1:18" ht="22.5" hidden="1" customHeight="1" x14ac:dyDescent="0.2">
      <c r="A1856" s="29">
        <v>45377.80715385417</v>
      </c>
      <c r="B1856" s="20" t="s">
        <v>10614</v>
      </c>
      <c r="C1856" s="30">
        <v>160122735079</v>
      </c>
      <c r="D1856" s="20" t="s">
        <v>10615</v>
      </c>
      <c r="E1856" s="20" t="s">
        <v>40</v>
      </c>
      <c r="F1856" s="20" t="s">
        <v>13</v>
      </c>
      <c r="G1856" s="20">
        <v>2</v>
      </c>
      <c r="H1856" s="20">
        <v>2026</v>
      </c>
      <c r="I1856" s="20" t="s">
        <v>10616</v>
      </c>
      <c r="J1856" s="20" t="s">
        <v>10614</v>
      </c>
      <c r="K1856" s="20">
        <v>6301760811</v>
      </c>
      <c r="L1856" s="20" t="s">
        <v>10598</v>
      </c>
      <c r="M1856" s="20">
        <v>6309653629</v>
      </c>
      <c r="N1856" s="20" t="s">
        <v>206</v>
      </c>
      <c r="O1856" s="20" t="s">
        <v>10617</v>
      </c>
      <c r="P1856" s="31" t="s">
        <v>10618</v>
      </c>
      <c r="Q1856" s="20" t="s">
        <v>70</v>
      </c>
      <c r="R1856" s="32" t="s">
        <v>10619</v>
      </c>
    </row>
    <row r="1857" spans="1:18" ht="22.5" hidden="1" customHeight="1" x14ac:dyDescent="0.2">
      <c r="A1857" s="29">
        <v>45370.89283055556</v>
      </c>
      <c r="B1857" s="20" t="s">
        <v>10620</v>
      </c>
      <c r="C1857" s="30">
        <v>160122735080</v>
      </c>
      <c r="D1857" s="20" t="s">
        <v>10621</v>
      </c>
      <c r="E1857" s="20" t="s">
        <v>40</v>
      </c>
      <c r="F1857" s="20" t="s">
        <v>13</v>
      </c>
      <c r="G1857" s="20">
        <v>2</v>
      </c>
      <c r="H1857" s="20">
        <v>2026</v>
      </c>
      <c r="I1857" s="20" t="s">
        <v>10622</v>
      </c>
      <c r="J1857" s="20" t="s">
        <v>10620</v>
      </c>
      <c r="K1857" s="20">
        <v>9849954229</v>
      </c>
      <c r="L1857" s="20" t="s">
        <v>10623</v>
      </c>
      <c r="M1857" s="20">
        <v>6309653729</v>
      </c>
      <c r="N1857" s="20" t="s">
        <v>53</v>
      </c>
      <c r="O1857" s="20" t="s">
        <v>10624</v>
      </c>
      <c r="P1857" s="20" t="s">
        <v>10625</v>
      </c>
      <c r="Q1857" s="20" t="s">
        <v>70</v>
      </c>
      <c r="R1857" s="32" t="s">
        <v>10626</v>
      </c>
    </row>
    <row r="1858" spans="1:18" ht="22.5" hidden="1" customHeight="1" x14ac:dyDescent="0.2">
      <c r="A1858" s="29">
        <v>45385.992671539352</v>
      </c>
      <c r="B1858" s="20" t="s">
        <v>10627</v>
      </c>
      <c r="C1858" s="30">
        <v>160122735081</v>
      </c>
      <c r="D1858" s="20" t="s">
        <v>10628</v>
      </c>
      <c r="E1858" s="20" t="s">
        <v>40</v>
      </c>
      <c r="F1858" s="20" t="s">
        <v>13</v>
      </c>
      <c r="G1858" s="20">
        <v>2</v>
      </c>
      <c r="H1858" s="20">
        <v>2026</v>
      </c>
      <c r="I1858" s="20" t="s">
        <v>10629</v>
      </c>
      <c r="J1858" s="20" t="s">
        <v>10629</v>
      </c>
      <c r="K1858" s="20">
        <v>7995994158</v>
      </c>
      <c r="L1858" s="20" t="s">
        <v>10592</v>
      </c>
      <c r="M1858" s="20">
        <v>6309653729</v>
      </c>
      <c r="N1858" s="20" t="s">
        <v>10630</v>
      </c>
      <c r="O1858" s="20">
        <v>80</v>
      </c>
      <c r="P1858" s="31" t="s">
        <v>10631</v>
      </c>
      <c r="Q1858" s="20" t="s">
        <v>70</v>
      </c>
      <c r="R1858" s="32" t="s">
        <v>10632</v>
      </c>
    </row>
    <row r="1859" spans="1:18" ht="22.5" hidden="1" customHeight="1" x14ac:dyDescent="0.2">
      <c r="A1859" s="29">
        <v>45381.893194942131</v>
      </c>
      <c r="B1859" s="20" t="s">
        <v>10633</v>
      </c>
      <c r="C1859" s="30">
        <v>160122735082</v>
      </c>
      <c r="D1859" s="20" t="s">
        <v>10634</v>
      </c>
      <c r="E1859" s="20" t="s">
        <v>40</v>
      </c>
      <c r="F1859" s="20" t="s">
        <v>13</v>
      </c>
      <c r="G1859" s="20">
        <v>2</v>
      </c>
      <c r="H1859" s="20">
        <v>2026</v>
      </c>
      <c r="I1859" s="20" t="s">
        <v>10635</v>
      </c>
      <c r="J1859" s="20" t="s">
        <v>10633</v>
      </c>
      <c r="K1859" s="20">
        <v>6302958841</v>
      </c>
      <c r="L1859" s="20" t="s">
        <v>10636</v>
      </c>
      <c r="M1859" s="20">
        <v>6309653729</v>
      </c>
      <c r="N1859" s="20" t="s">
        <v>600</v>
      </c>
      <c r="O1859" s="20" t="s">
        <v>10637</v>
      </c>
      <c r="P1859" s="20" t="s">
        <v>10638</v>
      </c>
      <c r="Q1859" s="20" t="s">
        <v>70</v>
      </c>
      <c r="R1859" s="32" t="s">
        <v>10639</v>
      </c>
    </row>
    <row r="1860" spans="1:18" ht="22.5" hidden="1" customHeight="1" x14ac:dyDescent="0.2">
      <c r="A1860" s="29">
        <v>45378.26159076389</v>
      </c>
      <c r="B1860" s="20" t="s">
        <v>10640</v>
      </c>
      <c r="C1860" s="30">
        <v>160122735083</v>
      </c>
      <c r="D1860" s="20" t="s">
        <v>10641</v>
      </c>
      <c r="E1860" s="20" t="s">
        <v>40</v>
      </c>
      <c r="F1860" s="20" t="s">
        <v>13</v>
      </c>
      <c r="G1860" s="20">
        <v>2</v>
      </c>
      <c r="H1860" s="20">
        <v>2026</v>
      </c>
      <c r="I1860" s="20" t="s">
        <v>10642</v>
      </c>
      <c r="J1860" s="20" t="s">
        <v>10640</v>
      </c>
      <c r="K1860" s="20">
        <v>9381258038</v>
      </c>
      <c r="L1860" s="20" t="s">
        <v>10643</v>
      </c>
      <c r="M1860" s="20">
        <v>6309653729</v>
      </c>
      <c r="N1860" s="20" t="s">
        <v>10644</v>
      </c>
      <c r="O1860" s="20" t="s">
        <v>10645</v>
      </c>
      <c r="P1860" s="31" t="s">
        <v>10646</v>
      </c>
      <c r="Q1860" s="20" t="s">
        <v>70</v>
      </c>
      <c r="R1860" s="32" t="s">
        <v>112</v>
      </c>
    </row>
    <row r="1861" spans="1:18" ht="22.5" hidden="1" customHeight="1" x14ac:dyDescent="0.2">
      <c r="A1861" s="29">
        <v>45377.779419351849</v>
      </c>
      <c r="B1861" s="20" t="s">
        <v>10647</v>
      </c>
      <c r="C1861" s="30">
        <v>160122735084</v>
      </c>
      <c r="D1861" s="20" t="s">
        <v>10648</v>
      </c>
      <c r="E1861" s="20" t="s">
        <v>40</v>
      </c>
      <c r="F1861" s="20" t="s">
        <v>13</v>
      </c>
      <c r="G1861" s="20">
        <v>2</v>
      </c>
      <c r="H1861" s="20">
        <v>2026</v>
      </c>
      <c r="I1861" s="20" t="s">
        <v>10649</v>
      </c>
      <c r="J1861" s="20" t="s">
        <v>10647</v>
      </c>
      <c r="K1861" s="20">
        <v>9346575315</v>
      </c>
      <c r="L1861" s="20" t="s">
        <v>10650</v>
      </c>
      <c r="M1861" s="20">
        <v>6309653729</v>
      </c>
      <c r="N1861" s="20" t="s">
        <v>10651</v>
      </c>
      <c r="O1861" s="20">
        <v>61.2</v>
      </c>
      <c r="P1861" s="20" t="s">
        <v>10652</v>
      </c>
      <c r="Q1861" s="20" t="s">
        <v>70</v>
      </c>
      <c r="R1861" s="32" t="s">
        <v>149</v>
      </c>
    </row>
    <row r="1862" spans="1:18" ht="22.5" hidden="1" customHeight="1" x14ac:dyDescent="0.2">
      <c r="A1862" s="29">
        <v>45377.903526469905</v>
      </c>
      <c r="B1862" s="20" t="s">
        <v>10653</v>
      </c>
      <c r="C1862" s="30">
        <v>160122735085</v>
      </c>
      <c r="D1862" s="20" t="s">
        <v>10654</v>
      </c>
      <c r="E1862" s="20" t="s">
        <v>40</v>
      </c>
      <c r="F1862" s="20" t="s">
        <v>13</v>
      </c>
      <c r="G1862" s="20">
        <v>2</v>
      </c>
      <c r="H1862" s="20">
        <v>2026</v>
      </c>
      <c r="I1862" s="20" t="s">
        <v>10655</v>
      </c>
      <c r="J1862" s="20" t="s">
        <v>10653</v>
      </c>
      <c r="K1862" s="20">
        <v>9666929125</v>
      </c>
      <c r="L1862" s="20" t="s">
        <v>10656</v>
      </c>
      <c r="M1862" s="20">
        <v>6309653729</v>
      </c>
      <c r="N1862" s="20" t="s">
        <v>10657</v>
      </c>
      <c r="O1862" s="20" t="s">
        <v>10658</v>
      </c>
      <c r="P1862" s="20" t="s">
        <v>10659</v>
      </c>
      <c r="Q1862" s="20" t="s">
        <v>46</v>
      </c>
      <c r="R1862" s="32" t="s">
        <v>10660</v>
      </c>
    </row>
    <row r="1863" spans="1:18" ht="22.5" hidden="1" customHeight="1" x14ac:dyDescent="0.2">
      <c r="A1863" s="29">
        <v>45379.591300185188</v>
      </c>
      <c r="B1863" s="20" t="s">
        <v>10661</v>
      </c>
      <c r="C1863" s="30">
        <v>160122735086</v>
      </c>
      <c r="D1863" s="20" t="s">
        <v>10662</v>
      </c>
      <c r="E1863" s="20" t="s">
        <v>40</v>
      </c>
      <c r="F1863" s="20" t="s">
        <v>13</v>
      </c>
      <c r="G1863" s="20">
        <v>2</v>
      </c>
      <c r="H1863" s="20">
        <v>2026</v>
      </c>
      <c r="I1863" s="20" t="s">
        <v>10663</v>
      </c>
      <c r="J1863" s="20" t="s">
        <v>10661</v>
      </c>
      <c r="K1863" s="20">
        <v>6305883660</v>
      </c>
      <c r="L1863" s="20" t="s">
        <v>10664</v>
      </c>
      <c r="M1863" s="20">
        <v>6309653729</v>
      </c>
      <c r="N1863" s="20" t="s">
        <v>3140</v>
      </c>
      <c r="O1863" s="20" t="s">
        <v>10665</v>
      </c>
      <c r="P1863" s="20" t="s">
        <v>10666</v>
      </c>
      <c r="Q1863" s="20" t="s">
        <v>70</v>
      </c>
      <c r="R1863" s="32" t="s">
        <v>10667</v>
      </c>
    </row>
    <row r="1864" spans="1:18" ht="22.5" hidden="1" customHeight="1" x14ac:dyDescent="0.2">
      <c r="A1864" s="29">
        <v>45379.880355844907</v>
      </c>
      <c r="B1864" s="20" t="s">
        <v>10668</v>
      </c>
      <c r="C1864" s="30">
        <v>160122735087</v>
      </c>
      <c r="D1864" s="20" t="s">
        <v>10669</v>
      </c>
      <c r="E1864" s="20" t="s">
        <v>40</v>
      </c>
      <c r="F1864" s="20" t="s">
        <v>13</v>
      </c>
      <c r="G1864" s="20">
        <v>2</v>
      </c>
      <c r="H1864" s="20">
        <v>2026</v>
      </c>
      <c r="I1864" s="20" t="s">
        <v>10670</v>
      </c>
      <c r="J1864" s="20" t="s">
        <v>10668</v>
      </c>
      <c r="K1864" s="20">
        <v>6300606977</v>
      </c>
      <c r="L1864" s="20" t="s">
        <v>10671</v>
      </c>
      <c r="M1864" s="20">
        <v>9032809537</v>
      </c>
      <c r="N1864" s="20" t="s">
        <v>600</v>
      </c>
      <c r="O1864" s="20" t="s">
        <v>10672</v>
      </c>
      <c r="P1864" s="20" t="s">
        <v>10673</v>
      </c>
      <c r="Q1864" s="20" t="s">
        <v>70</v>
      </c>
      <c r="R1864" s="32" t="s">
        <v>10674</v>
      </c>
    </row>
    <row r="1865" spans="1:18" ht="22.5" hidden="1" customHeight="1" x14ac:dyDescent="0.2">
      <c r="A1865" s="29">
        <v>45377.807989398148</v>
      </c>
      <c r="B1865" s="20" t="s">
        <v>10675</v>
      </c>
      <c r="C1865" s="30">
        <v>160122735089</v>
      </c>
      <c r="D1865" s="20" t="s">
        <v>10676</v>
      </c>
      <c r="E1865" s="20" t="s">
        <v>40</v>
      </c>
      <c r="F1865" s="20" t="s">
        <v>13</v>
      </c>
      <c r="G1865" s="20">
        <v>2</v>
      </c>
      <c r="H1865" s="20">
        <v>2026</v>
      </c>
      <c r="I1865" s="20" t="s">
        <v>10677</v>
      </c>
      <c r="J1865" s="20" t="s">
        <v>10675</v>
      </c>
      <c r="K1865" s="20">
        <v>9398662990</v>
      </c>
      <c r="L1865" s="20" t="s">
        <v>10678</v>
      </c>
      <c r="M1865" s="20">
        <v>6309653729</v>
      </c>
      <c r="N1865" s="20" t="s">
        <v>206</v>
      </c>
      <c r="O1865" s="20" t="s">
        <v>10617</v>
      </c>
      <c r="P1865" s="31" t="s">
        <v>10679</v>
      </c>
      <c r="Q1865" s="20" t="s">
        <v>70</v>
      </c>
      <c r="R1865" s="32" t="s">
        <v>10680</v>
      </c>
    </row>
    <row r="1866" spans="1:18" ht="22.5" hidden="1" customHeight="1" x14ac:dyDescent="0.2">
      <c r="A1866" s="29">
        <v>45398.572511527775</v>
      </c>
      <c r="B1866" s="20" t="s">
        <v>10681</v>
      </c>
      <c r="C1866" s="30">
        <v>160122735090</v>
      </c>
      <c r="D1866" s="20" t="s">
        <v>10682</v>
      </c>
      <c r="E1866" s="20" t="s">
        <v>40</v>
      </c>
      <c r="F1866" s="20" t="s">
        <v>13</v>
      </c>
      <c r="G1866" s="20">
        <v>2</v>
      </c>
      <c r="H1866" s="20">
        <v>2026</v>
      </c>
      <c r="I1866" s="20" t="s">
        <v>10683</v>
      </c>
      <c r="J1866" s="20" t="s">
        <v>10681</v>
      </c>
      <c r="K1866" s="20">
        <v>9398419898</v>
      </c>
      <c r="L1866" s="20" t="s">
        <v>10684</v>
      </c>
      <c r="M1866" s="20">
        <v>6309653729</v>
      </c>
      <c r="N1866" s="20" t="s">
        <v>61</v>
      </c>
      <c r="O1866" s="20">
        <v>100</v>
      </c>
      <c r="P1866" s="20" t="s">
        <v>10685</v>
      </c>
      <c r="Q1866" s="20" t="s">
        <v>70</v>
      </c>
      <c r="R1866" s="20" t="s">
        <v>209</v>
      </c>
    </row>
    <row r="1867" spans="1:18" ht="22.5" hidden="1" customHeight="1" x14ac:dyDescent="0.2">
      <c r="A1867" s="29">
        <v>45373.911434745372</v>
      </c>
      <c r="B1867" s="20" t="s">
        <v>10686</v>
      </c>
      <c r="C1867" s="30">
        <v>160122735092</v>
      </c>
      <c r="D1867" s="20" t="s">
        <v>10687</v>
      </c>
      <c r="E1867" s="20" t="s">
        <v>40</v>
      </c>
      <c r="F1867" s="20" t="s">
        <v>13</v>
      </c>
      <c r="G1867" s="20">
        <v>2</v>
      </c>
      <c r="H1867" s="20">
        <v>2026</v>
      </c>
      <c r="I1867" s="20" t="s">
        <v>10688</v>
      </c>
      <c r="J1867" s="20" t="s">
        <v>10686</v>
      </c>
      <c r="K1867" s="20">
        <v>9032809537</v>
      </c>
      <c r="L1867" s="20" t="s">
        <v>10689</v>
      </c>
      <c r="M1867" s="20">
        <v>6309653729</v>
      </c>
      <c r="N1867" s="20" t="s">
        <v>10690</v>
      </c>
      <c r="O1867" s="20" t="s">
        <v>10691</v>
      </c>
      <c r="P1867" s="20" t="s">
        <v>10692</v>
      </c>
      <c r="Q1867" s="20" t="s">
        <v>70</v>
      </c>
      <c r="R1867" s="32" t="s">
        <v>10693</v>
      </c>
    </row>
    <row r="1868" spans="1:18" ht="22.5" hidden="1" customHeight="1" x14ac:dyDescent="0.2">
      <c r="A1868" s="29">
        <v>45379.864117928242</v>
      </c>
      <c r="B1868" s="20" t="s">
        <v>10694</v>
      </c>
      <c r="C1868" s="30">
        <v>160122735093</v>
      </c>
      <c r="D1868" s="20" t="s">
        <v>10695</v>
      </c>
      <c r="E1868" s="20" t="s">
        <v>40</v>
      </c>
      <c r="F1868" s="20" t="s">
        <v>13</v>
      </c>
      <c r="G1868" s="20">
        <v>2</v>
      </c>
      <c r="H1868" s="20">
        <v>2026</v>
      </c>
      <c r="I1868" s="20" t="s">
        <v>10696</v>
      </c>
      <c r="J1868" s="20" t="s">
        <v>10694</v>
      </c>
      <c r="K1868" s="20">
        <v>9014542088</v>
      </c>
      <c r="L1868" s="20" t="s">
        <v>10592</v>
      </c>
      <c r="M1868" s="20">
        <v>6309653729</v>
      </c>
      <c r="N1868" s="20" t="s">
        <v>600</v>
      </c>
      <c r="O1868" s="20" t="s">
        <v>680</v>
      </c>
      <c r="P1868" s="20" t="s">
        <v>10697</v>
      </c>
      <c r="Q1868" s="20" t="s">
        <v>46</v>
      </c>
      <c r="R1868" s="32" t="s">
        <v>56</v>
      </c>
    </row>
    <row r="1869" spans="1:18" ht="22.5" hidden="1" customHeight="1" x14ac:dyDescent="0.2">
      <c r="A1869" s="29">
        <v>45384.951309386575</v>
      </c>
      <c r="B1869" s="20" t="s">
        <v>10698</v>
      </c>
      <c r="C1869" s="30">
        <v>160122735094</v>
      </c>
      <c r="D1869" s="20" t="s">
        <v>10699</v>
      </c>
      <c r="E1869" s="20" t="s">
        <v>50</v>
      </c>
      <c r="F1869" s="20" t="s">
        <v>13</v>
      </c>
      <c r="G1869" s="20">
        <v>2</v>
      </c>
      <c r="H1869" s="20">
        <v>2026</v>
      </c>
      <c r="I1869" s="20" t="s">
        <v>10700</v>
      </c>
      <c r="J1869" s="20" t="s">
        <v>10698</v>
      </c>
      <c r="K1869" s="20">
        <v>9390704566</v>
      </c>
      <c r="L1869" s="20" t="s">
        <v>10650</v>
      </c>
      <c r="M1869" s="20">
        <v>6309653729</v>
      </c>
      <c r="N1869" s="20" t="s">
        <v>10573</v>
      </c>
      <c r="O1869" s="20" t="s">
        <v>10701</v>
      </c>
      <c r="P1869" s="20" t="s">
        <v>10702</v>
      </c>
      <c r="Q1869" s="20" t="s">
        <v>70</v>
      </c>
      <c r="R1869" s="33" t="s">
        <v>10703</v>
      </c>
    </row>
    <row r="1870" spans="1:18" ht="22.5" hidden="1" customHeight="1" x14ac:dyDescent="0.2">
      <c r="A1870" s="29">
        <v>45409.723814131939</v>
      </c>
      <c r="B1870" s="20" t="s">
        <v>10704</v>
      </c>
      <c r="C1870" s="30">
        <v>160122735095</v>
      </c>
      <c r="D1870" s="20" t="s">
        <v>10705</v>
      </c>
      <c r="E1870" s="20" t="s">
        <v>50</v>
      </c>
      <c r="F1870" s="20" t="s">
        <v>13</v>
      </c>
      <c r="G1870" s="20">
        <v>2</v>
      </c>
      <c r="H1870" s="20">
        <v>2026</v>
      </c>
      <c r="I1870" s="20" t="s">
        <v>10706</v>
      </c>
      <c r="J1870" s="20" t="s">
        <v>10704</v>
      </c>
      <c r="K1870" s="20">
        <v>9014237149</v>
      </c>
      <c r="L1870" s="20" t="s">
        <v>10707</v>
      </c>
      <c r="M1870" s="20">
        <v>9790760740</v>
      </c>
      <c r="N1870" s="20" t="s">
        <v>53</v>
      </c>
      <c r="O1870" s="20" t="s">
        <v>9366</v>
      </c>
      <c r="P1870" s="20" t="s">
        <v>10708</v>
      </c>
      <c r="Q1870" s="20" t="s">
        <v>70</v>
      </c>
      <c r="R1870" s="32" t="s">
        <v>10709</v>
      </c>
    </row>
    <row r="1871" spans="1:18" ht="22.5" hidden="1" customHeight="1" x14ac:dyDescent="0.2">
      <c r="A1871" s="29">
        <v>45409.714647141205</v>
      </c>
      <c r="B1871" s="20" t="s">
        <v>10710</v>
      </c>
      <c r="C1871" s="30">
        <v>160122735096</v>
      </c>
      <c r="D1871" s="20" t="s">
        <v>10711</v>
      </c>
      <c r="E1871" s="20" t="s">
        <v>50</v>
      </c>
      <c r="F1871" s="20" t="s">
        <v>13</v>
      </c>
      <c r="G1871" s="20">
        <v>2</v>
      </c>
      <c r="H1871" s="20">
        <v>2026</v>
      </c>
      <c r="I1871" s="20" t="s">
        <v>10712</v>
      </c>
      <c r="J1871" s="20" t="s">
        <v>10710</v>
      </c>
      <c r="K1871" s="20">
        <v>7032197696</v>
      </c>
      <c r="L1871" s="20" t="s">
        <v>10713</v>
      </c>
      <c r="M1871" s="20">
        <v>9790760740</v>
      </c>
      <c r="N1871" s="20" t="s">
        <v>4024</v>
      </c>
      <c r="O1871" s="20" t="s">
        <v>10714</v>
      </c>
      <c r="P1871" s="20" t="s">
        <v>10715</v>
      </c>
      <c r="Q1871" s="20" t="s">
        <v>70</v>
      </c>
      <c r="R1871" s="20" t="s">
        <v>10716</v>
      </c>
    </row>
    <row r="1872" spans="1:18" ht="22.5" hidden="1" customHeight="1" x14ac:dyDescent="0.2">
      <c r="A1872" s="29">
        <v>45409.920774189814</v>
      </c>
      <c r="B1872" s="20" t="s">
        <v>10717</v>
      </c>
      <c r="C1872" s="30">
        <v>160122735097</v>
      </c>
      <c r="D1872" s="20" t="s">
        <v>10718</v>
      </c>
      <c r="E1872" s="20" t="s">
        <v>50</v>
      </c>
      <c r="F1872" s="20" t="s">
        <v>13</v>
      </c>
      <c r="G1872" s="20">
        <v>2</v>
      </c>
      <c r="H1872" s="20">
        <v>2026</v>
      </c>
      <c r="I1872" s="20" t="s">
        <v>10719</v>
      </c>
      <c r="J1872" s="20" t="s">
        <v>10717</v>
      </c>
      <c r="K1872" s="20">
        <v>9000219365</v>
      </c>
      <c r="L1872" s="20" t="s">
        <v>10720</v>
      </c>
      <c r="M1872" s="20">
        <v>9790760740</v>
      </c>
      <c r="N1872" s="20" t="s">
        <v>67</v>
      </c>
      <c r="O1872" s="20" t="s">
        <v>1010</v>
      </c>
      <c r="P1872" s="31" t="s">
        <v>10721</v>
      </c>
      <c r="Q1872" s="20" t="s">
        <v>70</v>
      </c>
      <c r="R1872" s="20" t="s">
        <v>10722</v>
      </c>
    </row>
    <row r="1873" spans="1:18" ht="22.5" hidden="1" customHeight="1" x14ac:dyDescent="0.2">
      <c r="A1873" s="29">
        <v>45411.816219247688</v>
      </c>
      <c r="B1873" s="20" t="s">
        <v>10723</v>
      </c>
      <c r="C1873" s="30">
        <v>160122735098</v>
      </c>
      <c r="D1873" s="20" t="s">
        <v>10724</v>
      </c>
      <c r="E1873" s="20" t="s">
        <v>50</v>
      </c>
      <c r="F1873" s="20" t="s">
        <v>13</v>
      </c>
      <c r="G1873" s="20">
        <v>2</v>
      </c>
      <c r="H1873" s="20">
        <v>2026</v>
      </c>
      <c r="I1873" s="20" t="s">
        <v>10725</v>
      </c>
      <c r="J1873" s="20" t="s">
        <v>10723</v>
      </c>
      <c r="K1873" s="20">
        <v>9014216023</v>
      </c>
      <c r="L1873" s="20" t="s">
        <v>10726</v>
      </c>
      <c r="M1873" s="20">
        <v>9790760740</v>
      </c>
      <c r="N1873" s="20" t="s">
        <v>67</v>
      </c>
      <c r="O1873" s="20" t="s">
        <v>147</v>
      </c>
      <c r="P1873" s="20" t="s">
        <v>10727</v>
      </c>
      <c r="Q1873" s="20" t="s">
        <v>70</v>
      </c>
      <c r="R1873" s="32" t="s">
        <v>1518</v>
      </c>
    </row>
    <row r="1874" spans="1:18" ht="22.5" hidden="1" customHeight="1" x14ac:dyDescent="0.2">
      <c r="A1874" s="29">
        <v>45409.725240671294</v>
      </c>
      <c r="B1874" s="20" t="s">
        <v>10728</v>
      </c>
      <c r="C1874" s="30">
        <v>160122735099</v>
      </c>
      <c r="D1874" s="20" t="s">
        <v>10729</v>
      </c>
      <c r="E1874" s="20" t="s">
        <v>50</v>
      </c>
      <c r="F1874" s="20" t="s">
        <v>13</v>
      </c>
      <c r="G1874" s="20">
        <v>2</v>
      </c>
      <c r="H1874" s="20">
        <v>2026</v>
      </c>
      <c r="I1874" s="20" t="s">
        <v>10730</v>
      </c>
      <c r="J1874" s="20" t="s">
        <v>10728</v>
      </c>
      <c r="K1874" s="20">
        <v>7675829108</v>
      </c>
      <c r="L1874" s="20" t="s">
        <v>10731</v>
      </c>
      <c r="M1874" s="20">
        <v>9790760740</v>
      </c>
      <c r="N1874" s="20" t="s">
        <v>3140</v>
      </c>
      <c r="O1874" s="20" t="s">
        <v>10732</v>
      </c>
      <c r="P1874" s="20" t="s">
        <v>10733</v>
      </c>
      <c r="Q1874" s="20" t="s">
        <v>70</v>
      </c>
      <c r="R1874" s="32" t="s">
        <v>10734</v>
      </c>
    </row>
    <row r="1875" spans="1:18" ht="22.5" hidden="1" customHeight="1" x14ac:dyDescent="0.2">
      <c r="A1875" s="29">
        <v>45387.556505590277</v>
      </c>
      <c r="B1875" s="20" t="s">
        <v>10735</v>
      </c>
      <c r="C1875" s="30">
        <v>160122735100</v>
      </c>
      <c r="D1875" s="20" t="s">
        <v>10736</v>
      </c>
      <c r="E1875" s="20" t="s">
        <v>50</v>
      </c>
      <c r="F1875" s="20" t="s">
        <v>13</v>
      </c>
      <c r="G1875" s="20">
        <v>2</v>
      </c>
      <c r="H1875" s="20">
        <v>2026</v>
      </c>
      <c r="I1875" s="20" t="s">
        <v>10737</v>
      </c>
      <c r="J1875" s="20" t="s">
        <v>10735</v>
      </c>
      <c r="K1875" s="20">
        <v>8247304457</v>
      </c>
      <c r="L1875" s="20" t="s">
        <v>10738</v>
      </c>
      <c r="M1875" s="20">
        <v>999999999999999</v>
      </c>
      <c r="N1875" s="20" t="s">
        <v>759</v>
      </c>
      <c r="O1875" s="20" t="s">
        <v>10739</v>
      </c>
      <c r="P1875" s="20" t="s">
        <v>10740</v>
      </c>
      <c r="Q1875" s="20" t="s">
        <v>70</v>
      </c>
      <c r="R1875" s="20" t="s">
        <v>10741</v>
      </c>
    </row>
    <row r="1876" spans="1:18" ht="22.5" hidden="1" customHeight="1" x14ac:dyDescent="0.2">
      <c r="A1876" s="29">
        <v>45409.759119733797</v>
      </c>
      <c r="B1876" s="20" t="s">
        <v>10742</v>
      </c>
      <c r="C1876" s="30">
        <v>160122735101</v>
      </c>
      <c r="D1876" s="20" t="s">
        <v>10743</v>
      </c>
      <c r="E1876" s="20" t="s">
        <v>50</v>
      </c>
      <c r="F1876" s="20" t="s">
        <v>13</v>
      </c>
      <c r="G1876" s="20">
        <v>2</v>
      </c>
      <c r="H1876" s="20">
        <v>2026</v>
      </c>
      <c r="I1876" s="20" t="s">
        <v>10742</v>
      </c>
      <c r="J1876" s="20" t="s">
        <v>10742</v>
      </c>
      <c r="K1876" s="20">
        <v>9059884162</v>
      </c>
      <c r="L1876" s="20" t="s">
        <v>10744</v>
      </c>
      <c r="M1876" s="20">
        <v>9790760740</v>
      </c>
      <c r="N1876" s="20" t="s">
        <v>3956</v>
      </c>
      <c r="O1876" s="20">
        <v>60</v>
      </c>
      <c r="P1876" s="20" t="s">
        <v>10745</v>
      </c>
      <c r="Q1876" s="20" t="s">
        <v>70</v>
      </c>
      <c r="R1876" s="20" t="s">
        <v>10746</v>
      </c>
    </row>
    <row r="1877" spans="1:18" ht="22.5" hidden="1" customHeight="1" x14ac:dyDescent="0.2">
      <c r="A1877" s="29">
        <v>45371.885118275459</v>
      </c>
      <c r="B1877" s="20" t="s">
        <v>10747</v>
      </c>
      <c r="C1877" s="30">
        <v>160122735104</v>
      </c>
      <c r="D1877" s="20" t="s">
        <v>10748</v>
      </c>
      <c r="E1877" s="20" t="s">
        <v>50</v>
      </c>
      <c r="F1877" s="20" t="s">
        <v>13</v>
      </c>
      <c r="G1877" s="20">
        <v>2</v>
      </c>
      <c r="H1877" s="20">
        <v>2026</v>
      </c>
      <c r="I1877" s="20" t="s">
        <v>10747</v>
      </c>
      <c r="J1877" s="20" t="s">
        <v>10749</v>
      </c>
      <c r="K1877" s="20">
        <v>6305022089</v>
      </c>
      <c r="L1877" s="20" t="s">
        <v>10750</v>
      </c>
      <c r="M1877" s="20">
        <v>9790760740</v>
      </c>
      <c r="N1877" s="20" t="s">
        <v>1360</v>
      </c>
      <c r="O1877" s="20" t="s">
        <v>10751</v>
      </c>
      <c r="P1877" s="20" t="s">
        <v>10752</v>
      </c>
      <c r="Q1877" s="20" t="s">
        <v>46</v>
      </c>
      <c r="R1877" s="32" t="s">
        <v>10753</v>
      </c>
    </row>
    <row r="1878" spans="1:18" ht="22.5" hidden="1" customHeight="1" x14ac:dyDescent="0.2">
      <c r="A1878" s="29">
        <v>45409.694773275463</v>
      </c>
      <c r="B1878" s="20" t="s">
        <v>10754</v>
      </c>
      <c r="C1878" s="30">
        <v>160122735105</v>
      </c>
      <c r="D1878" s="20" t="s">
        <v>10755</v>
      </c>
      <c r="E1878" s="20" t="s">
        <v>50</v>
      </c>
      <c r="F1878" s="20" t="s">
        <v>13</v>
      </c>
      <c r="G1878" s="20">
        <v>2</v>
      </c>
      <c r="H1878" s="20">
        <v>2026</v>
      </c>
      <c r="I1878" s="20" t="s">
        <v>10756</v>
      </c>
      <c r="J1878" s="20" t="s">
        <v>10754</v>
      </c>
      <c r="K1878" s="20">
        <v>8247852121</v>
      </c>
      <c r="L1878" s="20" t="s">
        <v>10750</v>
      </c>
      <c r="M1878" s="20">
        <v>9790760740</v>
      </c>
      <c r="N1878" s="20" t="s">
        <v>67</v>
      </c>
      <c r="O1878" s="20" t="s">
        <v>947</v>
      </c>
      <c r="P1878" s="31" t="s">
        <v>10757</v>
      </c>
      <c r="Q1878" s="20" t="s">
        <v>70</v>
      </c>
      <c r="R1878" s="32" t="s">
        <v>10758</v>
      </c>
    </row>
    <row r="1879" spans="1:18" ht="22.5" hidden="1" customHeight="1" x14ac:dyDescent="0.2">
      <c r="A1879" s="29">
        <v>45371.491816458336</v>
      </c>
      <c r="B1879" s="20" t="s">
        <v>10759</v>
      </c>
      <c r="C1879" s="30">
        <v>160122735106</v>
      </c>
      <c r="D1879" s="20" t="s">
        <v>10760</v>
      </c>
      <c r="E1879" s="20" t="s">
        <v>50</v>
      </c>
      <c r="F1879" s="20" t="s">
        <v>13</v>
      </c>
      <c r="G1879" s="20">
        <v>2</v>
      </c>
      <c r="H1879" s="20">
        <v>2026</v>
      </c>
      <c r="I1879" s="20" t="s">
        <v>10761</v>
      </c>
      <c r="J1879" s="20" t="s">
        <v>10759</v>
      </c>
      <c r="K1879" s="20">
        <v>7396209271</v>
      </c>
      <c r="L1879" s="20" t="s">
        <v>10762</v>
      </c>
      <c r="M1879" s="20">
        <v>9790760740</v>
      </c>
      <c r="N1879" s="20" t="s">
        <v>1360</v>
      </c>
      <c r="O1879" s="20" t="s">
        <v>10751</v>
      </c>
      <c r="P1879" s="20" t="s">
        <v>10763</v>
      </c>
      <c r="Q1879" s="20" t="s">
        <v>46</v>
      </c>
      <c r="R1879" s="32" t="s">
        <v>7895</v>
      </c>
    </row>
    <row r="1880" spans="1:18" ht="22.5" hidden="1" customHeight="1" x14ac:dyDescent="0.2">
      <c r="A1880" s="29">
        <v>45409.72470579861</v>
      </c>
      <c r="B1880" s="20" t="s">
        <v>10764</v>
      </c>
      <c r="C1880" s="30">
        <v>160122735107</v>
      </c>
      <c r="D1880" s="20" t="s">
        <v>10765</v>
      </c>
      <c r="E1880" s="20" t="s">
        <v>50</v>
      </c>
      <c r="F1880" s="20" t="s">
        <v>13</v>
      </c>
      <c r="G1880" s="20">
        <v>2</v>
      </c>
      <c r="H1880" s="20">
        <v>2026</v>
      </c>
      <c r="I1880" s="20" t="s">
        <v>10766</v>
      </c>
      <c r="J1880" s="20" t="s">
        <v>10764</v>
      </c>
      <c r="K1880" s="20">
        <v>9494211489</v>
      </c>
      <c r="L1880" s="20" t="s">
        <v>10767</v>
      </c>
      <c r="M1880" s="20">
        <v>9790760740</v>
      </c>
      <c r="N1880" s="20" t="s">
        <v>3140</v>
      </c>
      <c r="O1880" s="20" t="s">
        <v>10768</v>
      </c>
      <c r="P1880" s="31" t="s">
        <v>10769</v>
      </c>
      <c r="Q1880" s="20" t="s">
        <v>70</v>
      </c>
      <c r="R1880" s="32" t="s">
        <v>10770</v>
      </c>
    </row>
    <row r="1881" spans="1:18" ht="22.5" hidden="1" customHeight="1" x14ac:dyDescent="0.2">
      <c r="A1881" s="29">
        <v>45382.820244375005</v>
      </c>
      <c r="B1881" s="20" t="s">
        <v>10771</v>
      </c>
      <c r="C1881" s="30">
        <v>160122735108</v>
      </c>
      <c r="D1881" s="20" t="s">
        <v>10772</v>
      </c>
      <c r="E1881" s="20" t="s">
        <v>50</v>
      </c>
      <c r="F1881" s="20" t="s">
        <v>13</v>
      </c>
      <c r="G1881" s="20">
        <v>2</v>
      </c>
      <c r="H1881" s="20">
        <v>2026</v>
      </c>
      <c r="I1881" s="20" t="s">
        <v>10773</v>
      </c>
      <c r="J1881" s="20" t="s">
        <v>10774</v>
      </c>
      <c r="K1881" s="20">
        <v>6309796426</v>
      </c>
      <c r="L1881" s="20" t="s">
        <v>10750</v>
      </c>
      <c r="M1881" s="20">
        <v>9790760740</v>
      </c>
      <c r="N1881" s="20" t="s">
        <v>206</v>
      </c>
      <c r="O1881" s="20" t="s">
        <v>10775</v>
      </c>
      <c r="P1881" s="20" t="s">
        <v>10776</v>
      </c>
      <c r="Q1881" s="20" t="s">
        <v>70</v>
      </c>
      <c r="R1881" s="32" t="s">
        <v>9587</v>
      </c>
    </row>
    <row r="1882" spans="1:18" ht="22.5" hidden="1" customHeight="1" x14ac:dyDescent="0.2">
      <c r="A1882" s="29">
        <v>45409.745065752315</v>
      </c>
      <c r="B1882" s="20" t="s">
        <v>10777</v>
      </c>
      <c r="C1882" s="30">
        <v>160122735112</v>
      </c>
      <c r="D1882" s="20" t="s">
        <v>10778</v>
      </c>
      <c r="E1882" s="20" t="s">
        <v>50</v>
      </c>
      <c r="F1882" s="20" t="s">
        <v>13</v>
      </c>
      <c r="G1882" s="20">
        <v>2</v>
      </c>
      <c r="H1882" s="20">
        <v>2026</v>
      </c>
      <c r="I1882" s="20" t="s">
        <v>10779</v>
      </c>
      <c r="J1882" s="20" t="s">
        <v>10777</v>
      </c>
      <c r="K1882" s="20">
        <v>9390972989</v>
      </c>
      <c r="L1882" s="20" t="s">
        <v>10780</v>
      </c>
      <c r="M1882" s="20">
        <v>9790760740</v>
      </c>
      <c r="N1882" s="20" t="s">
        <v>206</v>
      </c>
      <c r="O1882" s="20" t="s">
        <v>3490</v>
      </c>
      <c r="P1882" s="20" t="s">
        <v>10781</v>
      </c>
      <c r="Q1882" s="20" t="s">
        <v>70</v>
      </c>
      <c r="R1882" s="32" t="s">
        <v>10782</v>
      </c>
    </row>
    <row r="1883" spans="1:18" ht="22.5" hidden="1" customHeight="1" x14ac:dyDescent="0.2">
      <c r="A1883" s="29">
        <v>45370.895788831018</v>
      </c>
      <c r="B1883" s="20" t="s">
        <v>10783</v>
      </c>
      <c r="C1883" s="30">
        <v>160122735113</v>
      </c>
      <c r="D1883" s="20" t="s">
        <v>10784</v>
      </c>
      <c r="E1883" s="20" t="s">
        <v>50</v>
      </c>
      <c r="F1883" s="20" t="s">
        <v>13</v>
      </c>
      <c r="G1883" s="20">
        <v>2</v>
      </c>
      <c r="H1883" s="20">
        <v>2026</v>
      </c>
      <c r="I1883" s="20" t="s">
        <v>10785</v>
      </c>
      <c r="J1883" s="20" t="s">
        <v>10783</v>
      </c>
      <c r="K1883" s="20">
        <v>8919863568</v>
      </c>
      <c r="L1883" s="20" t="s">
        <v>10786</v>
      </c>
      <c r="M1883" s="20">
        <v>9790760740</v>
      </c>
      <c r="N1883" s="20" t="s">
        <v>53</v>
      </c>
      <c r="O1883" s="20" t="s">
        <v>10787</v>
      </c>
      <c r="P1883" s="20" t="s">
        <v>10788</v>
      </c>
      <c r="Q1883" s="20" t="s">
        <v>70</v>
      </c>
      <c r="R1883" s="32" t="s">
        <v>10789</v>
      </c>
    </row>
    <row r="1884" spans="1:18" ht="22.5" hidden="1" customHeight="1" x14ac:dyDescent="0.2">
      <c r="A1884" s="29">
        <v>45409.710447141202</v>
      </c>
      <c r="B1884" s="20" t="s">
        <v>10790</v>
      </c>
      <c r="C1884" s="30">
        <v>160122735115</v>
      </c>
      <c r="D1884" s="20" t="s">
        <v>10791</v>
      </c>
      <c r="E1884" s="20" t="s">
        <v>50</v>
      </c>
      <c r="F1884" s="20" t="s">
        <v>13</v>
      </c>
      <c r="G1884" s="20">
        <v>2</v>
      </c>
      <c r="H1884" s="20">
        <v>2026</v>
      </c>
      <c r="I1884" s="20" t="s">
        <v>10792</v>
      </c>
      <c r="J1884" s="20" t="s">
        <v>10790</v>
      </c>
      <c r="K1884" s="20">
        <v>9705377839</v>
      </c>
      <c r="L1884" s="20" t="s">
        <v>10793</v>
      </c>
      <c r="M1884" s="20">
        <v>9790760740</v>
      </c>
      <c r="N1884" s="20" t="s">
        <v>10794</v>
      </c>
      <c r="O1884" s="20" t="s">
        <v>10795</v>
      </c>
      <c r="P1884" s="20" t="s">
        <v>10796</v>
      </c>
      <c r="Q1884" s="20" t="s">
        <v>70</v>
      </c>
      <c r="R1884" s="32" t="s">
        <v>1472</v>
      </c>
    </row>
    <row r="1885" spans="1:18" ht="22.5" hidden="1" customHeight="1" x14ac:dyDescent="0.2">
      <c r="A1885" s="29">
        <v>45381.383359756946</v>
      </c>
      <c r="B1885" s="20" t="s">
        <v>10797</v>
      </c>
      <c r="C1885" s="30">
        <v>160122735116</v>
      </c>
      <c r="D1885" s="20" t="s">
        <v>10798</v>
      </c>
      <c r="E1885" s="20" t="s">
        <v>50</v>
      </c>
      <c r="F1885" s="20" t="s">
        <v>13</v>
      </c>
      <c r="G1885" s="20">
        <v>2</v>
      </c>
      <c r="H1885" s="20">
        <v>2026</v>
      </c>
      <c r="I1885" s="20" t="s">
        <v>10799</v>
      </c>
      <c r="J1885" s="20" t="s">
        <v>10797</v>
      </c>
      <c r="K1885" s="20">
        <v>9392388467</v>
      </c>
      <c r="L1885" s="20" t="s">
        <v>10800</v>
      </c>
      <c r="M1885" s="20">
        <v>9790760740</v>
      </c>
      <c r="N1885" s="20" t="s">
        <v>10801</v>
      </c>
      <c r="O1885" s="20" t="s">
        <v>10802</v>
      </c>
      <c r="P1885" s="20" t="s">
        <v>10803</v>
      </c>
      <c r="Q1885" s="20" t="s">
        <v>70</v>
      </c>
      <c r="R1885" s="32" t="s">
        <v>10804</v>
      </c>
    </row>
    <row r="1886" spans="1:18" ht="22.5" hidden="1" customHeight="1" x14ac:dyDescent="0.2">
      <c r="A1886" s="29">
        <v>45409.715200347222</v>
      </c>
      <c r="B1886" s="20" t="s">
        <v>10805</v>
      </c>
      <c r="C1886" s="30">
        <v>160122735117</v>
      </c>
      <c r="D1886" s="20" t="s">
        <v>10806</v>
      </c>
      <c r="E1886" s="20" t="s">
        <v>50</v>
      </c>
      <c r="F1886" s="20" t="s">
        <v>13</v>
      </c>
      <c r="G1886" s="20">
        <v>2</v>
      </c>
      <c r="H1886" s="20">
        <v>2026</v>
      </c>
      <c r="I1886" s="20" t="s">
        <v>10807</v>
      </c>
      <c r="J1886" s="20" t="s">
        <v>10805</v>
      </c>
      <c r="K1886" s="20">
        <v>9493192024</v>
      </c>
      <c r="L1886" s="20" t="s">
        <v>10808</v>
      </c>
      <c r="M1886" s="20">
        <v>9790760740</v>
      </c>
      <c r="N1886" s="20" t="s">
        <v>67</v>
      </c>
      <c r="O1886" s="20" t="s">
        <v>169</v>
      </c>
      <c r="P1886" s="20" t="s">
        <v>10809</v>
      </c>
      <c r="Q1886" s="20" t="s">
        <v>70</v>
      </c>
      <c r="R1886" s="20" t="s">
        <v>112</v>
      </c>
    </row>
    <row r="1887" spans="1:18" ht="22.5" hidden="1" customHeight="1" x14ac:dyDescent="0.2">
      <c r="A1887" s="29">
        <v>45367.398843946758</v>
      </c>
      <c r="B1887" s="20" t="s">
        <v>10810</v>
      </c>
      <c r="C1887" s="30">
        <v>160122735119</v>
      </c>
      <c r="D1887" s="20" t="s">
        <v>10811</v>
      </c>
      <c r="E1887" s="20" t="s">
        <v>50</v>
      </c>
      <c r="F1887" s="20" t="s">
        <v>13</v>
      </c>
      <c r="G1887" s="20">
        <v>2</v>
      </c>
      <c r="H1887" s="20">
        <v>2026</v>
      </c>
      <c r="I1887" s="20" t="s">
        <v>10812</v>
      </c>
      <c r="J1887" s="20" t="s">
        <v>10810</v>
      </c>
      <c r="K1887" s="20">
        <v>9492037786</v>
      </c>
      <c r="L1887" s="20" t="s">
        <v>10813</v>
      </c>
      <c r="M1887" s="20">
        <v>9440079310</v>
      </c>
      <c r="N1887" s="20" t="s">
        <v>67</v>
      </c>
      <c r="O1887" s="20" t="s">
        <v>10814</v>
      </c>
      <c r="P1887" s="31" t="s">
        <v>10815</v>
      </c>
      <c r="Q1887" s="20" t="s">
        <v>70</v>
      </c>
      <c r="R1887" s="32" t="s">
        <v>271</v>
      </c>
    </row>
    <row r="1888" spans="1:18" ht="22.5" hidden="1" customHeight="1" x14ac:dyDescent="0.2">
      <c r="A1888" s="29">
        <v>45398.677867465274</v>
      </c>
      <c r="B1888" s="20" t="s">
        <v>10816</v>
      </c>
      <c r="C1888" s="30">
        <v>160122735120</v>
      </c>
      <c r="D1888" s="20" t="s">
        <v>10817</v>
      </c>
      <c r="E1888" s="20" t="s">
        <v>50</v>
      </c>
      <c r="F1888" s="20" t="s">
        <v>13</v>
      </c>
      <c r="G1888" s="20">
        <v>2</v>
      </c>
      <c r="H1888" s="20">
        <v>2026</v>
      </c>
      <c r="I1888" s="20" t="s">
        <v>10818</v>
      </c>
      <c r="J1888" s="20" t="s">
        <v>10816</v>
      </c>
      <c r="K1888" s="20">
        <v>7386253935</v>
      </c>
      <c r="L1888" s="20" t="s">
        <v>10819</v>
      </c>
      <c r="M1888" s="20" t="s">
        <v>10820</v>
      </c>
      <c r="N1888" s="20" t="s">
        <v>206</v>
      </c>
      <c r="O1888" s="20" t="s">
        <v>10821</v>
      </c>
      <c r="P1888" s="20" t="s">
        <v>10822</v>
      </c>
      <c r="Q1888" s="20" t="s">
        <v>70</v>
      </c>
      <c r="R1888" s="32" t="s">
        <v>301</v>
      </c>
    </row>
    <row r="1889" spans="1:18" ht="22.5" hidden="1" customHeight="1" x14ac:dyDescent="0.2">
      <c r="A1889" s="29">
        <v>45380.329072824075</v>
      </c>
      <c r="B1889" s="20" t="s">
        <v>10823</v>
      </c>
      <c r="C1889" s="30">
        <v>160122735121</v>
      </c>
      <c r="D1889" s="20" t="s">
        <v>10824</v>
      </c>
      <c r="E1889" s="20" t="s">
        <v>50</v>
      </c>
      <c r="F1889" s="20" t="s">
        <v>13</v>
      </c>
      <c r="G1889" s="20">
        <v>2</v>
      </c>
      <c r="H1889" s="20">
        <v>2026</v>
      </c>
      <c r="I1889" s="20" t="s">
        <v>10825</v>
      </c>
      <c r="J1889" s="20" t="s">
        <v>10823</v>
      </c>
      <c r="K1889" s="20">
        <v>8688760829</v>
      </c>
      <c r="L1889" s="20" t="s">
        <v>10826</v>
      </c>
      <c r="M1889" s="20">
        <v>9440079310</v>
      </c>
      <c r="N1889" s="20" t="s">
        <v>1360</v>
      </c>
      <c r="O1889" s="20">
        <v>60</v>
      </c>
      <c r="P1889" s="20" t="s">
        <v>10827</v>
      </c>
      <c r="Q1889" s="20" t="s">
        <v>46</v>
      </c>
      <c r="R1889" s="32" t="s">
        <v>10828</v>
      </c>
    </row>
    <row r="1890" spans="1:18" ht="22.5" hidden="1" customHeight="1" x14ac:dyDescent="0.2">
      <c r="A1890" s="29">
        <v>45370.779673993056</v>
      </c>
      <c r="B1890" s="20" t="s">
        <v>10829</v>
      </c>
      <c r="C1890" s="30">
        <v>160122735123</v>
      </c>
      <c r="D1890" s="20" t="s">
        <v>10830</v>
      </c>
      <c r="E1890" s="20" t="s">
        <v>50</v>
      </c>
      <c r="F1890" s="20" t="s">
        <v>13</v>
      </c>
      <c r="G1890" s="20">
        <v>2</v>
      </c>
      <c r="H1890" s="20">
        <v>2026</v>
      </c>
      <c r="I1890" s="20" t="s">
        <v>10831</v>
      </c>
      <c r="J1890" s="20" t="s">
        <v>10829</v>
      </c>
      <c r="K1890" s="20">
        <v>7396797558</v>
      </c>
      <c r="L1890" s="20" t="s">
        <v>10819</v>
      </c>
      <c r="M1890" s="20">
        <v>9440079310</v>
      </c>
      <c r="N1890" s="20" t="s">
        <v>594</v>
      </c>
      <c r="O1890" s="20" t="s">
        <v>2721</v>
      </c>
      <c r="P1890" s="31" t="s">
        <v>10832</v>
      </c>
      <c r="Q1890" s="20" t="s">
        <v>46</v>
      </c>
      <c r="R1890" s="32" t="s">
        <v>10833</v>
      </c>
    </row>
    <row r="1891" spans="1:18" ht="22.5" hidden="1" customHeight="1" x14ac:dyDescent="0.2">
      <c r="A1891" s="29">
        <v>45378.632515937497</v>
      </c>
      <c r="B1891" s="20" t="s">
        <v>10834</v>
      </c>
      <c r="C1891" s="30">
        <v>160122735124</v>
      </c>
      <c r="D1891" s="20" t="s">
        <v>2364</v>
      </c>
      <c r="E1891" s="20" t="s">
        <v>50</v>
      </c>
      <c r="F1891" s="20" t="s">
        <v>13</v>
      </c>
      <c r="G1891" s="20">
        <v>2</v>
      </c>
      <c r="H1891" s="20">
        <v>2026</v>
      </c>
      <c r="I1891" s="20" t="s">
        <v>10835</v>
      </c>
      <c r="J1891" s="20" t="s">
        <v>10834</v>
      </c>
      <c r="K1891" s="20">
        <v>9573631056</v>
      </c>
      <c r="L1891" s="20" t="s">
        <v>10819</v>
      </c>
      <c r="M1891" s="20">
        <v>9440079310</v>
      </c>
      <c r="N1891" s="20" t="s">
        <v>594</v>
      </c>
      <c r="O1891" s="20" t="s">
        <v>10836</v>
      </c>
      <c r="P1891" s="31" t="s">
        <v>10837</v>
      </c>
      <c r="Q1891" s="20" t="s">
        <v>70</v>
      </c>
      <c r="R1891" s="32" t="s">
        <v>10838</v>
      </c>
    </row>
    <row r="1892" spans="1:18" ht="22.5" hidden="1" customHeight="1" x14ac:dyDescent="0.2">
      <c r="A1892" s="29">
        <v>45397.417056759259</v>
      </c>
      <c r="B1892" s="20" t="s">
        <v>10839</v>
      </c>
      <c r="C1892" s="30">
        <v>160122735125</v>
      </c>
      <c r="D1892" s="20" t="s">
        <v>10840</v>
      </c>
      <c r="E1892" s="20" t="s">
        <v>50</v>
      </c>
      <c r="F1892" s="20" t="s">
        <v>13</v>
      </c>
      <c r="G1892" s="20">
        <v>2</v>
      </c>
      <c r="H1892" s="20">
        <v>2026</v>
      </c>
      <c r="I1892" s="20" t="s">
        <v>10841</v>
      </c>
      <c r="J1892" s="20" t="s">
        <v>10839</v>
      </c>
      <c r="K1892" s="20">
        <v>8121280870</v>
      </c>
      <c r="L1892" s="20" t="s">
        <v>10842</v>
      </c>
      <c r="M1892" s="20">
        <v>9440079310</v>
      </c>
      <c r="N1892" s="20" t="s">
        <v>1360</v>
      </c>
      <c r="O1892" s="20" t="s">
        <v>1361</v>
      </c>
      <c r="P1892" s="20" t="s">
        <v>10843</v>
      </c>
      <c r="Q1892" s="20" t="s">
        <v>46</v>
      </c>
      <c r="R1892" s="20" t="s">
        <v>10844</v>
      </c>
    </row>
    <row r="1893" spans="1:18" ht="22.5" hidden="1" customHeight="1" x14ac:dyDescent="0.2">
      <c r="A1893" s="29">
        <v>45380.659052974537</v>
      </c>
      <c r="B1893" s="20" t="s">
        <v>10845</v>
      </c>
      <c r="C1893" s="30">
        <v>160122735126</v>
      </c>
      <c r="D1893" s="20" t="s">
        <v>10846</v>
      </c>
      <c r="E1893" s="20" t="s">
        <v>50</v>
      </c>
      <c r="F1893" s="20" t="s">
        <v>13</v>
      </c>
      <c r="G1893" s="20">
        <v>2</v>
      </c>
      <c r="H1893" s="20">
        <v>2026</v>
      </c>
      <c r="I1893" s="20" t="s">
        <v>10847</v>
      </c>
      <c r="J1893" s="20" t="s">
        <v>10845</v>
      </c>
      <c r="K1893" s="20">
        <v>6300954042</v>
      </c>
      <c r="L1893" s="20" t="s">
        <v>10819</v>
      </c>
      <c r="M1893" s="20">
        <v>9440079310</v>
      </c>
      <c r="N1893" s="20" t="s">
        <v>600</v>
      </c>
      <c r="O1893" s="20" t="s">
        <v>770</v>
      </c>
      <c r="P1893" s="20" t="s">
        <v>10848</v>
      </c>
      <c r="Q1893" s="20" t="s">
        <v>46</v>
      </c>
      <c r="R1893" s="32" t="s">
        <v>10849</v>
      </c>
    </row>
    <row r="1894" spans="1:18" ht="22.5" hidden="1" customHeight="1" x14ac:dyDescent="0.2">
      <c r="A1894" s="29">
        <v>45400.461040150461</v>
      </c>
      <c r="B1894" s="20" t="s">
        <v>10850</v>
      </c>
      <c r="C1894" s="30">
        <v>160122735127</v>
      </c>
      <c r="D1894" s="20" t="s">
        <v>10851</v>
      </c>
      <c r="E1894" s="20" t="s">
        <v>50</v>
      </c>
      <c r="F1894" s="20" t="s">
        <v>13</v>
      </c>
      <c r="G1894" s="20">
        <v>2</v>
      </c>
      <c r="H1894" s="20">
        <v>2026</v>
      </c>
      <c r="I1894" s="20" t="s">
        <v>10852</v>
      </c>
      <c r="J1894" s="20" t="s">
        <v>10850</v>
      </c>
      <c r="K1894" s="20">
        <v>9948133435</v>
      </c>
      <c r="L1894" s="20" t="s">
        <v>10853</v>
      </c>
      <c r="M1894" s="20">
        <v>9440079310</v>
      </c>
      <c r="N1894" s="20" t="s">
        <v>600</v>
      </c>
      <c r="O1894" s="20" t="s">
        <v>770</v>
      </c>
      <c r="P1894" s="20" t="s">
        <v>10854</v>
      </c>
      <c r="Q1894" s="20" t="s">
        <v>70</v>
      </c>
      <c r="R1894" s="20" t="s">
        <v>112</v>
      </c>
    </row>
    <row r="1895" spans="1:18" ht="22.5" hidden="1" customHeight="1" x14ac:dyDescent="0.2">
      <c r="A1895" s="29">
        <v>45383.696324699078</v>
      </c>
      <c r="B1895" s="20" t="s">
        <v>10855</v>
      </c>
      <c r="C1895" s="30">
        <v>160122735128</v>
      </c>
      <c r="D1895" s="20" t="s">
        <v>10856</v>
      </c>
      <c r="E1895" s="20" t="s">
        <v>50</v>
      </c>
      <c r="F1895" s="20" t="s">
        <v>13</v>
      </c>
      <c r="G1895" s="20">
        <v>2</v>
      </c>
      <c r="H1895" s="20">
        <v>2026</v>
      </c>
      <c r="I1895" s="20" t="s">
        <v>10857</v>
      </c>
      <c r="J1895" s="20" t="s">
        <v>10855</v>
      </c>
      <c r="K1895" s="20">
        <v>7899251342</v>
      </c>
      <c r="L1895" s="20" t="s">
        <v>10858</v>
      </c>
      <c r="M1895" s="20">
        <v>9440079310</v>
      </c>
      <c r="N1895" s="20" t="s">
        <v>67</v>
      </c>
      <c r="O1895" s="20" t="s">
        <v>169</v>
      </c>
      <c r="P1895" s="31" t="s">
        <v>10859</v>
      </c>
      <c r="Q1895" s="20" t="s">
        <v>46</v>
      </c>
      <c r="R1895" s="32" t="s">
        <v>682</v>
      </c>
    </row>
    <row r="1896" spans="1:18" ht="22.5" hidden="1" customHeight="1" x14ac:dyDescent="0.2">
      <c r="A1896" s="29">
        <v>45358.790259768517</v>
      </c>
      <c r="B1896" s="20" t="s">
        <v>10860</v>
      </c>
      <c r="C1896" s="30">
        <v>160122735129</v>
      </c>
      <c r="D1896" s="20" t="s">
        <v>10861</v>
      </c>
      <c r="E1896" s="20" t="s">
        <v>50</v>
      </c>
      <c r="F1896" s="20" t="s">
        <v>13</v>
      </c>
      <c r="G1896" s="20">
        <v>2</v>
      </c>
      <c r="H1896" s="20">
        <v>2026</v>
      </c>
      <c r="I1896" s="20" t="s">
        <v>10862</v>
      </c>
      <c r="J1896" s="20" t="s">
        <v>10860</v>
      </c>
      <c r="K1896" s="20">
        <v>8688495058</v>
      </c>
      <c r="L1896" s="20" t="s">
        <v>10819</v>
      </c>
      <c r="M1896" s="20">
        <v>9440079310</v>
      </c>
      <c r="N1896" s="20" t="s">
        <v>67</v>
      </c>
      <c r="O1896" s="20" t="s">
        <v>10863</v>
      </c>
      <c r="P1896" s="31" t="s">
        <v>10864</v>
      </c>
      <c r="Q1896" s="20" t="s">
        <v>46</v>
      </c>
      <c r="R1896" s="32" t="s">
        <v>10865</v>
      </c>
    </row>
    <row r="1897" spans="1:18" ht="22.5" hidden="1" customHeight="1" x14ac:dyDescent="0.2">
      <c r="A1897" s="29">
        <v>45383.814660034725</v>
      </c>
      <c r="B1897" s="20" t="s">
        <v>10866</v>
      </c>
      <c r="C1897" s="30">
        <v>160122735130</v>
      </c>
      <c r="D1897" s="20" t="s">
        <v>10867</v>
      </c>
      <c r="E1897" s="20" t="s">
        <v>50</v>
      </c>
      <c r="F1897" s="20" t="s">
        <v>13</v>
      </c>
      <c r="G1897" s="20">
        <v>2</v>
      </c>
      <c r="H1897" s="20">
        <v>2026</v>
      </c>
      <c r="I1897" s="20" t="s">
        <v>10868</v>
      </c>
      <c r="J1897" s="20" t="s">
        <v>10866</v>
      </c>
      <c r="K1897" s="20">
        <v>7702679282</v>
      </c>
      <c r="L1897" s="20" t="s">
        <v>10869</v>
      </c>
      <c r="M1897" s="20" t="s">
        <v>10820</v>
      </c>
      <c r="N1897" s="20" t="s">
        <v>1360</v>
      </c>
      <c r="O1897" s="20" t="s">
        <v>3928</v>
      </c>
      <c r="P1897" s="20" t="s">
        <v>10870</v>
      </c>
      <c r="Q1897" s="20" t="s">
        <v>46</v>
      </c>
      <c r="R1897" s="32" t="s">
        <v>153</v>
      </c>
    </row>
    <row r="1898" spans="1:18" ht="22.5" hidden="1" customHeight="1" x14ac:dyDescent="0.2">
      <c r="A1898" s="29">
        <v>45380.679391423611</v>
      </c>
      <c r="B1898" s="20" t="s">
        <v>10871</v>
      </c>
      <c r="C1898" s="30">
        <v>160122735131</v>
      </c>
      <c r="D1898" s="20" t="s">
        <v>10872</v>
      </c>
      <c r="E1898" s="20" t="s">
        <v>50</v>
      </c>
      <c r="F1898" s="20" t="s">
        <v>13</v>
      </c>
      <c r="G1898" s="20">
        <v>2</v>
      </c>
      <c r="H1898" s="20">
        <v>2026</v>
      </c>
      <c r="I1898" s="20" t="s">
        <v>10873</v>
      </c>
      <c r="J1898" s="20" t="s">
        <v>10871</v>
      </c>
      <c r="K1898" s="20">
        <v>8367683045</v>
      </c>
      <c r="L1898" s="20" t="s">
        <v>10874</v>
      </c>
      <c r="M1898" s="20">
        <v>9440079310</v>
      </c>
      <c r="N1898" s="20" t="s">
        <v>600</v>
      </c>
      <c r="O1898" s="20" t="s">
        <v>810</v>
      </c>
      <c r="P1898" s="20" t="s">
        <v>10875</v>
      </c>
      <c r="Q1898" s="20" t="s">
        <v>46</v>
      </c>
      <c r="R1898" s="33" t="s">
        <v>10876</v>
      </c>
    </row>
    <row r="1899" spans="1:18" ht="22.5" hidden="1" customHeight="1" x14ac:dyDescent="0.2">
      <c r="A1899" s="29">
        <v>45383.425966921292</v>
      </c>
      <c r="B1899" s="20" t="s">
        <v>10877</v>
      </c>
      <c r="C1899" s="30">
        <v>160122735132</v>
      </c>
      <c r="D1899" s="20" t="s">
        <v>10878</v>
      </c>
      <c r="E1899" s="20" t="s">
        <v>50</v>
      </c>
      <c r="F1899" s="20" t="s">
        <v>13</v>
      </c>
      <c r="G1899" s="20">
        <v>2</v>
      </c>
      <c r="H1899" s="20">
        <v>2026</v>
      </c>
      <c r="I1899" s="20" t="s">
        <v>10879</v>
      </c>
      <c r="J1899" s="20" t="s">
        <v>10877</v>
      </c>
      <c r="K1899" s="20">
        <v>9704547459</v>
      </c>
      <c r="L1899" s="20" t="s">
        <v>10819</v>
      </c>
      <c r="M1899" s="20">
        <v>9440079310</v>
      </c>
      <c r="N1899" s="20" t="s">
        <v>1360</v>
      </c>
      <c r="O1899" s="20">
        <v>60</v>
      </c>
      <c r="P1899" s="20" t="s">
        <v>10880</v>
      </c>
      <c r="Q1899" s="20" t="s">
        <v>70</v>
      </c>
      <c r="R1899" s="32" t="s">
        <v>1518</v>
      </c>
    </row>
    <row r="1900" spans="1:18" ht="22.5" hidden="1" customHeight="1" x14ac:dyDescent="0.2">
      <c r="A1900" s="29">
        <v>45380.660881435186</v>
      </c>
      <c r="B1900" s="20" t="s">
        <v>10881</v>
      </c>
      <c r="C1900" s="30">
        <v>160122735133</v>
      </c>
      <c r="D1900" s="20" t="s">
        <v>10882</v>
      </c>
      <c r="E1900" s="20" t="s">
        <v>50</v>
      </c>
      <c r="F1900" s="20" t="s">
        <v>13</v>
      </c>
      <c r="G1900" s="20">
        <v>2</v>
      </c>
      <c r="H1900" s="20">
        <v>2026</v>
      </c>
      <c r="I1900" s="20" t="s">
        <v>10883</v>
      </c>
      <c r="J1900" s="20" t="s">
        <v>10881</v>
      </c>
      <c r="K1900" s="20">
        <v>7659958434</v>
      </c>
      <c r="L1900" s="20" t="s">
        <v>10884</v>
      </c>
      <c r="M1900" s="20">
        <v>9440079310</v>
      </c>
      <c r="N1900" s="20" t="s">
        <v>600</v>
      </c>
      <c r="O1900" s="20" t="s">
        <v>10885</v>
      </c>
      <c r="P1900" s="20" t="s">
        <v>10886</v>
      </c>
      <c r="Q1900" s="20" t="s">
        <v>70</v>
      </c>
      <c r="R1900" s="32" t="s">
        <v>10887</v>
      </c>
    </row>
    <row r="1901" spans="1:18" ht="22.5" hidden="1" customHeight="1" x14ac:dyDescent="0.2">
      <c r="A1901" s="29">
        <v>45380.89904444445</v>
      </c>
      <c r="B1901" s="20" t="s">
        <v>10888</v>
      </c>
      <c r="C1901" s="30">
        <v>160122735134</v>
      </c>
      <c r="D1901" s="20" t="s">
        <v>10889</v>
      </c>
      <c r="E1901" s="20" t="s">
        <v>50</v>
      </c>
      <c r="F1901" s="20" t="s">
        <v>13</v>
      </c>
      <c r="G1901" s="20">
        <v>2</v>
      </c>
      <c r="H1901" s="20">
        <v>2026</v>
      </c>
      <c r="I1901" s="20" t="s">
        <v>10890</v>
      </c>
      <c r="J1901" s="20" t="s">
        <v>10888</v>
      </c>
      <c r="K1901" s="20">
        <v>8919572452</v>
      </c>
      <c r="L1901" s="20" t="s">
        <v>10891</v>
      </c>
      <c r="M1901" s="20">
        <v>9440079310</v>
      </c>
      <c r="N1901" s="20" t="s">
        <v>10564</v>
      </c>
      <c r="O1901" s="20" t="s">
        <v>10892</v>
      </c>
      <c r="P1901" s="20" t="s">
        <v>10893</v>
      </c>
      <c r="Q1901" s="20" t="s">
        <v>70</v>
      </c>
      <c r="R1901" s="32" t="s">
        <v>164</v>
      </c>
    </row>
    <row r="1902" spans="1:18" ht="22.5" hidden="1" customHeight="1" x14ac:dyDescent="0.2">
      <c r="A1902" s="29">
        <v>45360.546271423613</v>
      </c>
      <c r="B1902" s="20" t="s">
        <v>10894</v>
      </c>
      <c r="C1902" s="30">
        <v>160122735141</v>
      </c>
      <c r="D1902" s="20" t="s">
        <v>10895</v>
      </c>
      <c r="E1902" s="20" t="s">
        <v>40</v>
      </c>
      <c r="F1902" s="20" t="s">
        <v>13</v>
      </c>
      <c r="G1902" s="20">
        <v>3</v>
      </c>
      <c r="H1902" s="20">
        <v>2026</v>
      </c>
      <c r="I1902" s="20" t="s">
        <v>10896</v>
      </c>
      <c r="J1902" s="20" t="s">
        <v>10894</v>
      </c>
      <c r="K1902" s="20">
        <v>9502116404</v>
      </c>
      <c r="L1902" s="20" t="s">
        <v>10897</v>
      </c>
      <c r="M1902" s="20">
        <v>9291522525</v>
      </c>
      <c r="N1902" s="20" t="s">
        <v>600</v>
      </c>
      <c r="O1902" s="20" t="s">
        <v>3046</v>
      </c>
      <c r="P1902" s="20" t="s">
        <v>10898</v>
      </c>
      <c r="Q1902" s="20" t="s">
        <v>46</v>
      </c>
      <c r="R1902" s="32" t="s">
        <v>10899</v>
      </c>
    </row>
    <row r="1903" spans="1:18" ht="22.5" hidden="1" customHeight="1" x14ac:dyDescent="0.2">
      <c r="A1903" s="29">
        <v>45360.119798773143</v>
      </c>
      <c r="B1903" s="20" t="s">
        <v>10900</v>
      </c>
      <c r="C1903" s="30">
        <v>160122735142</v>
      </c>
      <c r="D1903" s="20" t="s">
        <v>10901</v>
      </c>
      <c r="E1903" s="20" t="s">
        <v>40</v>
      </c>
      <c r="F1903" s="20" t="s">
        <v>13</v>
      </c>
      <c r="G1903" s="20">
        <v>3</v>
      </c>
      <c r="H1903" s="20">
        <v>2026</v>
      </c>
      <c r="I1903" s="20" t="s">
        <v>10902</v>
      </c>
      <c r="J1903" s="20" t="s">
        <v>10900</v>
      </c>
      <c r="K1903" s="20">
        <v>7675815022</v>
      </c>
      <c r="L1903" s="20" t="s">
        <v>10903</v>
      </c>
      <c r="M1903" s="20">
        <v>9291522525</v>
      </c>
      <c r="N1903" s="20" t="s">
        <v>759</v>
      </c>
      <c r="O1903" s="20" t="s">
        <v>10904</v>
      </c>
      <c r="P1903" s="20" t="s">
        <v>10905</v>
      </c>
      <c r="Q1903" s="20" t="s">
        <v>70</v>
      </c>
      <c r="R1903" s="32" t="s">
        <v>10906</v>
      </c>
    </row>
    <row r="1904" spans="1:18" ht="22.5" hidden="1" customHeight="1" x14ac:dyDescent="0.2">
      <c r="A1904" s="29">
        <v>45386.536858333333</v>
      </c>
      <c r="B1904" s="20" t="s">
        <v>10907</v>
      </c>
      <c r="C1904" s="30">
        <v>160122735143</v>
      </c>
      <c r="D1904" s="20" t="s">
        <v>10908</v>
      </c>
      <c r="E1904" s="20" t="s">
        <v>40</v>
      </c>
      <c r="F1904" s="20" t="s">
        <v>13</v>
      </c>
      <c r="G1904" s="20">
        <v>3</v>
      </c>
      <c r="H1904" s="20">
        <v>2026</v>
      </c>
      <c r="I1904" s="20" t="s">
        <v>10909</v>
      </c>
      <c r="J1904" s="20" t="s">
        <v>10907</v>
      </c>
      <c r="K1904" s="20">
        <v>8555947005</v>
      </c>
      <c r="L1904" s="20" t="s">
        <v>10910</v>
      </c>
      <c r="M1904" s="20">
        <v>9291522525</v>
      </c>
      <c r="N1904" s="20" t="s">
        <v>67</v>
      </c>
      <c r="O1904" s="20" t="s">
        <v>5044</v>
      </c>
      <c r="P1904" s="20" t="s">
        <v>10911</v>
      </c>
      <c r="Q1904" s="20" t="s">
        <v>46</v>
      </c>
      <c r="R1904" s="32" t="s">
        <v>10912</v>
      </c>
    </row>
    <row r="1905" spans="1:18" ht="22.5" hidden="1" customHeight="1" x14ac:dyDescent="0.2">
      <c r="A1905" s="29">
        <v>45374.850765590279</v>
      </c>
      <c r="B1905" s="20" t="s">
        <v>10913</v>
      </c>
      <c r="C1905" s="30">
        <v>160122735144</v>
      </c>
      <c r="D1905" s="20" t="s">
        <v>10914</v>
      </c>
      <c r="E1905" s="20" t="s">
        <v>40</v>
      </c>
      <c r="F1905" s="20" t="s">
        <v>13</v>
      </c>
      <c r="G1905" s="20">
        <v>3</v>
      </c>
      <c r="H1905" s="20">
        <v>2026</v>
      </c>
      <c r="I1905" s="20" t="s">
        <v>10915</v>
      </c>
      <c r="J1905" s="20" t="s">
        <v>10913</v>
      </c>
      <c r="K1905" s="20">
        <v>6304882203</v>
      </c>
      <c r="L1905" s="20" t="s">
        <v>10916</v>
      </c>
      <c r="M1905" s="20">
        <v>9291522525</v>
      </c>
      <c r="N1905" s="20" t="s">
        <v>67</v>
      </c>
      <c r="O1905" s="20" t="s">
        <v>169</v>
      </c>
      <c r="P1905" s="31" t="s">
        <v>10917</v>
      </c>
      <c r="Q1905" s="20" t="s">
        <v>46</v>
      </c>
      <c r="R1905" s="32" t="s">
        <v>56</v>
      </c>
    </row>
    <row r="1906" spans="1:18" ht="22.5" hidden="1" customHeight="1" x14ac:dyDescent="0.2">
      <c r="A1906" s="29">
        <v>45370.805086435183</v>
      </c>
      <c r="B1906" s="20" t="s">
        <v>10918</v>
      </c>
      <c r="C1906" s="30">
        <v>160122735145</v>
      </c>
      <c r="D1906" s="20" t="s">
        <v>10919</v>
      </c>
      <c r="E1906" s="20" t="s">
        <v>40</v>
      </c>
      <c r="F1906" s="20" t="s">
        <v>13</v>
      </c>
      <c r="G1906" s="20">
        <v>3</v>
      </c>
      <c r="H1906" s="20">
        <v>2026</v>
      </c>
      <c r="I1906" s="20" t="s">
        <v>10920</v>
      </c>
      <c r="J1906" s="20" t="s">
        <v>10918</v>
      </c>
      <c r="K1906" s="20">
        <v>9866629598</v>
      </c>
      <c r="L1906" s="20" t="s">
        <v>10921</v>
      </c>
      <c r="M1906" s="20">
        <v>9291522525</v>
      </c>
      <c r="N1906" s="20" t="s">
        <v>67</v>
      </c>
      <c r="O1906" s="20" t="s">
        <v>169</v>
      </c>
      <c r="P1906" s="31" t="s">
        <v>10922</v>
      </c>
      <c r="Q1906" s="20" t="s">
        <v>46</v>
      </c>
      <c r="R1906" s="32" t="s">
        <v>10923</v>
      </c>
    </row>
    <row r="1907" spans="1:18" ht="22.5" hidden="1" customHeight="1" x14ac:dyDescent="0.2">
      <c r="A1907" s="29">
        <v>45359.463119768523</v>
      </c>
      <c r="B1907" s="20" t="s">
        <v>10924</v>
      </c>
      <c r="C1907" s="30">
        <v>160122735146</v>
      </c>
      <c r="D1907" s="20" t="s">
        <v>10925</v>
      </c>
      <c r="E1907" s="20" t="s">
        <v>40</v>
      </c>
      <c r="F1907" s="20" t="s">
        <v>13</v>
      </c>
      <c r="G1907" s="20">
        <v>3</v>
      </c>
      <c r="H1907" s="20">
        <v>2026</v>
      </c>
      <c r="I1907" s="20" t="s">
        <v>10926</v>
      </c>
      <c r="J1907" s="20" t="s">
        <v>10924</v>
      </c>
      <c r="K1907" s="20">
        <v>7672040750</v>
      </c>
      <c r="L1907" s="20" t="s">
        <v>10927</v>
      </c>
      <c r="M1907" s="20">
        <v>9291522525</v>
      </c>
      <c r="N1907" s="20" t="s">
        <v>594</v>
      </c>
      <c r="O1907" s="20" t="s">
        <v>1584</v>
      </c>
      <c r="P1907" s="31" t="s">
        <v>10928</v>
      </c>
      <c r="Q1907" s="20" t="s">
        <v>46</v>
      </c>
      <c r="R1907" s="32" t="s">
        <v>10929</v>
      </c>
    </row>
    <row r="1908" spans="1:18" ht="22.5" hidden="1" customHeight="1" x14ac:dyDescent="0.2">
      <c r="A1908" s="29">
        <v>45369.42684857639</v>
      </c>
      <c r="B1908" s="20" t="s">
        <v>10930</v>
      </c>
      <c r="C1908" s="30">
        <v>160122735147</v>
      </c>
      <c r="D1908" s="20" t="s">
        <v>10931</v>
      </c>
      <c r="E1908" s="20" t="s">
        <v>40</v>
      </c>
      <c r="F1908" s="20" t="s">
        <v>13</v>
      </c>
      <c r="G1908" s="20">
        <v>3</v>
      </c>
      <c r="H1908" s="20">
        <v>2026</v>
      </c>
      <c r="I1908" s="20" t="s">
        <v>10930</v>
      </c>
      <c r="J1908" s="20" t="s">
        <v>10932</v>
      </c>
      <c r="K1908" s="20">
        <v>7288022005</v>
      </c>
      <c r="L1908" s="20" t="s">
        <v>10933</v>
      </c>
      <c r="M1908" s="20">
        <v>9291522525</v>
      </c>
      <c r="N1908" s="20" t="s">
        <v>1602</v>
      </c>
      <c r="O1908" s="20" t="s">
        <v>5176</v>
      </c>
      <c r="P1908" s="20" t="s">
        <v>10934</v>
      </c>
      <c r="Q1908" s="20" t="s">
        <v>70</v>
      </c>
      <c r="R1908" s="32" t="s">
        <v>10935</v>
      </c>
    </row>
    <row r="1909" spans="1:18" ht="22.5" hidden="1" customHeight="1" x14ac:dyDescent="0.2">
      <c r="A1909" s="29">
        <v>45370.728947361116</v>
      </c>
      <c r="B1909" s="20" t="s">
        <v>10936</v>
      </c>
      <c r="C1909" s="30">
        <v>160122735148</v>
      </c>
      <c r="D1909" s="20" t="s">
        <v>10937</v>
      </c>
      <c r="E1909" s="20" t="s">
        <v>40</v>
      </c>
      <c r="F1909" s="20" t="s">
        <v>13</v>
      </c>
      <c r="G1909" s="20">
        <v>3</v>
      </c>
      <c r="H1909" s="20">
        <v>2026</v>
      </c>
      <c r="I1909" s="20" t="s">
        <v>10938</v>
      </c>
      <c r="J1909" s="20" t="s">
        <v>10936</v>
      </c>
      <c r="K1909" s="20">
        <v>9391722775</v>
      </c>
      <c r="L1909" s="20" t="s">
        <v>10939</v>
      </c>
      <c r="M1909" s="20">
        <v>9291522525</v>
      </c>
      <c r="N1909" s="20" t="s">
        <v>2993</v>
      </c>
      <c r="O1909" s="20" t="s">
        <v>10940</v>
      </c>
      <c r="P1909" s="20" t="s">
        <v>10941</v>
      </c>
      <c r="Q1909" s="20" t="s">
        <v>70</v>
      </c>
      <c r="R1909" s="32" t="s">
        <v>10942</v>
      </c>
    </row>
    <row r="1910" spans="1:18" ht="22.5" hidden="1" customHeight="1" x14ac:dyDescent="0.2">
      <c r="A1910" s="29">
        <v>45370.791022974532</v>
      </c>
      <c r="B1910" s="20" t="s">
        <v>10943</v>
      </c>
      <c r="C1910" s="30">
        <v>160122735149</v>
      </c>
      <c r="D1910" s="20" t="s">
        <v>10944</v>
      </c>
      <c r="E1910" s="20" t="s">
        <v>40</v>
      </c>
      <c r="F1910" s="20" t="s">
        <v>13</v>
      </c>
      <c r="G1910" s="20">
        <v>3</v>
      </c>
      <c r="H1910" s="20">
        <v>2026</v>
      </c>
      <c r="I1910" s="20" t="s">
        <v>10945</v>
      </c>
      <c r="J1910" s="20" t="s">
        <v>10943</v>
      </c>
      <c r="K1910" s="20">
        <v>6300989614</v>
      </c>
      <c r="L1910" s="20" t="s">
        <v>10946</v>
      </c>
      <c r="M1910" s="20">
        <v>9291522525</v>
      </c>
      <c r="N1910" s="20" t="s">
        <v>759</v>
      </c>
      <c r="O1910" s="20" t="s">
        <v>10947</v>
      </c>
      <c r="P1910" s="20" t="s">
        <v>10948</v>
      </c>
      <c r="Q1910" s="20" t="s">
        <v>46</v>
      </c>
      <c r="R1910" s="32" t="s">
        <v>1977</v>
      </c>
    </row>
    <row r="1911" spans="1:18" ht="22.5" hidden="1" customHeight="1" x14ac:dyDescent="0.2">
      <c r="A1911" s="29">
        <v>45359.852036284719</v>
      </c>
      <c r="B1911" s="20" t="s">
        <v>10949</v>
      </c>
      <c r="C1911" s="30">
        <v>160122735150</v>
      </c>
      <c r="D1911" s="20" t="s">
        <v>10950</v>
      </c>
      <c r="E1911" s="20" t="s">
        <v>40</v>
      </c>
      <c r="F1911" s="20" t="s">
        <v>13</v>
      </c>
      <c r="G1911" s="20">
        <v>3</v>
      </c>
      <c r="H1911" s="20">
        <v>2026</v>
      </c>
      <c r="I1911" s="20" t="s">
        <v>10951</v>
      </c>
      <c r="J1911" s="20" t="s">
        <v>10949</v>
      </c>
      <c r="K1911" s="20">
        <v>7989950283</v>
      </c>
      <c r="L1911" s="20" t="s">
        <v>10952</v>
      </c>
      <c r="M1911" s="20">
        <v>9291522525</v>
      </c>
      <c r="N1911" s="20" t="s">
        <v>316</v>
      </c>
      <c r="O1911" s="20" t="s">
        <v>10953</v>
      </c>
      <c r="P1911" s="20" t="s">
        <v>10954</v>
      </c>
      <c r="Q1911" s="20" t="s">
        <v>46</v>
      </c>
      <c r="R1911" s="32" t="s">
        <v>10955</v>
      </c>
    </row>
    <row r="1912" spans="1:18" ht="22.5" hidden="1" customHeight="1" x14ac:dyDescent="0.2">
      <c r="A1912" s="29">
        <v>45359.576116412034</v>
      </c>
      <c r="B1912" s="20" t="s">
        <v>10956</v>
      </c>
      <c r="C1912" s="30">
        <v>160122735151</v>
      </c>
      <c r="D1912" s="20" t="s">
        <v>10957</v>
      </c>
      <c r="E1912" s="20" t="s">
        <v>40</v>
      </c>
      <c r="F1912" s="20" t="s">
        <v>13</v>
      </c>
      <c r="G1912" s="20">
        <v>3</v>
      </c>
      <c r="H1912" s="20">
        <v>2026</v>
      </c>
      <c r="I1912" s="20" t="s">
        <v>10958</v>
      </c>
      <c r="J1912" s="20" t="s">
        <v>10956</v>
      </c>
      <c r="K1912" s="20">
        <v>9392550335</v>
      </c>
      <c r="L1912" s="20" t="s">
        <v>10959</v>
      </c>
      <c r="M1912" s="20">
        <v>9291522525</v>
      </c>
      <c r="N1912" s="20" t="s">
        <v>3964</v>
      </c>
      <c r="O1912" s="20" t="s">
        <v>10960</v>
      </c>
      <c r="P1912" s="31" t="s">
        <v>10961</v>
      </c>
      <c r="Q1912" s="20" t="s">
        <v>46</v>
      </c>
      <c r="R1912" s="32" t="s">
        <v>10962</v>
      </c>
    </row>
    <row r="1913" spans="1:18" ht="22.5" hidden="1" customHeight="1" x14ac:dyDescent="0.2">
      <c r="A1913" s="29">
        <v>45366.945230335652</v>
      </c>
      <c r="B1913" s="20" t="s">
        <v>10963</v>
      </c>
      <c r="C1913" s="30">
        <v>160122735152</v>
      </c>
      <c r="D1913" s="20" t="s">
        <v>10964</v>
      </c>
      <c r="E1913" s="20" t="s">
        <v>40</v>
      </c>
      <c r="F1913" s="20" t="s">
        <v>13</v>
      </c>
      <c r="G1913" s="20">
        <v>3</v>
      </c>
      <c r="H1913" s="20">
        <v>2026</v>
      </c>
      <c r="I1913" s="20" t="s">
        <v>10965</v>
      </c>
      <c r="J1913" s="20" t="s">
        <v>10963</v>
      </c>
      <c r="K1913" s="20">
        <v>8179093883</v>
      </c>
      <c r="L1913" s="20" t="s">
        <v>10966</v>
      </c>
      <c r="M1913" s="20">
        <v>9291522525</v>
      </c>
      <c r="N1913" s="20" t="s">
        <v>43</v>
      </c>
      <c r="O1913" s="20" t="s">
        <v>10967</v>
      </c>
      <c r="P1913" s="31" t="s">
        <v>10968</v>
      </c>
      <c r="Q1913" s="20" t="s">
        <v>46</v>
      </c>
      <c r="R1913" s="32" t="s">
        <v>10969</v>
      </c>
    </row>
    <row r="1914" spans="1:18" ht="22.5" hidden="1" customHeight="1" x14ac:dyDescent="0.2">
      <c r="A1914" s="29">
        <v>45383.351145335648</v>
      </c>
      <c r="B1914" s="20" t="s">
        <v>10970</v>
      </c>
      <c r="C1914" s="30">
        <v>160122735153</v>
      </c>
      <c r="D1914" s="20" t="s">
        <v>10971</v>
      </c>
      <c r="E1914" s="20" t="s">
        <v>40</v>
      </c>
      <c r="F1914" s="20" t="s">
        <v>13</v>
      </c>
      <c r="G1914" s="20">
        <v>3</v>
      </c>
      <c r="H1914" s="20">
        <v>2026</v>
      </c>
      <c r="I1914" s="20" t="s">
        <v>10972</v>
      </c>
      <c r="J1914" s="20" t="s">
        <v>10970</v>
      </c>
      <c r="K1914" s="20">
        <v>9885526224</v>
      </c>
      <c r="L1914" s="20" t="s">
        <v>10973</v>
      </c>
      <c r="M1914" s="20">
        <v>9291522525</v>
      </c>
      <c r="N1914" s="20" t="s">
        <v>1360</v>
      </c>
      <c r="O1914" s="20" t="s">
        <v>8229</v>
      </c>
      <c r="P1914" s="31" t="s">
        <v>10974</v>
      </c>
      <c r="Q1914" s="20" t="s">
        <v>46</v>
      </c>
      <c r="R1914" s="32" t="s">
        <v>10975</v>
      </c>
    </row>
    <row r="1915" spans="1:18" ht="22.5" hidden="1" customHeight="1" x14ac:dyDescent="0.2">
      <c r="A1915" s="29">
        <v>45371.987788020837</v>
      </c>
      <c r="B1915" s="20" t="s">
        <v>10976</v>
      </c>
      <c r="C1915" s="30">
        <v>160122735154</v>
      </c>
      <c r="D1915" s="20" t="s">
        <v>10977</v>
      </c>
      <c r="E1915" s="20" t="s">
        <v>40</v>
      </c>
      <c r="F1915" s="20" t="s">
        <v>13</v>
      </c>
      <c r="G1915" s="20">
        <v>3</v>
      </c>
      <c r="H1915" s="20">
        <v>2026</v>
      </c>
      <c r="I1915" s="20" t="s">
        <v>10978</v>
      </c>
      <c r="J1915" s="20" t="s">
        <v>10976</v>
      </c>
      <c r="K1915" s="20">
        <v>9676940261</v>
      </c>
      <c r="L1915" s="20" t="s">
        <v>10979</v>
      </c>
      <c r="M1915" s="20">
        <v>9291522525</v>
      </c>
      <c r="N1915" s="20" t="s">
        <v>759</v>
      </c>
      <c r="O1915" s="20" t="s">
        <v>10980</v>
      </c>
      <c r="P1915" s="20" t="s">
        <v>10981</v>
      </c>
      <c r="Q1915" s="20" t="s">
        <v>46</v>
      </c>
      <c r="R1915" s="32" t="s">
        <v>1638</v>
      </c>
    </row>
    <row r="1916" spans="1:18" ht="22.5" hidden="1" customHeight="1" x14ac:dyDescent="0.2">
      <c r="A1916" s="29">
        <v>45371.924961817131</v>
      </c>
      <c r="B1916" s="20" t="s">
        <v>10982</v>
      </c>
      <c r="C1916" s="30">
        <v>160122735155</v>
      </c>
      <c r="D1916" s="20" t="s">
        <v>10983</v>
      </c>
      <c r="E1916" s="20" t="s">
        <v>40</v>
      </c>
      <c r="F1916" s="20" t="s">
        <v>13</v>
      </c>
      <c r="G1916" s="20">
        <v>3</v>
      </c>
      <c r="H1916" s="20">
        <v>2026</v>
      </c>
      <c r="I1916" s="20" t="s">
        <v>10984</v>
      </c>
      <c r="J1916" s="20" t="s">
        <v>10982</v>
      </c>
      <c r="K1916" s="20">
        <v>6304504763</v>
      </c>
      <c r="L1916" s="20" t="s">
        <v>10939</v>
      </c>
      <c r="M1916" s="20">
        <v>9291522525</v>
      </c>
      <c r="N1916" s="20" t="s">
        <v>67</v>
      </c>
      <c r="O1916" s="20" t="s">
        <v>169</v>
      </c>
      <c r="P1916" s="31" t="s">
        <v>10985</v>
      </c>
      <c r="Q1916" s="20" t="s">
        <v>46</v>
      </c>
      <c r="R1916" s="32" t="s">
        <v>1073</v>
      </c>
    </row>
    <row r="1917" spans="1:18" ht="22.5" hidden="1" customHeight="1" x14ac:dyDescent="0.2">
      <c r="A1917" s="29">
        <v>45374.573755381949</v>
      </c>
      <c r="B1917" s="20" t="s">
        <v>10986</v>
      </c>
      <c r="C1917" s="30">
        <v>160122735156</v>
      </c>
      <c r="D1917" s="20" t="s">
        <v>10987</v>
      </c>
      <c r="E1917" s="20" t="s">
        <v>40</v>
      </c>
      <c r="F1917" s="20" t="s">
        <v>13</v>
      </c>
      <c r="G1917" s="20">
        <v>3</v>
      </c>
      <c r="H1917" s="20">
        <v>2026</v>
      </c>
      <c r="I1917" s="20" t="s">
        <v>10988</v>
      </c>
      <c r="J1917" s="20" t="s">
        <v>10986</v>
      </c>
      <c r="K1917" s="20">
        <v>8328490483</v>
      </c>
      <c r="L1917" s="20" t="s">
        <v>10933</v>
      </c>
      <c r="M1917" s="20">
        <v>9291522525</v>
      </c>
      <c r="N1917" s="20" t="s">
        <v>600</v>
      </c>
      <c r="O1917" s="20" t="s">
        <v>10989</v>
      </c>
      <c r="P1917" s="20" t="s">
        <v>10990</v>
      </c>
      <c r="Q1917" s="20" t="s">
        <v>46</v>
      </c>
      <c r="R1917" s="32" t="s">
        <v>10991</v>
      </c>
    </row>
    <row r="1918" spans="1:18" ht="22.5" hidden="1" customHeight="1" x14ac:dyDescent="0.2">
      <c r="A1918" s="29">
        <v>45373.980234918985</v>
      </c>
      <c r="B1918" s="20" t="s">
        <v>10992</v>
      </c>
      <c r="C1918" s="30">
        <v>160122735157</v>
      </c>
      <c r="D1918" s="20" t="s">
        <v>10993</v>
      </c>
      <c r="E1918" s="20" t="s">
        <v>40</v>
      </c>
      <c r="F1918" s="20" t="s">
        <v>13</v>
      </c>
      <c r="G1918" s="20">
        <v>3</v>
      </c>
      <c r="H1918" s="20">
        <v>2026</v>
      </c>
      <c r="I1918" s="20" t="s">
        <v>10994</v>
      </c>
      <c r="J1918" s="20" t="s">
        <v>10992</v>
      </c>
      <c r="K1918" s="20">
        <v>9248304410</v>
      </c>
      <c r="L1918" s="20" t="s">
        <v>10933</v>
      </c>
      <c r="M1918" s="20">
        <v>9291522525</v>
      </c>
      <c r="N1918" s="20" t="s">
        <v>67</v>
      </c>
      <c r="O1918" s="20" t="s">
        <v>1010</v>
      </c>
      <c r="P1918" s="31" t="s">
        <v>10995</v>
      </c>
      <c r="Q1918" s="20" t="s">
        <v>46</v>
      </c>
      <c r="R1918" s="32" t="s">
        <v>10996</v>
      </c>
    </row>
    <row r="1919" spans="1:18" ht="22.5" hidden="1" customHeight="1" x14ac:dyDescent="0.2">
      <c r="A1919" s="29">
        <v>45384.784027222224</v>
      </c>
      <c r="B1919" s="20" t="s">
        <v>10997</v>
      </c>
      <c r="C1919" s="30">
        <v>160122735158</v>
      </c>
      <c r="D1919" s="20" t="s">
        <v>10998</v>
      </c>
      <c r="E1919" s="20" t="s">
        <v>40</v>
      </c>
      <c r="F1919" s="20" t="s">
        <v>13</v>
      </c>
      <c r="G1919" s="20">
        <v>3</v>
      </c>
      <c r="H1919" s="20">
        <v>2026</v>
      </c>
      <c r="I1919" s="20" t="s">
        <v>10999</v>
      </c>
      <c r="J1919" s="20" t="s">
        <v>10997</v>
      </c>
      <c r="K1919" s="20">
        <v>9494929590</v>
      </c>
      <c r="L1919" s="20" t="s">
        <v>10959</v>
      </c>
      <c r="M1919" s="20">
        <v>9291522525</v>
      </c>
      <c r="N1919" s="20" t="s">
        <v>759</v>
      </c>
      <c r="O1919" s="20" t="s">
        <v>11000</v>
      </c>
      <c r="P1919" s="20" t="s">
        <v>11001</v>
      </c>
      <c r="Q1919" s="20" t="s">
        <v>46</v>
      </c>
      <c r="R1919" s="32" t="s">
        <v>2943</v>
      </c>
    </row>
    <row r="1920" spans="1:18" ht="22.5" hidden="1" customHeight="1" x14ac:dyDescent="0.2">
      <c r="A1920" s="29">
        <v>45386.509315312505</v>
      </c>
      <c r="B1920" s="20" t="s">
        <v>11002</v>
      </c>
      <c r="C1920" s="30">
        <v>160122735159</v>
      </c>
      <c r="D1920" s="20" t="s">
        <v>11003</v>
      </c>
      <c r="E1920" s="20" t="s">
        <v>40</v>
      </c>
      <c r="F1920" s="20" t="s">
        <v>13</v>
      </c>
      <c r="G1920" s="20">
        <v>3</v>
      </c>
      <c r="H1920" s="20">
        <v>2026</v>
      </c>
      <c r="I1920" s="20" t="s">
        <v>11004</v>
      </c>
      <c r="J1920" s="20" t="s">
        <v>11002</v>
      </c>
      <c r="K1920" s="20">
        <v>8074697376</v>
      </c>
      <c r="L1920" s="20" t="s">
        <v>10959</v>
      </c>
      <c r="M1920" s="20">
        <v>9291522525</v>
      </c>
      <c r="N1920" s="20" t="s">
        <v>8088</v>
      </c>
      <c r="O1920" s="20">
        <v>79.010000000000005</v>
      </c>
      <c r="P1920" s="20" t="s">
        <v>11005</v>
      </c>
      <c r="Q1920" s="20" t="s">
        <v>46</v>
      </c>
      <c r="R1920" s="32" t="s">
        <v>56</v>
      </c>
    </row>
    <row r="1921" spans="1:18" ht="22.5" hidden="1" customHeight="1" x14ac:dyDescent="0.2">
      <c r="A1921" s="29">
        <v>45370.995628460645</v>
      </c>
      <c r="B1921" s="20" t="s">
        <v>11006</v>
      </c>
      <c r="C1921" s="30">
        <v>160122735160</v>
      </c>
      <c r="D1921" s="20" t="s">
        <v>11007</v>
      </c>
      <c r="E1921" s="20" t="s">
        <v>40</v>
      </c>
      <c r="F1921" s="20" t="s">
        <v>13</v>
      </c>
      <c r="G1921" s="20">
        <v>3</v>
      </c>
      <c r="H1921" s="20">
        <v>2026</v>
      </c>
      <c r="I1921" s="20" t="s">
        <v>11008</v>
      </c>
      <c r="J1921" s="20" t="s">
        <v>11006</v>
      </c>
      <c r="K1921" s="20">
        <v>9014601382</v>
      </c>
      <c r="L1921" s="20" t="s">
        <v>11009</v>
      </c>
      <c r="M1921" s="20">
        <v>9291522525</v>
      </c>
      <c r="N1921" s="20" t="s">
        <v>67</v>
      </c>
      <c r="O1921" s="20" t="s">
        <v>147</v>
      </c>
      <c r="P1921" s="31" t="s">
        <v>11010</v>
      </c>
      <c r="Q1921" s="20" t="s">
        <v>46</v>
      </c>
      <c r="R1921" s="32" t="s">
        <v>11011</v>
      </c>
    </row>
    <row r="1922" spans="1:18" ht="22.5" hidden="1" customHeight="1" x14ac:dyDescent="0.2">
      <c r="A1922" s="29">
        <v>45382.760978159728</v>
      </c>
      <c r="B1922" s="20" t="s">
        <v>11012</v>
      </c>
      <c r="C1922" s="30">
        <v>160122735161</v>
      </c>
      <c r="D1922" s="20" t="s">
        <v>11013</v>
      </c>
      <c r="E1922" s="20" t="s">
        <v>40</v>
      </c>
      <c r="F1922" s="20" t="s">
        <v>13</v>
      </c>
      <c r="G1922" s="20">
        <v>3</v>
      </c>
      <c r="H1922" s="20">
        <v>2026</v>
      </c>
      <c r="I1922" s="20" t="s">
        <v>11014</v>
      </c>
      <c r="J1922" s="20" t="s">
        <v>11012</v>
      </c>
      <c r="K1922" s="20">
        <v>6303115620</v>
      </c>
      <c r="L1922" s="20" t="s">
        <v>11015</v>
      </c>
      <c r="M1922" s="20">
        <v>9291522525</v>
      </c>
      <c r="N1922" s="20" t="s">
        <v>759</v>
      </c>
      <c r="O1922" s="20" t="s">
        <v>11016</v>
      </c>
      <c r="P1922" s="20" t="s">
        <v>11017</v>
      </c>
      <c r="Q1922" s="20" t="s">
        <v>70</v>
      </c>
      <c r="R1922" s="32" t="s">
        <v>112</v>
      </c>
    </row>
    <row r="1923" spans="1:18" ht="22.5" hidden="1" customHeight="1" x14ac:dyDescent="0.2">
      <c r="A1923" s="29">
        <v>45366.854363668986</v>
      </c>
      <c r="B1923" s="20" t="s">
        <v>11018</v>
      </c>
      <c r="C1923" s="30">
        <v>160122735162</v>
      </c>
      <c r="D1923" s="20" t="s">
        <v>11019</v>
      </c>
      <c r="E1923" s="20" t="s">
        <v>40</v>
      </c>
      <c r="F1923" s="20" t="s">
        <v>13</v>
      </c>
      <c r="G1923" s="20">
        <v>3</v>
      </c>
      <c r="H1923" s="20">
        <v>2026</v>
      </c>
      <c r="I1923" s="20" t="s">
        <v>11020</v>
      </c>
      <c r="J1923" s="20" t="s">
        <v>11018</v>
      </c>
      <c r="K1923" s="20">
        <v>6301091851</v>
      </c>
      <c r="L1923" s="20" t="s">
        <v>11021</v>
      </c>
      <c r="M1923" s="20">
        <v>9291522525</v>
      </c>
      <c r="N1923" s="20" t="s">
        <v>2932</v>
      </c>
      <c r="O1923" s="20" t="s">
        <v>11022</v>
      </c>
      <c r="P1923" s="20" t="s">
        <v>11023</v>
      </c>
      <c r="Q1923" s="20" t="s">
        <v>46</v>
      </c>
      <c r="R1923" s="32" t="s">
        <v>56</v>
      </c>
    </row>
    <row r="1924" spans="1:18" ht="22.5" hidden="1" customHeight="1" x14ac:dyDescent="0.2">
      <c r="A1924" s="29">
        <v>45369.964653958334</v>
      </c>
      <c r="B1924" s="20" t="s">
        <v>11024</v>
      </c>
      <c r="C1924" s="30">
        <v>160122735163</v>
      </c>
      <c r="D1924" s="20" t="s">
        <v>11025</v>
      </c>
      <c r="E1924" s="20" t="s">
        <v>40</v>
      </c>
      <c r="F1924" s="20" t="s">
        <v>13</v>
      </c>
      <c r="G1924" s="20">
        <v>3</v>
      </c>
      <c r="H1924" s="20">
        <v>2026</v>
      </c>
      <c r="I1924" s="20" t="s">
        <v>11026</v>
      </c>
      <c r="J1924" s="20" t="s">
        <v>11024</v>
      </c>
      <c r="K1924" s="20">
        <v>8309648255</v>
      </c>
      <c r="L1924" s="20" t="s">
        <v>11027</v>
      </c>
      <c r="M1924" s="20">
        <v>9291522525</v>
      </c>
      <c r="N1924" s="20" t="s">
        <v>759</v>
      </c>
      <c r="O1924" s="20">
        <v>66.180000000000007</v>
      </c>
      <c r="P1924" s="20" t="s">
        <v>11028</v>
      </c>
      <c r="Q1924" s="20" t="s">
        <v>46</v>
      </c>
      <c r="R1924" s="32" t="s">
        <v>11029</v>
      </c>
    </row>
    <row r="1925" spans="1:18" ht="22.5" hidden="1" customHeight="1" x14ac:dyDescent="0.2">
      <c r="A1925" s="29">
        <v>45374.516051620369</v>
      </c>
      <c r="B1925" s="20" t="s">
        <v>11030</v>
      </c>
      <c r="C1925" s="30">
        <v>160122735164</v>
      </c>
      <c r="D1925" s="20" t="s">
        <v>11031</v>
      </c>
      <c r="E1925" s="20" t="s">
        <v>40</v>
      </c>
      <c r="F1925" s="20" t="s">
        <v>13</v>
      </c>
      <c r="G1925" s="20">
        <v>3</v>
      </c>
      <c r="H1925" s="20">
        <v>2026</v>
      </c>
      <c r="I1925" s="20" t="s">
        <v>11032</v>
      </c>
      <c r="J1925" s="20" t="s">
        <v>11030</v>
      </c>
      <c r="K1925" s="20">
        <v>7093883818</v>
      </c>
      <c r="L1925" s="20" t="s">
        <v>11033</v>
      </c>
      <c r="M1925" s="20">
        <v>9291522525</v>
      </c>
      <c r="N1925" s="20" t="s">
        <v>10297</v>
      </c>
      <c r="O1925" s="20">
        <v>87.22</v>
      </c>
      <c r="P1925" s="31" t="s">
        <v>11034</v>
      </c>
      <c r="Q1925" s="20" t="s">
        <v>46</v>
      </c>
      <c r="R1925" s="32" t="s">
        <v>682</v>
      </c>
    </row>
    <row r="1926" spans="1:18" ht="22.5" hidden="1" customHeight="1" x14ac:dyDescent="0.2">
      <c r="A1926" s="29">
        <v>45410.304840949073</v>
      </c>
      <c r="B1926" s="20" t="s">
        <v>11035</v>
      </c>
      <c r="C1926" s="30">
        <v>160122735165</v>
      </c>
      <c r="D1926" s="20" t="s">
        <v>11036</v>
      </c>
      <c r="E1926" s="20" t="s">
        <v>50</v>
      </c>
      <c r="F1926" s="20" t="s">
        <v>13</v>
      </c>
      <c r="G1926" s="20">
        <v>3</v>
      </c>
      <c r="H1926" s="20">
        <v>2026</v>
      </c>
      <c r="I1926" s="20" t="s">
        <v>11037</v>
      </c>
      <c r="J1926" s="20" t="s">
        <v>11035</v>
      </c>
      <c r="K1926" s="20">
        <v>9100445369</v>
      </c>
      <c r="L1926" s="20" t="s">
        <v>11038</v>
      </c>
      <c r="M1926" s="20">
        <v>9959540941</v>
      </c>
      <c r="N1926" s="20" t="s">
        <v>600</v>
      </c>
      <c r="O1926" s="20" t="s">
        <v>619</v>
      </c>
      <c r="P1926" s="20" t="s">
        <v>11039</v>
      </c>
      <c r="Q1926" s="20" t="s">
        <v>46</v>
      </c>
      <c r="R1926" s="32" t="s">
        <v>1518</v>
      </c>
    </row>
    <row r="1927" spans="1:18" ht="22.5" hidden="1" customHeight="1" x14ac:dyDescent="0.2">
      <c r="A1927" s="29">
        <v>45410.253667002311</v>
      </c>
      <c r="B1927" s="20" t="s">
        <v>11040</v>
      </c>
      <c r="C1927" s="30">
        <v>160122735166</v>
      </c>
      <c r="D1927" s="20" t="s">
        <v>11041</v>
      </c>
      <c r="E1927" s="20" t="s">
        <v>50</v>
      </c>
      <c r="F1927" s="20" t="s">
        <v>13</v>
      </c>
      <c r="G1927" s="20">
        <v>3</v>
      </c>
      <c r="H1927" s="20">
        <v>2026</v>
      </c>
      <c r="I1927" s="20" t="s">
        <v>11042</v>
      </c>
      <c r="J1927" s="20" t="s">
        <v>11040</v>
      </c>
      <c r="K1927" s="20">
        <v>8522903626</v>
      </c>
      <c r="L1927" s="20" t="s">
        <v>11043</v>
      </c>
      <c r="M1927" s="20">
        <v>9959540941</v>
      </c>
      <c r="N1927" s="20" t="s">
        <v>11044</v>
      </c>
      <c r="O1927" s="20">
        <v>173.24</v>
      </c>
      <c r="P1927" s="31" t="s">
        <v>11045</v>
      </c>
      <c r="Q1927" s="20" t="s">
        <v>46</v>
      </c>
      <c r="R1927" s="20" t="s">
        <v>11046</v>
      </c>
    </row>
    <row r="1928" spans="1:18" ht="22.5" hidden="1" customHeight="1" x14ac:dyDescent="0.2">
      <c r="A1928" s="29">
        <v>45370.024159270833</v>
      </c>
      <c r="B1928" s="20" t="s">
        <v>11047</v>
      </c>
      <c r="C1928" s="30">
        <v>160122735167</v>
      </c>
      <c r="D1928" s="20" t="s">
        <v>11048</v>
      </c>
      <c r="E1928" s="20" t="s">
        <v>50</v>
      </c>
      <c r="F1928" s="20" t="s">
        <v>13</v>
      </c>
      <c r="G1928" s="20">
        <v>3</v>
      </c>
      <c r="H1928" s="20">
        <v>2026</v>
      </c>
      <c r="I1928" s="20" t="s">
        <v>11049</v>
      </c>
      <c r="J1928" s="20" t="s">
        <v>11047</v>
      </c>
      <c r="K1928" s="20">
        <v>7032908993</v>
      </c>
      <c r="L1928" s="20" t="s">
        <v>11050</v>
      </c>
      <c r="M1928" s="20">
        <v>9959540941</v>
      </c>
      <c r="N1928" s="20" t="s">
        <v>11051</v>
      </c>
      <c r="O1928" s="20" t="s">
        <v>11052</v>
      </c>
      <c r="P1928" s="31" t="s">
        <v>11053</v>
      </c>
      <c r="Q1928" s="20" t="s">
        <v>46</v>
      </c>
      <c r="R1928" s="32" t="s">
        <v>11054</v>
      </c>
    </row>
    <row r="1929" spans="1:18" ht="22.5" hidden="1" customHeight="1" x14ac:dyDescent="0.2">
      <c r="A1929" s="29">
        <v>45370.794082118053</v>
      </c>
      <c r="B1929" s="20" t="s">
        <v>11055</v>
      </c>
      <c r="C1929" s="30">
        <v>160122735168</v>
      </c>
      <c r="D1929" s="20" t="s">
        <v>11056</v>
      </c>
      <c r="E1929" s="20" t="s">
        <v>50</v>
      </c>
      <c r="F1929" s="20" t="s">
        <v>13</v>
      </c>
      <c r="G1929" s="20">
        <v>3</v>
      </c>
      <c r="H1929" s="20">
        <v>2026</v>
      </c>
      <c r="I1929" s="20" t="s">
        <v>11057</v>
      </c>
      <c r="J1929" s="20" t="s">
        <v>11055</v>
      </c>
      <c r="K1929" s="20">
        <v>9705554290</v>
      </c>
      <c r="L1929" s="20" t="s">
        <v>11058</v>
      </c>
      <c r="M1929" s="20">
        <v>9959540941</v>
      </c>
      <c r="N1929" s="20" t="s">
        <v>3921</v>
      </c>
      <c r="O1929" s="20">
        <v>15</v>
      </c>
      <c r="P1929" s="31" t="s">
        <v>11059</v>
      </c>
      <c r="Q1929" s="20" t="s">
        <v>46</v>
      </c>
      <c r="R1929" s="32" t="s">
        <v>1518</v>
      </c>
    </row>
    <row r="1930" spans="1:18" ht="22.5" hidden="1" customHeight="1" x14ac:dyDescent="0.2">
      <c r="A1930" s="29">
        <v>45360.11515633102</v>
      </c>
      <c r="B1930" s="20" t="s">
        <v>11060</v>
      </c>
      <c r="C1930" s="30">
        <v>160122735169</v>
      </c>
      <c r="D1930" s="20" t="s">
        <v>11061</v>
      </c>
      <c r="E1930" s="20" t="s">
        <v>50</v>
      </c>
      <c r="F1930" s="20" t="s">
        <v>13</v>
      </c>
      <c r="G1930" s="20">
        <v>3</v>
      </c>
      <c r="H1930" s="20">
        <v>2026</v>
      </c>
      <c r="I1930" s="20" t="s">
        <v>11062</v>
      </c>
      <c r="J1930" s="20" t="s">
        <v>11060</v>
      </c>
      <c r="K1930" s="20">
        <v>9502533919</v>
      </c>
      <c r="L1930" s="20" t="s">
        <v>11063</v>
      </c>
      <c r="M1930" s="20">
        <v>9959540941</v>
      </c>
      <c r="N1930" s="20" t="s">
        <v>759</v>
      </c>
      <c r="O1930" s="20" t="s">
        <v>11064</v>
      </c>
      <c r="P1930" s="20" t="s">
        <v>11065</v>
      </c>
      <c r="Q1930" s="20" t="s">
        <v>70</v>
      </c>
      <c r="R1930" s="32" t="s">
        <v>11066</v>
      </c>
    </row>
    <row r="1931" spans="1:18" ht="22.5" hidden="1" customHeight="1" x14ac:dyDescent="0.2">
      <c r="A1931" s="29">
        <v>45387.695982777775</v>
      </c>
      <c r="B1931" s="20" t="s">
        <v>11067</v>
      </c>
      <c r="C1931" s="30">
        <v>160122735170</v>
      </c>
      <c r="D1931" s="20" t="s">
        <v>11068</v>
      </c>
      <c r="E1931" s="20" t="s">
        <v>50</v>
      </c>
      <c r="F1931" s="20" t="s">
        <v>13</v>
      </c>
      <c r="G1931" s="20">
        <v>3</v>
      </c>
      <c r="H1931" s="20">
        <v>2026</v>
      </c>
      <c r="I1931" s="20" t="s">
        <v>11069</v>
      </c>
      <c r="J1931" s="20" t="s">
        <v>11067</v>
      </c>
      <c r="K1931" s="20">
        <v>9550589567</v>
      </c>
      <c r="L1931" s="20" t="s">
        <v>11070</v>
      </c>
      <c r="M1931" s="20">
        <v>9959540941</v>
      </c>
      <c r="N1931" s="20" t="s">
        <v>251</v>
      </c>
      <c r="O1931" s="20">
        <v>63</v>
      </c>
      <c r="P1931" s="31" t="s">
        <v>11071</v>
      </c>
      <c r="Q1931" s="20" t="s">
        <v>46</v>
      </c>
      <c r="R1931" s="20" t="s">
        <v>11072</v>
      </c>
    </row>
    <row r="1932" spans="1:18" ht="22.5" hidden="1" customHeight="1" x14ac:dyDescent="0.2">
      <c r="A1932" s="29">
        <v>45362.936588159719</v>
      </c>
      <c r="B1932" s="20" t="s">
        <v>11073</v>
      </c>
      <c r="C1932" s="30">
        <v>160122735171</v>
      </c>
      <c r="D1932" s="20" t="s">
        <v>11074</v>
      </c>
      <c r="E1932" s="20" t="s">
        <v>50</v>
      </c>
      <c r="F1932" s="20" t="s">
        <v>13</v>
      </c>
      <c r="G1932" s="20">
        <v>3</v>
      </c>
      <c r="H1932" s="20">
        <v>2026</v>
      </c>
      <c r="I1932" s="20" t="s">
        <v>11075</v>
      </c>
      <c r="J1932" s="20" t="s">
        <v>11073</v>
      </c>
      <c r="K1932" s="20">
        <v>9346758236</v>
      </c>
      <c r="L1932" s="20" t="s">
        <v>11038</v>
      </c>
      <c r="M1932" s="20">
        <v>9959540941</v>
      </c>
      <c r="N1932" s="20" t="s">
        <v>3146</v>
      </c>
      <c r="O1932" s="20" t="s">
        <v>11076</v>
      </c>
      <c r="P1932" s="31" t="s">
        <v>11077</v>
      </c>
      <c r="Q1932" s="20" t="s">
        <v>46</v>
      </c>
      <c r="R1932" s="32" t="s">
        <v>11078</v>
      </c>
    </row>
    <row r="1933" spans="1:18" ht="22.5" hidden="1" customHeight="1" x14ac:dyDescent="0.2">
      <c r="A1933" s="29">
        <v>45407.934067164351</v>
      </c>
      <c r="B1933" s="20" t="s">
        <v>11079</v>
      </c>
      <c r="C1933" s="30">
        <v>160122735172</v>
      </c>
      <c r="D1933" s="20" t="s">
        <v>11080</v>
      </c>
      <c r="E1933" s="20" t="s">
        <v>50</v>
      </c>
      <c r="F1933" s="20" t="s">
        <v>13</v>
      </c>
      <c r="G1933" s="20">
        <v>3</v>
      </c>
      <c r="H1933" s="20">
        <v>2026</v>
      </c>
      <c r="I1933" s="20" t="s">
        <v>11081</v>
      </c>
      <c r="J1933" s="20" t="s">
        <v>11079</v>
      </c>
      <c r="K1933" s="20">
        <v>6303073119</v>
      </c>
      <c r="L1933" s="20" t="s">
        <v>11082</v>
      </c>
      <c r="M1933" s="20">
        <v>9959540941</v>
      </c>
      <c r="N1933" s="20" t="s">
        <v>1360</v>
      </c>
      <c r="O1933" s="20">
        <v>60</v>
      </c>
      <c r="P1933" s="31" t="s">
        <v>11083</v>
      </c>
      <c r="Q1933" s="20" t="s">
        <v>46</v>
      </c>
      <c r="R1933" s="20" t="s">
        <v>5144</v>
      </c>
    </row>
    <row r="1934" spans="1:18" ht="22.5" hidden="1" customHeight="1" x14ac:dyDescent="0.2">
      <c r="A1934" s="29">
        <v>45385.564915833333</v>
      </c>
      <c r="B1934" s="20" t="s">
        <v>11084</v>
      </c>
      <c r="C1934" s="30">
        <v>160122735173</v>
      </c>
      <c r="D1934" s="20" t="s">
        <v>11085</v>
      </c>
      <c r="E1934" s="20" t="s">
        <v>50</v>
      </c>
      <c r="F1934" s="20" t="s">
        <v>13</v>
      </c>
      <c r="G1934" s="20">
        <v>3</v>
      </c>
      <c r="H1934" s="20">
        <v>2026</v>
      </c>
      <c r="I1934" s="20" t="s">
        <v>11086</v>
      </c>
      <c r="J1934" s="20" t="s">
        <v>11084</v>
      </c>
      <c r="K1934" s="20">
        <v>7386875889</v>
      </c>
      <c r="L1934" s="20" t="s">
        <v>11087</v>
      </c>
      <c r="M1934" s="20">
        <v>9959540941</v>
      </c>
      <c r="N1934" s="20" t="s">
        <v>759</v>
      </c>
      <c r="O1934" s="20" t="s">
        <v>11088</v>
      </c>
      <c r="P1934" s="20" t="s">
        <v>11089</v>
      </c>
      <c r="Q1934" s="20" t="s">
        <v>46</v>
      </c>
      <c r="R1934" s="32" t="s">
        <v>682</v>
      </c>
    </row>
    <row r="1935" spans="1:18" ht="22.5" hidden="1" customHeight="1" x14ac:dyDescent="0.2">
      <c r="A1935" s="29">
        <v>45380.842987905096</v>
      </c>
      <c r="B1935" s="20" t="s">
        <v>11090</v>
      </c>
      <c r="C1935" s="30">
        <v>160122735174</v>
      </c>
      <c r="D1935" s="20" t="s">
        <v>11091</v>
      </c>
      <c r="E1935" s="20" t="s">
        <v>50</v>
      </c>
      <c r="F1935" s="20" t="s">
        <v>13</v>
      </c>
      <c r="G1935" s="20">
        <v>3</v>
      </c>
      <c r="H1935" s="20">
        <v>2026</v>
      </c>
      <c r="I1935" s="20" t="s">
        <v>11092</v>
      </c>
      <c r="J1935" s="20" t="s">
        <v>11090</v>
      </c>
      <c r="K1935" s="20">
        <v>9032091127</v>
      </c>
      <c r="L1935" s="20" t="s">
        <v>11093</v>
      </c>
      <c r="M1935" s="20">
        <v>9959540941</v>
      </c>
      <c r="N1935" s="20" t="s">
        <v>53</v>
      </c>
      <c r="O1935" s="20" t="s">
        <v>11094</v>
      </c>
      <c r="P1935" s="31" t="s">
        <v>11095</v>
      </c>
      <c r="Q1935" s="20" t="s">
        <v>46</v>
      </c>
      <c r="R1935" s="32" t="s">
        <v>682</v>
      </c>
    </row>
    <row r="1936" spans="1:18" ht="22.5" hidden="1" customHeight="1" x14ac:dyDescent="0.2">
      <c r="A1936" s="29">
        <v>45380.84906403935</v>
      </c>
      <c r="B1936" s="20" t="s">
        <v>11096</v>
      </c>
      <c r="C1936" s="30">
        <v>160122735176</v>
      </c>
      <c r="D1936" s="20" t="s">
        <v>11097</v>
      </c>
      <c r="E1936" s="20" t="s">
        <v>50</v>
      </c>
      <c r="F1936" s="20" t="s">
        <v>13</v>
      </c>
      <c r="G1936" s="20">
        <v>3</v>
      </c>
      <c r="H1936" s="20">
        <v>2026</v>
      </c>
      <c r="I1936" s="20" t="s">
        <v>11098</v>
      </c>
      <c r="J1936" s="20" t="s">
        <v>11099</v>
      </c>
      <c r="K1936" s="20">
        <v>8121621488</v>
      </c>
      <c r="L1936" s="20" t="s">
        <v>11063</v>
      </c>
      <c r="M1936" s="20">
        <v>9959540941</v>
      </c>
      <c r="N1936" s="20" t="s">
        <v>43</v>
      </c>
      <c r="O1936" s="20" t="s">
        <v>3422</v>
      </c>
      <c r="P1936" s="20" t="s">
        <v>11100</v>
      </c>
      <c r="Q1936" s="20" t="s">
        <v>70</v>
      </c>
      <c r="R1936" s="32" t="s">
        <v>11101</v>
      </c>
    </row>
    <row r="1937" spans="1:18" ht="22.5" hidden="1" customHeight="1" x14ac:dyDescent="0.2">
      <c r="A1937" s="29">
        <v>45359.5054643287</v>
      </c>
      <c r="B1937" s="20" t="s">
        <v>11102</v>
      </c>
      <c r="C1937" s="30">
        <v>160122735177</v>
      </c>
      <c r="D1937" s="20" t="s">
        <v>11103</v>
      </c>
      <c r="E1937" s="20" t="s">
        <v>50</v>
      </c>
      <c r="F1937" s="20" t="s">
        <v>13</v>
      </c>
      <c r="G1937" s="20">
        <v>3</v>
      </c>
      <c r="H1937" s="20">
        <v>2026</v>
      </c>
      <c r="I1937" s="20" t="s">
        <v>11104</v>
      </c>
      <c r="J1937" s="20" t="s">
        <v>11105</v>
      </c>
      <c r="K1937" s="20">
        <v>6304179485</v>
      </c>
      <c r="L1937" s="20" t="s">
        <v>11087</v>
      </c>
      <c r="M1937" s="20">
        <v>9959540941</v>
      </c>
      <c r="N1937" s="20" t="s">
        <v>43</v>
      </c>
      <c r="O1937" s="20">
        <v>113</v>
      </c>
      <c r="P1937" s="31" t="s">
        <v>11106</v>
      </c>
      <c r="Q1937" s="20" t="s">
        <v>70</v>
      </c>
      <c r="R1937" s="32" t="s">
        <v>11107</v>
      </c>
    </row>
    <row r="1938" spans="1:18" ht="22.5" hidden="1" customHeight="1" x14ac:dyDescent="0.2">
      <c r="A1938" s="29">
        <v>45380.928844537033</v>
      </c>
      <c r="B1938" s="20" t="s">
        <v>11108</v>
      </c>
      <c r="C1938" s="30">
        <v>160122735178</v>
      </c>
      <c r="D1938" s="20" t="s">
        <v>11109</v>
      </c>
      <c r="E1938" s="20" t="s">
        <v>50</v>
      </c>
      <c r="F1938" s="20" t="s">
        <v>13</v>
      </c>
      <c r="G1938" s="20">
        <v>3</v>
      </c>
      <c r="H1938" s="20">
        <v>2026</v>
      </c>
      <c r="I1938" s="20" t="s">
        <v>11110</v>
      </c>
      <c r="J1938" s="20" t="s">
        <v>11108</v>
      </c>
      <c r="K1938" s="20">
        <v>9177062566</v>
      </c>
      <c r="L1938" s="20" t="s">
        <v>11038</v>
      </c>
      <c r="M1938" s="20">
        <v>9959540941</v>
      </c>
      <c r="N1938" s="20" t="s">
        <v>2841</v>
      </c>
      <c r="O1938" s="20" t="s">
        <v>11111</v>
      </c>
      <c r="P1938" s="20" t="s">
        <v>11112</v>
      </c>
      <c r="Q1938" s="20" t="s">
        <v>70</v>
      </c>
      <c r="R1938" s="32" t="s">
        <v>11113</v>
      </c>
    </row>
    <row r="1939" spans="1:18" ht="22.5" hidden="1" customHeight="1" x14ac:dyDescent="0.2">
      <c r="A1939" s="29">
        <v>45359.764788078704</v>
      </c>
      <c r="B1939" s="20" t="s">
        <v>11114</v>
      </c>
      <c r="C1939" s="30">
        <v>160122735179</v>
      </c>
      <c r="D1939" s="20" t="s">
        <v>11115</v>
      </c>
      <c r="E1939" s="20" t="s">
        <v>50</v>
      </c>
      <c r="F1939" s="20" t="s">
        <v>13</v>
      </c>
      <c r="G1939" s="20">
        <v>3</v>
      </c>
      <c r="H1939" s="20">
        <v>2026</v>
      </c>
      <c r="I1939" s="20" t="s">
        <v>11116</v>
      </c>
      <c r="J1939" s="20" t="s">
        <v>11114</v>
      </c>
      <c r="K1939" s="20">
        <v>7995679452</v>
      </c>
      <c r="L1939" s="20" t="s">
        <v>11038</v>
      </c>
      <c r="M1939" s="20">
        <v>9959540941</v>
      </c>
      <c r="N1939" s="20" t="s">
        <v>316</v>
      </c>
      <c r="O1939" s="20" t="s">
        <v>11117</v>
      </c>
      <c r="P1939" s="20" t="s">
        <v>11118</v>
      </c>
      <c r="Q1939" s="20" t="s">
        <v>46</v>
      </c>
      <c r="R1939" s="32" t="s">
        <v>11119</v>
      </c>
    </row>
    <row r="1940" spans="1:18" ht="22.5" hidden="1" customHeight="1" x14ac:dyDescent="0.2">
      <c r="A1940" s="29">
        <v>45370.75009710648</v>
      </c>
      <c r="B1940" s="20" t="s">
        <v>11120</v>
      </c>
      <c r="C1940" s="30">
        <v>160122735180</v>
      </c>
      <c r="D1940" s="20" t="s">
        <v>11121</v>
      </c>
      <c r="E1940" s="20" t="s">
        <v>50</v>
      </c>
      <c r="F1940" s="20" t="s">
        <v>13</v>
      </c>
      <c r="G1940" s="20">
        <v>3</v>
      </c>
      <c r="H1940" s="20">
        <v>2026</v>
      </c>
      <c r="I1940" s="20" t="s">
        <v>11122</v>
      </c>
      <c r="J1940" s="20" t="s">
        <v>11120</v>
      </c>
      <c r="K1940" s="20">
        <v>8328093338</v>
      </c>
      <c r="L1940" s="20" t="s">
        <v>11087</v>
      </c>
      <c r="M1940" s="20">
        <v>9959540941</v>
      </c>
      <c r="N1940" s="20" t="s">
        <v>43</v>
      </c>
      <c r="O1940" s="20">
        <v>113</v>
      </c>
      <c r="P1940" s="31" t="s">
        <v>11123</v>
      </c>
      <c r="Q1940" s="20" t="s">
        <v>70</v>
      </c>
      <c r="R1940" s="32" t="s">
        <v>9936</v>
      </c>
    </row>
    <row r="1941" spans="1:18" ht="22.5" hidden="1" customHeight="1" x14ac:dyDescent="0.2">
      <c r="A1941" s="29">
        <v>45370.984028865743</v>
      </c>
      <c r="B1941" s="20" t="s">
        <v>11124</v>
      </c>
      <c r="C1941" s="30">
        <v>160122735181</v>
      </c>
      <c r="D1941" s="20" t="s">
        <v>11125</v>
      </c>
      <c r="E1941" s="20" t="s">
        <v>50</v>
      </c>
      <c r="F1941" s="20" t="s">
        <v>13</v>
      </c>
      <c r="G1941" s="20">
        <v>3</v>
      </c>
      <c r="H1941" s="20">
        <v>2026</v>
      </c>
      <c r="I1941" s="20" t="s">
        <v>11126</v>
      </c>
      <c r="J1941" s="20" t="s">
        <v>11124</v>
      </c>
      <c r="K1941" s="20">
        <v>9550896894</v>
      </c>
      <c r="L1941" s="20" t="s">
        <v>11127</v>
      </c>
      <c r="M1941" s="20">
        <v>9959540941</v>
      </c>
      <c r="N1941" s="20" t="s">
        <v>53</v>
      </c>
      <c r="O1941" s="20" t="s">
        <v>11128</v>
      </c>
      <c r="P1941" s="20" t="s">
        <v>11129</v>
      </c>
      <c r="Q1941" s="20" t="s">
        <v>46</v>
      </c>
      <c r="R1941" s="32" t="s">
        <v>11130</v>
      </c>
    </row>
    <row r="1942" spans="1:18" ht="22.5" hidden="1" customHeight="1" x14ac:dyDescent="0.2">
      <c r="A1942" s="29">
        <v>45370.974015300926</v>
      </c>
      <c r="B1942" s="20" t="s">
        <v>11131</v>
      </c>
      <c r="C1942" s="30">
        <v>160122735182</v>
      </c>
      <c r="D1942" s="20" t="s">
        <v>11132</v>
      </c>
      <c r="E1942" s="20" t="s">
        <v>50</v>
      </c>
      <c r="F1942" s="20" t="s">
        <v>13</v>
      </c>
      <c r="G1942" s="20">
        <v>3</v>
      </c>
      <c r="H1942" s="20">
        <v>2026</v>
      </c>
      <c r="I1942" s="20" t="s">
        <v>11133</v>
      </c>
      <c r="J1942" s="20" t="s">
        <v>11131</v>
      </c>
      <c r="K1942" s="20">
        <v>9866845646</v>
      </c>
      <c r="L1942" s="20" t="s">
        <v>11134</v>
      </c>
      <c r="M1942" s="20">
        <v>9959540941</v>
      </c>
      <c r="N1942" s="20" t="s">
        <v>53</v>
      </c>
      <c r="O1942" s="20" t="s">
        <v>11135</v>
      </c>
      <c r="P1942" s="20" t="s">
        <v>11136</v>
      </c>
      <c r="Q1942" s="20" t="s">
        <v>46</v>
      </c>
      <c r="R1942" s="32" t="s">
        <v>11137</v>
      </c>
    </row>
    <row r="1943" spans="1:18" ht="22.5" hidden="1" customHeight="1" x14ac:dyDescent="0.2">
      <c r="A1943" s="29">
        <v>45367.544558113426</v>
      </c>
      <c r="B1943" s="20" t="s">
        <v>11138</v>
      </c>
      <c r="C1943" s="30">
        <v>160122735183</v>
      </c>
      <c r="D1943" s="20" t="s">
        <v>11139</v>
      </c>
      <c r="E1943" s="20" t="s">
        <v>50</v>
      </c>
      <c r="F1943" s="20" t="s">
        <v>13</v>
      </c>
      <c r="G1943" s="20">
        <v>3</v>
      </c>
      <c r="H1943" s="20">
        <v>2026</v>
      </c>
      <c r="I1943" s="20" t="s">
        <v>11140</v>
      </c>
      <c r="J1943" s="20" t="s">
        <v>11138</v>
      </c>
      <c r="K1943" s="20">
        <v>7731961234</v>
      </c>
      <c r="L1943" s="20" t="s">
        <v>11058</v>
      </c>
      <c r="M1943" s="20">
        <v>9959540941</v>
      </c>
      <c r="N1943" s="20" t="s">
        <v>699</v>
      </c>
      <c r="O1943" s="20">
        <v>62.49</v>
      </c>
      <c r="P1943" s="31" t="s">
        <v>11141</v>
      </c>
      <c r="Q1943" s="20" t="s">
        <v>46</v>
      </c>
      <c r="R1943" s="32" t="s">
        <v>112</v>
      </c>
    </row>
    <row r="1944" spans="1:18" ht="22.5" hidden="1" customHeight="1" x14ac:dyDescent="0.2">
      <c r="A1944" s="29">
        <v>45364.851527430554</v>
      </c>
      <c r="B1944" s="20" t="s">
        <v>11142</v>
      </c>
      <c r="C1944" s="30">
        <v>160122735185</v>
      </c>
      <c r="D1944" s="20" t="s">
        <v>11143</v>
      </c>
      <c r="E1944" s="20" t="s">
        <v>50</v>
      </c>
      <c r="F1944" s="20" t="s">
        <v>13</v>
      </c>
      <c r="G1944" s="20">
        <v>3</v>
      </c>
      <c r="H1944" s="20">
        <v>2026</v>
      </c>
      <c r="I1944" s="20" t="s">
        <v>11144</v>
      </c>
      <c r="J1944" s="20" t="s">
        <v>11142</v>
      </c>
      <c r="K1944" s="20">
        <v>7702492844</v>
      </c>
      <c r="L1944" s="20" t="s">
        <v>11145</v>
      </c>
      <c r="M1944" s="20">
        <v>9959540941</v>
      </c>
      <c r="N1944" s="20" t="s">
        <v>3146</v>
      </c>
      <c r="O1944" s="20">
        <v>80</v>
      </c>
      <c r="P1944" s="31" t="s">
        <v>11146</v>
      </c>
      <c r="Q1944" s="20" t="s">
        <v>46</v>
      </c>
      <c r="R1944" s="32" t="s">
        <v>11147</v>
      </c>
    </row>
    <row r="1945" spans="1:18" ht="22.5" hidden="1" customHeight="1" x14ac:dyDescent="0.2">
      <c r="A1945" s="29">
        <v>45370.818932997689</v>
      </c>
      <c r="B1945" s="20" t="s">
        <v>11148</v>
      </c>
      <c r="C1945" s="30">
        <v>160122735186</v>
      </c>
      <c r="D1945" s="20" t="s">
        <v>11149</v>
      </c>
      <c r="E1945" s="20" t="s">
        <v>50</v>
      </c>
      <c r="F1945" s="20" t="s">
        <v>13</v>
      </c>
      <c r="G1945" s="20">
        <v>3</v>
      </c>
      <c r="H1945" s="20">
        <v>2026</v>
      </c>
      <c r="I1945" s="20" t="s">
        <v>11148</v>
      </c>
      <c r="J1945" s="20" t="s">
        <v>11148</v>
      </c>
      <c r="K1945" s="20">
        <v>8367307610</v>
      </c>
      <c r="L1945" s="20" t="s">
        <v>11150</v>
      </c>
      <c r="M1945" s="20">
        <v>9959540914</v>
      </c>
      <c r="N1945" s="20" t="s">
        <v>43</v>
      </c>
      <c r="O1945" s="20" t="s">
        <v>4880</v>
      </c>
      <c r="P1945" s="31" t="s">
        <v>11151</v>
      </c>
      <c r="Q1945" s="20" t="s">
        <v>46</v>
      </c>
      <c r="R1945" s="32" t="s">
        <v>11152</v>
      </c>
    </row>
    <row r="1946" spans="1:18" ht="22.5" hidden="1" customHeight="1" x14ac:dyDescent="0.2">
      <c r="A1946" s="29">
        <v>45360.852212754631</v>
      </c>
      <c r="B1946" s="20" t="s">
        <v>11153</v>
      </c>
      <c r="C1946" s="30">
        <v>160122735187</v>
      </c>
      <c r="D1946" s="20" t="s">
        <v>11154</v>
      </c>
      <c r="E1946" s="20" t="s">
        <v>50</v>
      </c>
      <c r="F1946" s="20" t="s">
        <v>13</v>
      </c>
      <c r="G1946" s="20">
        <v>3</v>
      </c>
      <c r="H1946" s="20">
        <v>2026</v>
      </c>
      <c r="I1946" s="20" t="s">
        <v>11155</v>
      </c>
      <c r="J1946" s="20" t="s">
        <v>11153</v>
      </c>
      <c r="K1946" s="20">
        <v>6303311755</v>
      </c>
      <c r="L1946" s="20" t="s">
        <v>11087</v>
      </c>
      <c r="M1946" s="20">
        <v>9959540941</v>
      </c>
      <c r="N1946" s="20" t="s">
        <v>316</v>
      </c>
      <c r="O1946" s="20" t="s">
        <v>11156</v>
      </c>
      <c r="P1946" s="31" t="s">
        <v>11157</v>
      </c>
      <c r="Q1946" s="20" t="s">
        <v>46</v>
      </c>
      <c r="R1946" s="32" t="s">
        <v>112</v>
      </c>
    </row>
    <row r="1947" spans="1:18" ht="22.5" hidden="1" customHeight="1" x14ac:dyDescent="0.2">
      <c r="A1947" s="29">
        <v>45379.814121898147</v>
      </c>
      <c r="B1947" s="20" t="s">
        <v>11158</v>
      </c>
      <c r="C1947" s="30">
        <v>160122735188</v>
      </c>
      <c r="D1947" s="20" t="s">
        <v>11159</v>
      </c>
      <c r="E1947" s="20" t="s">
        <v>50</v>
      </c>
      <c r="F1947" s="20" t="s">
        <v>13</v>
      </c>
      <c r="G1947" s="20">
        <v>3</v>
      </c>
      <c r="H1947" s="20">
        <v>2026</v>
      </c>
      <c r="I1947" s="20" t="s">
        <v>11160</v>
      </c>
      <c r="J1947" s="20" t="s">
        <v>11158</v>
      </c>
      <c r="K1947" s="20">
        <v>7670834899</v>
      </c>
      <c r="L1947" s="20" t="s">
        <v>11063</v>
      </c>
      <c r="M1947" s="20">
        <v>9959540941</v>
      </c>
      <c r="N1947" s="20" t="s">
        <v>594</v>
      </c>
      <c r="O1947" s="20">
        <v>60</v>
      </c>
      <c r="P1947" s="20" t="s">
        <v>11161</v>
      </c>
      <c r="Q1947" s="20" t="s">
        <v>70</v>
      </c>
      <c r="R1947" s="32" t="s">
        <v>11162</v>
      </c>
    </row>
    <row r="1948" spans="1:18" ht="22.5" hidden="1" customHeight="1" x14ac:dyDescent="0.2">
      <c r="A1948" s="29">
        <v>45381.613764050926</v>
      </c>
      <c r="B1948" s="20" t="s">
        <v>11163</v>
      </c>
      <c r="C1948" s="30">
        <v>160122735189</v>
      </c>
      <c r="D1948" s="20" t="s">
        <v>11164</v>
      </c>
      <c r="E1948" s="20" t="s">
        <v>50</v>
      </c>
      <c r="F1948" s="20" t="s">
        <v>13</v>
      </c>
      <c r="G1948" s="20">
        <v>3</v>
      </c>
      <c r="H1948" s="20">
        <v>2026</v>
      </c>
      <c r="I1948" s="20" t="s">
        <v>11165</v>
      </c>
      <c r="J1948" s="20" t="s">
        <v>11163</v>
      </c>
      <c r="K1948" s="20">
        <v>9948205541</v>
      </c>
      <c r="L1948" s="20" t="s">
        <v>11166</v>
      </c>
      <c r="M1948" s="20">
        <v>9912939138</v>
      </c>
      <c r="N1948" s="20" t="s">
        <v>699</v>
      </c>
      <c r="O1948" s="20">
        <v>62.49</v>
      </c>
      <c r="P1948" s="20" t="s">
        <v>11167</v>
      </c>
      <c r="Q1948" s="20" t="s">
        <v>70</v>
      </c>
      <c r="R1948" s="32" t="s">
        <v>682</v>
      </c>
    </row>
    <row r="1949" spans="1:18" ht="22.5" hidden="1" customHeight="1" x14ac:dyDescent="0.2">
      <c r="A1949" s="29">
        <v>45411.446435648148</v>
      </c>
      <c r="B1949" s="20" t="s">
        <v>11168</v>
      </c>
      <c r="C1949" s="30">
        <v>160122735190</v>
      </c>
      <c r="D1949" s="20" t="s">
        <v>11169</v>
      </c>
      <c r="E1949" s="20" t="s">
        <v>50</v>
      </c>
      <c r="F1949" s="20" t="s">
        <v>13</v>
      </c>
      <c r="G1949" s="20">
        <v>3</v>
      </c>
      <c r="H1949" s="20">
        <v>2026</v>
      </c>
      <c r="I1949" s="20" t="s">
        <v>11170</v>
      </c>
      <c r="J1949" s="20" t="s">
        <v>11168</v>
      </c>
      <c r="K1949" s="20">
        <v>8978985877</v>
      </c>
      <c r="L1949" s="20" t="s">
        <v>11171</v>
      </c>
      <c r="M1949" s="20">
        <v>9912939138</v>
      </c>
      <c r="N1949" s="20" t="s">
        <v>43</v>
      </c>
      <c r="O1949" s="20" t="s">
        <v>44</v>
      </c>
      <c r="P1949" s="31" t="s">
        <v>11172</v>
      </c>
      <c r="Q1949" s="20" t="s">
        <v>46</v>
      </c>
      <c r="R1949" s="32" t="s">
        <v>451</v>
      </c>
    </row>
    <row r="1950" spans="1:18" ht="22.5" hidden="1" customHeight="1" x14ac:dyDescent="0.2">
      <c r="A1950" s="29">
        <v>45380.806882592587</v>
      </c>
      <c r="B1950" s="20" t="s">
        <v>11173</v>
      </c>
      <c r="C1950" s="30">
        <v>160122735191</v>
      </c>
      <c r="D1950" s="20" t="s">
        <v>11174</v>
      </c>
      <c r="E1950" s="20" t="s">
        <v>50</v>
      </c>
      <c r="F1950" s="20" t="s">
        <v>13</v>
      </c>
      <c r="G1950" s="20">
        <v>3</v>
      </c>
      <c r="H1950" s="20">
        <v>2026</v>
      </c>
      <c r="I1950" s="20" t="s">
        <v>11175</v>
      </c>
      <c r="J1950" s="20" t="s">
        <v>11173</v>
      </c>
      <c r="K1950" s="20">
        <v>9398853437</v>
      </c>
      <c r="L1950" s="20" t="s">
        <v>11176</v>
      </c>
      <c r="M1950" s="20">
        <v>9912939138</v>
      </c>
      <c r="N1950" s="20" t="s">
        <v>53</v>
      </c>
      <c r="O1950" s="20" t="s">
        <v>11177</v>
      </c>
      <c r="P1950" s="20" t="s">
        <v>11178</v>
      </c>
      <c r="Q1950" s="20" t="s">
        <v>46</v>
      </c>
      <c r="R1950" s="32" t="s">
        <v>11179</v>
      </c>
    </row>
    <row r="1951" spans="1:18" ht="22.5" hidden="1" customHeight="1" x14ac:dyDescent="0.2">
      <c r="A1951" s="29">
        <v>45381.037734699072</v>
      </c>
      <c r="B1951" s="20" t="s">
        <v>11180</v>
      </c>
      <c r="C1951" s="30">
        <v>160122735192</v>
      </c>
      <c r="D1951" s="20" t="s">
        <v>11181</v>
      </c>
      <c r="E1951" s="20" t="s">
        <v>50</v>
      </c>
      <c r="F1951" s="20" t="s">
        <v>13</v>
      </c>
      <c r="G1951" s="20">
        <v>3</v>
      </c>
      <c r="H1951" s="20">
        <v>2026</v>
      </c>
      <c r="I1951" s="20" t="s">
        <v>11182</v>
      </c>
      <c r="J1951" s="20" t="s">
        <v>11180</v>
      </c>
      <c r="K1951" s="20">
        <v>9398079384</v>
      </c>
      <c r="L1951" s="20" t="s">
        <v>11183</v>
      </c>
      <c r="M1951" s="20">
        <v>9912939138</v>
      </c>
      <c r="N1951" s="20" t="s">
        <v>43</v>
      </c>
      <c r="O1951" s="20">
        <v>114.24</v>
      </c>
      <c r="P1951" s="31" t="s">
        <v>11184</v>
      </c>
      <c r="Q1951" s="20" t="s">
        <v>70</v>
      </c>
      <c r="R1951" s="32" t="s">
        <v>11185</v>
      </c>
    </row>
    <row r="1952" spans="1:18" ht="22.5" hidden="1" customHeight="1" x14ac:dyDescent="0.2">
      <c r="A1952" s="29">
        <v>45396.714983483791</v>
      </c>
      <c r="B1952" s="20" t="s">
        <v>11186</v>
      </c>
      <c r="C1952" s="30">
        <v>160122735193</v>
      </c>
      <c r="D1952" s="20" t="s">
        <v>11187</v>
      </c>
      <c r="E1952" s="20" t="s">
        <v>50</v>
      </c>
      <c r="F1952" s="20" t="s">
        <v>13</v>
      </c>
      <c r="G1952" s="20">
        <v>3</v>
      </c>
      <c r="H1952" s="20">
        <v>2026</v>
      </c>
      <c r="I1952" s="20" t="s">
        <v>11188</v>
      </c>
      <c r="J1952" s="20" t="s">
        <v>11186</v>
      </c>
      <c r="K1952" s="20">
        <v>9346340382</v>
      </c>
      <c r="L1952" s="20" t="s">
        <v>11189</v>
      </c>
      <c r="M1952" s="20">
        <v>9912939138</v>
      </c>
      <c r="N1952" s="20" t="s">
        <v>3140</v>
      </c>
      <c r="O1952" s="20">
        <v>60</v>
      </c>
      <c r="P1952" s="20" t="s">
        <v>11190</v>
      </c>
      <c r="Q1952" s="20" t="s">
        <v>70</v>
      </c>
      <c r="R1952" s="32" t="s">
        <v>3370</v>
      </c>
    </row>
    <row r="1953" spans="1:18" ht="22.5" hidden="1" customHeight="1" x14ac:dyDescent="0.2">
      <c r="A1953" s="29">
        <v>45396.981645115739</v>
      </c>
      <c r="B1953" s="20" t="s">
        <v>11186</v>
      </c>
      <c r="C1953" s="30">
        <v>160122735193</v>
      </c>
      <c r="D1953" s="20" t="s">
        <v>11191</v>
      </c>
      <c r="E1953" s="20" t="s">
        <v>50</v>
      </c>
      <c r="F1953" s="20" t="s">
        <v>13</v>
      </c>
      <c r="G1953" s="20">
        <v>3</v>
      </c>
      <c r="H1953" s="20">
        <v>2026</v>
      </c>
      <c r="I1953" s="20" t="s">
        <v>11188</v>
      </c>
      <c r="J1953" s="20" t="s">
        <v>11186</v>
      </c>
      <c r="K1953" s="20">
        <v>9346340382</v>
      </c>
      <c r="L1953" s="20" t="s">
        <v>11192</v>
      </c>
      <c r="M1953" s="20">
        <v>9912939138</v>
      </c>
      <c r="N1953" s="20" t="s">
        <v>251</v>
      </c>
      <c r="O1953" s="20" t="s">
        <v>5072</v>
      </c>
      <c r="P1953" s="20" t="s">
        <v>11193</v>
      </c>
      <c r="Q1953" s="20" t="s">
        <v>70</v>
      </c>
      <c r="R1953" s="20" t="s">
        <v>56</v>
      </c>
    </row>
    <row r="1954" spans="1:18" ht="22.5" hidden="1" customHeight="1" x14ac:dyDescent="0.2">
      <c r="A1954" s="29">
        <v>45383.425432025462</v>
      </c>
      <c r="B1954" s="20" t="s">
        <v>11194</v>
      </c>
      <c r="C1954" s="30">
        <v>160122735195</v>
      </c>
      <c r="D1954" s="20" t="s">
        <v>11195</v>
      </c>
      <c r="E1954" s="20" t="s">
        <v>50</v>
      </c>
      <c r="F1954" s="20" t="s">
        <v>13</v>
      </c>
      <c r="G1954" s="20">
        <v>3</v>
      </c>
      <c r="H1954" s="20">
        <v>2026</v>
      </c>
      <c r="I1954" s="20" t="s">
        <v>11194</v>
      </c>
      <c r="J1954" s="20" t="s">
        <v>11196</v>
      </c>
      <c r="K1954" s="20">
        <v>9392537540</v>
      </c>
      <c r="L1954" s="20" t="s">
        <v>11197</v>
      </c>
      <c r="M1954" s="20">
        <v>9912939138</v>
      </c>
      <c r="N1954" s="20" t="s">
        <v>43</v>
      </c>
      <c r="O1954" s="20">
        <v>113</v>
      </c>
      <c r="P1954" s="31" t="s">
        <v>11198</v>
      </c>
      <c r="Q1954" s="20" t="s">
        <v>46</v>
      </c>
      <c r="R1954" s="32" t="s">
        <v>1079</v>
      </c>
    </row>
    <row r="1955" spans="1:18" ht="22.5" hidden="1" customHeight="1" x14ac:dyDescent="0.2">
      <c r="A1955" s="29">
        <v>45380.811134884258</v>
      </c>
      <c r="B1955" s="20" t="s">
        <v>11199</v>
      </c>
      <c r="C1955" s="30">
        <v>160122735196</v>
      </c>
      <c r="D1955" s="20" t="s">
        <v>11200</v>
      </c>
      <c r="E1955" s="20" t="s">
        <v>50</v>
      </c>
      <c r="F1955" s="20" t="s">
        <v>13</v>
      </c>
      <c r="G1955" s="20">
        <v>3</v>
      </c>
      <c r="H1955" s="20">
        <v>2026</v>
      </c>
      <c r="I1955" s="20" t="s">
        <v>11201</v>
      </c>
      <c r="J1955" s="20" t="s">
        <v>11202</v>
      </c>
      <c r="K1955" s="20">
        <v>9573775129</v>
      </c>
      <c r="L1955" s="20" t="s">
        <v>11203</v>
      </c>
      <c r="M1955" s="20">
        <v>9912939138</v>
      </c>
      <c r="N1955" s="20" t="s">
        <v>43</v>
      </c>
      <c r="O1955" s="20" t="s">
        <v>10366</v>
      </c>
      <c r="P1955" s="31" t="s">
        <v>11204</v>
      </c>
      <c r="Q1955" s="20" t="s">
        <v>70</v>
      </c>
      <c r="R1955" s="32" t="s">
        <v>358</v>
      </c>
    </row>
    <row r="1956" spans="1:18" ht="22.5" hidden="1" customHeight="1" x14ac:dyDescent="0.2">
      <c r="A1956" s="29">
        <v>45380.924314178235</v>
      </c>
      <c r="B1956" s="20" t="s">
        <v>11205</v>
      </c>
      <c r="C1956" s="30">
        <v>160122735197</v>
      </c>
      <c r="D1956" s="20" t="s">
        <v>11206</v>
      </c>
      <c r="E1956" s="20" t="s">
        <v>50</v>
      </c>
      <c r="F1956" s="20" t="s">
        <v>13</v>
      </c>
      <c r="G1956" s="20">
        <v>3</v>
      </c>
      <c r="H1956" s="20">
        <v>2026</v>
      </c>
      <c r="I1956" s="20" t="s">
        <v>11207</v>
      </c>
      <c r="J1956" s="20" t="s">
        <v>11208</v>
      </c>
      <c r="K1956" s="20">
        <v>7901616996</v>
      </c>
      <c r="L1956" s="20" t="s">
        <v>11189</v>
      </c>
      <c r="M1956" s="20">
        <v>9912939138</v>
      </c>
      <c r="N1956" s="20" t="s">
        <v>3146</v>
      </c>
      <c r="O1956" s="20">
        <v>84</v>
      </c>
      <c r="P1956" s="31" t="s">
        <v>11209</v>
      </c>
      <c r="Q1956" s="20" t="s">
        <v>46</v>
      </c>
      <c r="R1956" s="32" t="s">
        <v>11210</v>
      </c>
    </row>
    <row r="1957" spans="1:18" ht="22.5" hidden="1" customHeight="1" x14ac:dyDescent="0.2">
      <c r="A1957" s="29">
        <v>45385.957210115739</v>
      </c>
      <c r="B1957" s="20" t="s">
        <v>11211</v>
      </c>
      <c r="C1957" s="30">
        <v>160122735198</v>
      </c>
      <c r="D1957" s="20" t="s">
        <v>11212</v>
      </c>
      <c r="E1957" s="20" t="s">
        <v>50</v>
      </c>
      <c r="F1957" s="20" t="s">
        <v>13</v>
      </c>
      <c r="G1957" s="20">
        <v>3</v>
      </c>
      <c r="H1957" s="20">
        <v>2026</v>
      </c>
      <c r="I1957" s="20" t="s">
        <v>11213</v>
      </c>
      <c r="J1957" s="20" t="s">
        <v>11211</v>
      </c>
      <c r="K1957" s="20">
        <v>7337265965</v>
      </c>
      <c r="L1957" s="20" t="s">
        <v>11189</v>
      </c>
      <c r="M1957" s="20">
        <v>9912939138</v>
      </c>
      <c r="N1957" s="20" t="s">
        <v>43</v>
      </c>
      <c r="O1957" s="20">
        <v>114.24</v>
      </c>
      <c r="P1957" s="31" t="s">
        <v>11214</v>
      </c>
      <c r="Q1957" s="20" t="s">
        <v>46</v>
      </c>
      <c r="R1957" s="32" t="s">
        <v>11215</v>
      </c>
    </row>
    <row r="1958" spans="1:18" ht="22.5" hidden="1" customHeight="1" x14ac:dyDescent="0.2">
      <c r="A1958" s="29">
        <v>45381.720481516204</v>
      </c>
      <c r="B1958" s="20" t="s">
        <v>11216</v>
      </c>
      <c r="C1958" s="30">
        <v>160122735199</v>
      </c>
      <c r="D1958" s="20" t="s">
        <v>11217</v>
      </c>
      <c r="E1958" s="20" t="s">
        <v>50</v>
      </c>
      <c r="F1958" s="20" t="s">
        <v>13</v>
      </c>
      <c r="G1958" s="20">
        <v>3</v>
      </c>
      <c r="H1958" s="20">
        <v>2026</v>
      </c>
      <c r="I1958" s="20" t="s">
        <v>11216</v>
      </c>
      <c r="J1958" s="20" t="s">
        <v>11216</v>
      </c>
      <c r="K1958" s="20">
        <v>7995548921</v>
      </c>
      <c r="L1958" s="20" t="s">
        <v>11218</v>
      </c>
      <c r="M1958" s="20">
        <v>9912939138</v>
      </c>
      <c r="N1958" s="20" t="s">
        <v>2841</v>
      </c>
      <c r="O1958" s="20" t="s">
        <v>11219</v>
      </c>
      <c r="P1958" s="20" t="s">
        <v>11220</v>
      </c>
      <c r="Q1958" s="20" t="s">
        <v>70</v>
      </c>
      <c r="R1958" s="32" t="s">
        <v>11221</v>
      </c>
    </row>
    <row r="1959" spans="1:18" ht="22.5" hidden="1" customHeight="1" x14ac:dyDescent="0.2">
      <c r="A1959" s="29">
        <v>45380.805401828708</v>
      </c>
      <c r="B1959" s="20" t="s">
        <v>11222</v>
      </c>
      <c r="C1959" s="30">
        <v>160122735201</v>
      </c>
      <c r="D1959" s="20" t="s">
        <v>11223</v>
      </c>
      <c r="E1959" s="20" t="s">
        <v>50</v>
      </c>
      <c r="F1959" s="20" t="s">
        <v>13</v>
      </c>
      <c r="G1959" s="20">
        <v>3</v>
      </c>
      <c r="H1959" s="20">
        <v>2026</v>
      </c>
      <c r="I1959" s="20" t="s">
        <v>11224</v>
      </c>
      <c r="J1959" s="20" t="s">
        <v>11222</v>
      </c>
      <c r="K1959" s="20">
        <v>8639048516</v>
      </c>
      <c r="L1959" s="20" t="s">
        <v>11225</v>
      </c>
      <c r="M1959" s="20">
        <v>9912939138</v>
      </c>
      <c r="N1959" s="20" t="s">
        <v>43</v>
      </c>
      <c r="O1959" s="20" t="s">
        <v>11226</v>
      </c>
      <c r="P1959" s="31" t="s">
        <v>11227</v>
      </c>
      <c r="Q1959" s="20" t="s">
        <v>46</v>
      </c>
      <c r="R1959" s="32" t="s">
        <v>1518</v>
      </c>
    </row>
    <row r="1960" spans="1:18" ht="22.5" hidden="1" customHeight="1" x14ac:dyDescent="0.2">
      <c r="A1960" s="29">
        <v>45380.819994803242</v>
      </c>
      <c r="B1960" s="20" t="s">
        <v>11228</v>
      </c>
      <c r="C1960" s="30">
        <v>160122735202</v>
      </c>
      <c r="D1960" s="20" t="s">
        <v>11229</v>
      </c>
      <c r="E1960" s="20" t="s">
        <v>50</v>
      </c>
      <c r="F1960" s="20" t="s">
        <v>13</v>
      </c>
      <c r="G1960" s="20">
        <v>3</v>
      </c>
      <c r="H1960" s="20">
        <v>2026</v>
      </c>
      <c r="I1960" s="20" t="s">
        <v>11230</v>
      </c>
      <c r="J1960" s="20" t="s">
        <v>11231</v>
      </c>
      <c r="K1960" s="20">
        <v>8688722927</v>
      </c>
      <c r="L1960" s="20" t="s">
        <v>11197</v>
      </c>
      <c r="M1960" s="20">
        <v>9912939138</v>
      </c>
      <c r="N1960" s="20" t="s">
        <v>43</v>
      </c>
      <c r="O1960" s="20">
        <v>113</v>
      </c>
      <c r="P1960" s="31" t="s">
        <v>11232</v>
      </c>
      <c r="Q1960" s="20" t="s">
        <v>46</v>
      </c>
      <c r="R1960" s="32" t="s">
        <v>11233</v>
      </c>
    </row>
    <row r="1961" spans="1:18" ht="22.5" hidden="1" customHeight="1" x14ac:dyDescent="0.2">
      <c r="A1961" s="29">
        <v>45380.808068449071</v>
      </c>
      <c r="B1961" s="20" t="s">
        <v>11234</v>
      </c>
      <c r="C1961" s="30">
        <v>160122735203</v>
      </c>
      <c r="D1961" s="20" t="s">
        <v>11235</v>
      </c>
      <c r="E1961" s="20" t="s">
        <v>50</v>
      </c>
      <c r="F1961" s="20" t="s">
        <v>13</v>
      </c>
      <c r="G1961" s="20">
        <v>3</v>
      </c>
      <c r="H1961" s="20">
        <v>2026</v>
      </c>
      <c r="I1961" s="20" t="s">
        <v>11236</v>
      </c>
      <c r="J1961" s="20" t="s">
        <v>11234</v>
      </c>
      <c r="K1961" s="20">
        <v>8919389421</v>
      </c>
      <c r="L1961" s="20" t="s">
        <v>11237</v>
      </c>
      <c r="M1961" s="20">
        <v>9912939138</v>
      </c>
      <c r="N1961" s="20" t="s">
        <v>43</v>
      </c>
      <c r="O1961" s="20" t="s">
        <v>3209</v>
      </c>
      <c r="P1961" s="31" t="s">
        <v>11238</v>
      </c>
      <c r="Q1961" s="20" t="s">
        <v>46</v>
      </c>
      <c r="R1961" s="32" t="s">
        <v>112</v>
      </c>
    </row>
    <row r="1962" spans="1:18" ht="22.5" hidden="1" customHeight="1" x14ac:dyDescent="0.2">
      <c r="A1962" s="29">
        <v>45362.863734965278</v>
      </c>
      <c r="B1962" s="20" t="s">
        <v>11239</v>
      </c>
      <c r="C1962" s="30">
        <v>160122735301</v>
      </c>
      <c r="D1962" s="20" t="s">
        <v>11240</v>
      </c>
      <c r="E1962" s="20" t="s">
        <v>40</v>
      </c>
      <c r="F1962" s="20" t="s">
        <v>13</v>
      </c>
      <c r="G1962" s="20">
        <v>1</v>
      </c>
      <c r="H1962" s="20">
        <v>2026</v>
      </c>
      <c r="I1962" s="20" t="s">
        <v>11241</v>
      </c>
      <c r="J1962" s="20" t="s">
        <v>11239</v>
      </c>
      <c r="K1962" s="20">
        <v>9346423860</v>
      </c>
      <c r="L1962" s="20" t="s">
        <v>11242</v>
      </c>
      <c r="M1962" s="20">
        <v>9677532662</v>
      </c>
      <c r="N1962" s="20" t="s">
        <v>53</v>
      </c>
      <c r="O1962" s="20" t="s">
        <v>8537</v>
      </c>
      <c r="P1962" s="20" t="s">
        <v>11243</v>
      </c>
      <c r="Q1962" s="20" t="s">
        <v>46</v>
      </c>
      <c r="R1962" s="32" t="s">
        <v>11244</v>
      </c>
    </row>
    <row r="1963" spans="1:18" ht="22.5" hidden="1" customHeight="1" x14ac:dyDescent="0.2">
      <c r="A1963" s="29">
        <v>45359.745991469907</v>
      </c>
      <c r="B1963" s="20" t="s">
        <v>11245</v>
      </c>
      <c r="C1963" s="30">
        <v>160122735302</v>
      </c>
      <c r="D1963" s="20" t="s">
        <v>11246</v>
      </c>
      <c r="E1963" s="20" t="s">
        <v>40</v>
      </c>
      <c r="F1963" s="20" t="s">
        <v>13</v>
      </c>
      <c r="G1963" s="20">
        <v>1</v>
      </c>
      <c r="H1963" s="20">
        <v>2026</v>
      </c>
      <c r="I1963" s="20" t="s">
        <v>11247</v>
      </c>
      <c r="J1963" s="20" t="s">
        <v>11245</v>
      </c>
      <c r="K1963" s="20">
        <v>6303858191</v>
      </c>
      <c r="L1963" s="20" t="s">
        <v>11248</v>
      </c>
      <c r="M1963" s="20">
        <v>9677532662</v>
      </c>
      <c r="N1963" s="20" t="s">
        <v>53</v>
      </c>
      <c r="O1963" s="20" t="s">
        <v>11249</v>
      </c>
      <c r="P1963" s="20" t="s">
        <v>11250</v>
      </c>
      <c r="Q1963" s="20" t="s">
        <v>46</v>
      </c>
      <c r="R1963" s="32" t="s">
        <v>11251</v>
      </c>
    </row>
    <row r="1964" spans="1:18" ht="22.5" hidden="1" customHeight="1" x14ac:dyDescent="0.2">
      <c r="A1964" s="29">
        <v>45361.680703182872</v>
      </c>
      <c r="B1964" s="20" t="s">
        <v>11252</v>
      </c>
      <c r="C1964" s="30">
        <v>160122735303</v>
      </c>
      <c r="D1964" s="20" t="s">
        <v>11253</v>
      </c>
      <c r="E1964" s="20" t="s">
        <v>40</v>
      </c>
      <c r="F1964" s="20" t="s">
        <v>13</v>
      </c>
      <c r="G1964" s="20">
        <v>1</v>
      </c>
      <c r="H1964" s="20">
        <v>2026</v>
      </c>
      <c r="I1964" s="20" t="s">
        <v>11254</v>
      </c>
      <c r="J1964" s="20" t="s">
        <v>11252</v>
      </c>
      <c r="K1964" s="20">
        <v>6301853193</v>
      </c>
      <c r="L1964" s="20" t="s">
        <v>11242</v>
      </c>
      <c r="M1964" s="20">
        <v>9677532662</v>
      </c>
      <c r="N1964" s="20" t="s">
        <v>53</v>
      </c>
      <c r="O1964" s="20" t="s">
        <v>11255</v>
      </c>
      <c r="P1964" s="20" t="s">
        <v>11256</v>
      </c>
      <c r="Q1964" s="20" t="s">
        <v>46</v>
      </c>
      <c r="R1964" s="32" t="s">
        <v>11257</v>
      </c>
    </row>
    <row r="1965" spans="1:18" ht="22.5" hidden="1" customHeight="1" x14ac:dyDescent="0.2">
      <c r="A1965" s="29">
        <v>45361.6455565625</v>
      </c>
      <c r="B1965" s="20" t="s">
        <v>11258</v>
      </c>
      <c r="C1965" s="30">
        <v>160122735304</v>
      </c>
      <c r="D1965" s="20" t="s">
        <v>11259</v>
      </c>
      <c r="E1965" s="20" t="s">
        <v>40</v>
      </c>
      <c r="F1965" s="20" t="s">
        <v>13</v>
      </c>
      <c r="G1965" s="20">
        <v>1</v>
      </c>
      <c r="H1965" s="20">
        <v>2026</v>
      </c>
      <c r="I1965" s="20" t="s">
        <v>11260</v>
      </c>
      <c r="J1965" s="20" t="s">
        <v>11258</v>
      </c>
      <c r="K1965" s="20">
        <v>8919018064</v>
      </c>
      <c r="L1965" s="20" t="s">
        <v>10481</v>
      </c>
      <c r="M1965" s="20">
        <v>9677532662</v>
      </c>
      <c r="N1965" s="20" t="s">
        <v>53</v>
      </c>
      <c r="O1965" s="20" t="s">
        <v>11261</v>
      </c>
      <c r="P1965" s="20" t="s">
        <v>11262</v>
      </c>
      <c r="Q1965" s="20" t="s">
        <v>46</v>
      </c>
      <c r="R1965" s="32" t="s">
        <v>358</v>
      </c>
    </row>
    <row r="1966" spans="1:18" ht="22.5" hidden="1" customHeight="1" x14ac:dyDescent="0.2">
      <c r="A1966" s="29">
        <v>45370.938080219908</v>
      </c>
      <c r="B1966" s="20" t="s">
        <v>11263</v>
      </c>
      <c r="C1966" s="30">
        <v>160122735305</v>
      </c>
      <c r="D1966" s="20" t="s">
        <v>11264</v>
      </c>
      <c r="E1966" s="20" t="s">
        <v>50</v>
      </c>
      <c r="F1966" s="20" t="s">
        <v>13</v>
      </c>
      <c r="G1966" s="20">
        <v>1</v>
      </c>
      <c r="H1966" s="20">
        <v>2026</v>
      </c>
      <c r="I1966" s="20" t="s">
        <v>11265</v>
      </c>
      <c r="J1966" s="20" t="s">
        <v>11263</v>
      </c>
      <c r="K1966" s="20">
        <v>9010979009</v>
      </c>
      <c r="L1966" s="20" t="s">
        <v>11266</v>
      </c>
      <c r="M1966" s="20">
        <v>9677532662</v>
      </c>
      <c r="N1966" s="20" t="s">
        <v>3469</v>
      </c>
      <c r="O1966" s="20" t="s">
        <v>11267</v>
      </c>
      <c r="P1966" s="31" t="s">
        <v>11268</v>
      </c>
      <c r="Q1966" s="20" t="s">
        <v>70</v>
      </c>
      <c r="R1966" s="32" t="s">
        <v>11269</v>
      </c>
    </row>
    <row r="1967" spans="1:18" ht="22.5" hidden="1" customHeight="1" x14ac:dyDescent="0.2">
      <c r="A1967" s="29">
        <v>45381.893799976853</v>
      </c>
      <c r="B1967" s="20" t="s">
        <v>11270</v>
      </c>
      <c r="C1967" s="30">
        <v>160122735306</v>
      </c>
      <c r="D1967" s="20" t="s">
        <v>11271</v>
      </c>
      <c r="E1967" s="20" t="s">
        <v>50</v>
      </c>
      <c r="F1967" s="20" t="s">
        <v>13</v>
      </c>
      <c r="G1967" s="20">
        <v>1</v>
      </c>
      <c r="H1967" s="20">
        <v>2026</v>
      </c>
      <c r="I1967" s="20" t="s">
        <v>11272</v>
      </c>
      <c r="J1967" s="20" t="s">
        <v>11270</v>
      </c>
      <c r="K1967" s="20">
        <v>9398105343</v>
      </c>
      <c r="L1967" s="20" t="s">
        <v>11273</v>
      </c>
      <c r="M1967" s="20">
        <v>9677532662</v>
      </c>
      <c r="N1967" s="20" t="s">
        <v>43</v>
      </c>
      <c r="O1967" s="20" t="s">
        <v>11274</v>
      </c>
      <c r="P1967" s="31" t="s">
        <v>11275</v>
      </c>
      <c r="Q1967" s="20" t="s">
        <v>46</v>
      </c>
      <c r="R1967" s="32" t="s">
        <v>56</v>
      </c>
    </row>
    <row r="1968" spans="1:18" ht="22.5" hidden="1" customHeight="1" x14ac:dyDescent="0.2">
      <c r="A1968" s="29">
        <v>45362.858115740746</v>
      </c>
      <c r="B1968" s="20" t="s">
        <v>11276</v>
      </c>
      <c r="C1968" s="30">
        <v>160122735307</v>
      </c>
      <c r="D1968" s="20" t="s">
        <v>11277</v>
      </c>
      <c r="E1968" s="20" t="s">
        <v>40</v>
      </c>
      <c r="F1968" s="20" t="s">
        <v>13</v>
      </c>
      <c r="G1968" s="20">
        <v>1</v>
      </c>
      <c r="H1968" s="20">
        <v>2026</v>
      </c>
      <c r="I1968" s="20" t="s">
        <v>11278</v>
      </c>
      <c r="J1968" s="20" t="s">
        <v>11276</v>
      </c>
      <c r="K1968" s="20">
        <v>9704843488</v>
      </c>
      <c r="L1968" s="20" t="s">
        <v>11279</v>
      </c>
      <c r="M1968" s="20">
        <v>9677532662</v>
      </c>
      <c r="N1968" s="20" t="s">
        <v>11280</v>
      </c>
      <c r="O1968" s="20" t="s">
        <v>11281</v>
      </c>
      <c r="P1968" s="20" t="s">
        <v>11282</v>
      </c>
      <c r="Q1968" s="20" t="s">
        <v>46</v>
      </c>
      <c r="R1968" s="32" t="s">
        <v>11283</v>
      </c>
    </row>
    <row r="1969" spans="1:18" ht="22.5" hidden="1" customHeight="1" x14ac:dyDescent="0.2">
      <c r="A1969" s="29">
        <v>45411.80776826389</v>
      </c>
      <c r="B1969" s="20" t="s">
        <v>11284</v>
      </c>
      <c r="C1969" s="30">
        <v>160122735308</v>
      </c>
      <c r="D1969" s="20" t="s">
        <v>11285</v>
      </c>
      <c r="E1969" s="20" t="s">
        <v>50</v>
      </c>
      <c r="F1969" s="20" t="s">
        <v>13</v>
      </c>
      <c r="G1969" s="20">
        <v>2</v>
      </c>
      <c r="H1969" s="20">
        <v>2026</v>
      </c>
      <c r="I1969" s="20" t="s">
        <v>11286</v>
      </c>
      <c r="J1969" s="20" t="s">
        <v>11284</v>
      </c>
      <c r="K1969" s="20">
        <v>9948735906</v>
      </c>
      <c r="L1969" s="20" t="s">
        <v>11287</v>
      </c>
      <c r="M1969" s="20">
        <v>9440079310</v>
      </c>
      <c r="N1969" s="20" t="s">
        <v>43</v>
      </c>
      <c r="O1969" s="20" t="s">
        <v>11288</v>
      </c>
      <c r="P1969" s="31" t="s">
        <v>11289</v>
      </c>
      <c r="Q1969" s="20" t="s">
        <v>46</v>
      </c>
      <c r="R1969" s="32" t="s">
        <v>56</v>
      </c>
    </row>
    <row r="1970" spans="1:18" ht="22.5" hidden="1" customHeight="1" x14ac:dyDescent="0.2">
      <c r="A1970" s="29">
        <v>45381.045550879629</v>
      </c>
      <c r="B1970" s="20" t="s">
        <v>11290</v>
      </c>
      <c r="C1970" s="30">
        <v>160122735309</v>
      </c>
      <c r="D1970" s="20" t="s">
        <v>11291</v>
      </c>
      <c r="E1970" s="20" t="s">
        <v>50</v>
      </c>
      <c r="F1970" s="20" t="s">
        <v>13</v>
      </c>
      <c r="G1970" s="20">
        <v>2</v>
      </c>
      <c r="H1970" s="20">
        <v>2026</v>
      </c>
      <c r="I1970" s="20" t="s">
        <v>11292</v>
      </c>
      <c r="J1970" s="20" t="s">
        <v>11290</v>
      </c>
      <c r="K1970" s="20">
        <v>9160920296</v>
      </c>
      <c r="L1970" s="20" t="s">
        <v>10819</v>
      </c>
      <c r="M1970" s="20" t="s">
        <v>10820</v>
      </c>
      <c r="N1970" s="20" t="s">
        <v>2074</v>
      </c>
      <c r="O1970" s="20">
        <v>63</v>
      </c>
      <c r="P1970" s="20" t="s">
        <v>11293</v>
      </c>
      <c r="Q1970" s="20" t="s">
        <v>70</v>
      </c>
      <c r="R1970" s="32" t="s">
        <v>11294</v>
      </c>
    </row>
    <row r="1971" spans="1:18" ht="22.5" hidden="1" customHeight="1" x14ac:dyDescent="0.2">
      <c r="A1971" s="29">
        <v>45380.758951226853</v>
      </c>
      <c r="B1971" s="20" t="s">
        <v>11295</v>
      </c>
      <c r="C1971" s="30">
        <v>160122735310</v>
      </c>
      <c r="D1971" s="20" t="s">
        <v>11296</v>
      </c>
      <c r="E1971" s="20" t="s">
        <v>40</v>
      </c>
      <c r="F1971" s="20" t="s">
        <v>13</v>
      </c>
      <c r="G1971" s="20">
        <v>2</v>
      </c>
      <c r="H1971" s="20">
        <v>2026</v>
      </c>
      <c r="I1971" s="20" t="s">
        <v>11297</v>
      </c>
      <c r="J1971" s="20" t="s">
        <v>11295</v>
      </c>
      <c r="K1971" s="20">
        <v>9493037575</v>
      </c>
      <c r="L1971" s="20" t="s">
        <v>10819</v>
      </c>
      <c r="M1971" s="20">
        <v>9440079310</v>
      </c>
      <c r="N1971" s="20" t="s">
        <v>759</v>
      </c>
      <c r="O1971" s="20" t="s">
        <v>11298</v>
      </c>
      <c r="P1971" s="31" t="s">
        <v>11299</v>
      </c>
      <c r="Q1971" s="20" t="s">
        <v>70</v>
      </c>
      <c r="R1971" s="32" t="s">
        <v>1591</v>
      </c>
    </row>
    <row r="1972" spans="1:18" ht="22.5" hidden="1" customHeight="1" x14ac:dyDescent="0.2">
      <c r="A1972" s="29">
        <v>45370.764663032409</v>
      </c>
      <c r="B1972" s="20" t="s">
        <v>11300</v>
      </c>
      <c r="C1972" s="30">
        <v>160122735311</v>
      </c>
      <c r="D1972" s="20" t="s">
        <v>11301</v>
      </c>
      <c r="E1972" s="20" t="s">
        <v>40</v>
      </c>
      <c r="F1972" s="20" t="s">
        <v>13</v>
      </c>
      <c r="G1972" s="20">
        <v>2</v>
      </c>
      <c r="H1972" s="20">
        <v>2026</v>
      </c>
      <c r="I1972" s="20" t="s">
        <v>11302</v>
      </c>
      <c r="J1972" s="20" t="s">
        <v>11300</v>
      </c>
      <c r="K1972" s="20">
        <v>7993737648</v>
      </c>
      <c r="L1972" s="20" t="s">
        <v>10819</v>
      </c>
      <c r="M1972" s="20">
        <v>9440079310</v>
      </c>
      <c r="N1972" s="20" t="s">
        <v>67</v>
      </c>
      <c r="O1972" s="20" t="s">
        <v>11303</v>
      </c>
      <c r="P1972" s="31" t="s">
        <v>11304</v>
      </c>
      <c r="Q1972" s="20" t="s">
        <v>70</v>
      </c>
      <c r="R1972" s="32" t="s">
        <v>11305</v>
      </c>
    </row>
    <row r="1973" spans="1:18" ht="22.5" hidden="1" customHeight="1" x14ac:dyDescent="0.2">
      <c r="A1973" s="29">
        <v>45378.999609143517</v>
      </c>
      <c r="B1973" s="20" t="s">
        <v>11306</v>
      </c>
      <c r="C1973" s="30">
        <v>160122735312</v>
      </c>
      <c r="D1973" s="20" t="s">
        <v>11307</v>
      </c>
      <c r="E1973" s="20" t="s">
        <v>40</v>
      </c>
      <c r="F1973" s="20" t="s">
        <v>13</v>
      </c>
      <c r="G1973" s="20">
        <v>2</v>
      </c>
      <c r="H1973" s="20">
        <v>2026</v>
      </c>
      <c r="I1973" s="20" t="s">
        <v>11308</v>
      </c>
      <c r="J1973" s="20" t="s">
        <v>11306</v>
      </c>
      <c r="K1973" s="20">
        <v>8125749382</v>
      </c>
      <c r="L1973" s="20" t="s">
        <v>11309</v>
      </c>
      <c r="M1973" s="20">
        <v>9440079310</v>
      </c>
      <c r="N1973" s="20" t="s">
        <v>67</v>
      </c>
      <c r="O1973" s="20" t="s">
        <v>169</v>
      </c>
      <c r="P1973" s="31" t="s">
        <v>11310</v>
      </c>
      <c r="Q1973" s="20" t="s">
        <v>70</v>
      </c>
      <c r="R1973" s="32" t="s">
        <v>11311</v>
      </c>
    </row>
    <row r="1974" spans="1:18" ht="22.5" hidden="1" customHeight="1" x14ac:dyDescent="0.2">
      <c r="A1974" s="29">
        <v>45411.423321956019</v>
      </c>
      <c r="B1974" s="20" t="s">
        <v>11312</v>
      </c>
      <c r="C1974" s="30">
        <v>160122735313</v>
      </c>
      <c r="D1974" s="20" t="s">
        <v>11313</v>
      </c>
      <c r="E1974" s="20" t="s">
        <v>50</v>
      </c>
      <c r="F1974" s="20" t="s">
        <v>13</v>
      </c>
      <c r="G1974" s="20">
        <v>2</v>
      </c>
      <c r="H1974" s="20">
        <v>2026</v>
      </c>
      <c r="I1974" s="20" t="s">
        <v>11314</v>
      </c>
      <c r="J1974" s="20" t="s">
        <v>11312</v>
      </c>
      <c r="K1974" s="20">
        <v>6309821084</v>
      </c>
      <c r="L1974" s="20" t="s">
        <v>11309</v>
      </c>
      <c r="M1974" s="20">
        <v>9440079310</v>
      </c>
      <c r="N1974" s="20" t="s">
        <v>1341</v>
      </c>
      <c r="O1974" s="20" t="s">
        <v>11315</v>
      </c>
      <c r="P1974" s="31" t="s">
        <v>11316</v>
      </c>
      <c r="Q1974" s="20" t="s">
        <v>70</v>
      </c>
      <c r="R1974" s="32" t="s">
        <v>11317</v>
      </c>
    </row>
    <row r="1975" spans="1:18" ht="22.5" hidden="1" customHeight="1" x14ac:dyDescent="0.2">
      <c r="A1975" s="29">
        <v>45400.299085023144</v>
      </c>
      <c r="B1975" s="20" t="s">
        <v>11318</v>
      </c>
      <c r="C1975" s="30">
        <v>160122735314</v>
      </c>
      <c r="D1975" s="20" t="s">
        <v>11319</v>
      </c>
      <c r="E1975" s="20" t="s">
        <v>50</v>
      </c>
      <c r="F1975" s="20" t="s">
        <v>13</v>
      </c>
      <c r="G1975" s="20">
        <v>2</v>
      </c>
      <c r="H1975" s="20">
        <v>2026</v>
      </c>
      <c r="I1975" s="20" t="s">
        <v>11320</v>
      </c>
      <c r="J1975" s="20" t="s">
        <v>11318</v>
      </c>
      <c r="K1975" s="20">
        <v>9392066403</v>
      </c>
      <c r="L1975" s="20" t="s">
        <v>10826</v>
      </c>
      <c r="M1975" s="20">
        <v>9440079310</v>
      </c>
      <c r="N1975" s="20" t="s">
        <v>43</v>
      </c>
      <c r="O1975" s="20" t="s">
        <v>2355</v>
      </c>
      <c r="P1975" s="31" t="s">
        <v>11321</v>
      </c>
      <c r="Q1975" s="20" t="s">
        <v>70</v>
      </c>
      <c r="R1975" s="20" t="s">
        <v>451</v>
      </c>
    </row>
    <row r="1976" spans="1:18" ht="22.5" hidden="1" customHeight="1" x14ac:dyDescent="0.2">
      <c r="A1976" s="29">
        <v>45380.782232523146</v>
      </c>
      <c r="B1976" s="20" t="s">
        <v>11322</v>
      </c>
      <c r="C1976" s="30">
        <v>160122735315</v>
      </c>
      <c r="D1976" s="20" t="s">
        <v>11323</v>
      </c>
      <c r="E1976" s="20" t="s">
        <v>40</v>
      </c>
      <c r="F1976" s="20" t="s">
        <v>13</v>
      </c>
      <c r="G1976" s="20">
        <v>3</v>
      </c>
      <c r="H1976" s="20">
        <v>2026</v>
      </c>
      <c r="I1976" s="20" t="s">
        <v>11324</v>
      </c>
      <c r="J1976" s="20" t="s">
        <v>11322</v>
      </c>
      <c r="K1976" s="20">
        <v>7993626270</v>
      </c>
      <c r="L1976" s="20" t="s">
        <v>11325</v>
      </c>
      <c r="M1976" s="20">
        <v>9912939138</v>
      </c>
      <c r="N1976" s="20" t="s">
        <v>43</v>
      </c>
      <c r="O1976" s="20" t="s">
        <v>11326</v>
      </c>
      <c r="P1976" s="31" t="s">
        <v>11327</v>
      </c>
      <c r="Q1976" s="20" t="s">
        <v>70</v>
      </c>
      <c r="R1976" s="32" t="s">
        <v>11328</v>
      </c>
    </row>
    <row r="1977" spans="1:18" ht="22.5" hidden="1" customHeight="1" x14ac:dyDescent="0.2">
      <c r="A1977" s="29">
        <v>45380.808140393521</v>
      </c>
      <c r="B1977" s="20" t="s">
        <v>11329</v>
      </c>
      <c r="C1977" s="30">
        <v>160122735316</v>
      </c>
      <c r="D1977" s="20" t="s">
        <v>11330</v>
      </c>
      <c r="E1977" s="20" t="s">
        <v>50</v>
      </c>
      <c r="F1977" s="20" t="s">
        <v>13</v>
      </c>
      <c r="G1977" s="20">
        <v>3</v>
      </c>
      <c r="H1977" s="20">
        <v>2026</v>
      </c>
      <c r="I1977" s="20" t="s">
        <v>11331</v>
      </c>
      <c r="J1977" s="20" t="s">
        <v>11329</v>
      </c>
      <c r="K1977" s="20">
        <v>9515185843</v>
      </c>
      <c r="L1977" s="20" t="s">
        <v>11176</v>
      </c>
      <c r="M1977" s="20">
        <v>9912939138</v>
      </c>
      <c r="N1977" s="20" t="s">
        <v>67</v>
      </c>
      <c r="O1977" s="20" t="s">
        <v>2418</v>
      </c>
      <c r="P1977" s="31" t="s">
        <v>11332</v>
      </c>
      <c r="Q1977" s="20" t="s">
        <v>70</v>
      </c>
      <c r="R1977" s="32" t="s">
        <v>682</v>
      </c>
    </row>
    <row r="1978" spans="1:18" ht="22.5" hidden="1" customHeight="1" x14ac:dyDescent="0.2">
      <c r="A1978" s="29">
        <v>45380.840879513889</v>
      </c>
      <c r="B1978" s="20" t="s">
        <v>11333</v>
      </c>
      <c r="C1978" s="30">
        <v>160122735317</v>
      </c>
      <c r="D1978" s="20" t="s">
        <v>11334</v>
      </c>
      <c r="E1978" s="20" t="s">
        <v>50</v>
      </c>
      <c r="F1978" s="20" t="s">
        <v>13</v>
      </c>
      <c r="G1978" s="20">
        <v>3</v>
      </c>
      <c r="H1978" s="20">
        <v>2026</v>
      </c>
      <c r="I1978" s="20" t="s">
        <v>11335</v>
      </c>
      <c r="J1978" s="20" t="s">
        <v>11333</v>
      </c>
      <c r="K1978" s="20">
        <v>6304047494</v>
      </c>
      <c r="L1978" s="20" t="s">
        <v>11171</v>
      </c>
      <c r="M1978" s="20">
        <v>9912939138</v>
      </c>
      <c r="N1978" s="20" t="s">
        <v>67</v>
      </c>
      <c r="O1978" s="20" t="s">
        <v>11336</v>
      </c>
      <c r="P1978" s="31" t="s">
        <v>11337</v>
      </c>
      <c r="Q1978" s="20" t="s">
        <v>70</v>
      </c>
      <c r="R1978" s="32" t="s">
        <v>112</v>
      </c>
    </row>
    <row r="1979" spans="1:18" ht="22.5" hidden="1" customHeight="1" x14ac:dyDescent="0.2">
      <c r="A1979" s="29">
        <v>45380.845952071759</v>
      </c>
      <c r="B1979" s="20" t="s">
        <v>11338</v>
      </c>
      <c r="C1979" s="30">
        <v>160122735318</v>
      </c>
      <c r="D1979" s="20" t="s">
        <v>11339</v>
      </c>
      <c r="E1979" s="20" t="s">
        <v>40</v>
      </c>
      <c r="F1979" s="20" t="s">
        <v>13</v>
      </c>
      <c r="G1979" s="20">
        <v>3</v>
      </c>
      <c r="H1979" s="20">
        <v>2026</v>
      </c>
      <c r="I1979" s="20" t="s">
        <v>11340</v>
      </c>
      <c r="J1979" s="20" t="s">
        <v>11338</v>
      </c>
      <c r="K1979" s="20">
        <v>7680814893</v>
      </c>
      <c r="L1979" s="20" t="s">
        <v>11341</v>
      </c>
      <c r="M1979" s="20">
        <v>9912939138</v>
      </c>
      <c r="N1979" s="20" t="s">
        <v>67</v>
      </c>
      <c r="O1979" s="20" t="s">
        <v>169</v>
      </c>
      <c r="P1979" s="31" t="s">
        <v>11342</v>
      </c>
      <c r="Q1979" s="20" t="s">
        <v>46</v>
      </c>
      <c r="R1979" s="32" t="s">
        <v>2943</v>
      </c>
    </row>
    <row r="1980" spans="1:18" ht="22.5" hidden="1" customHeight="1" x14ac:dyDescent="0.2">
      <c r="A1980" s="29">
        <v>45380.770237986115</v>
      </c>
      <c r="B1980" s="20" t="s">
        <v>11343</v>
      </c>
      <c r="C1980" s="30">
        <v>160122735319</v>
      </c>
      <c r="D1980" s="20" t="s">
        <v>11344</v>
      </c>
      <c r="E1980" s="20" t="s">
        <v>40</v>
      </c>
      <c r="F1980" s="20" t="s">
        <v>13</v>
      </c>
      <c r="G1980" s="20">
        <v>3</v>
      </c>
      <c r="H1980" s="20">
        <v>2026</v>
      </c>
      <c r="I1980" s="20" t="s">
        <v>11345</v>
      </c>
      <c r="J1980" s="20" t="s">
        <v>11343</v>
      </c>
      <c r="K1980" s="20">
        <v>9505290653</v>
      </c>
      <c r="L1980" s="20" t="s">
        <v>11346</v>
      </c>
      <c r="M1980" s="20">
        <v>9912939138</v>
      </c>
      <c r="N1980" s="20" t="s">
        <v>67</v>
      </c>
      <c r="O1980" s="20">
        <v>75</v>
      </c>
      <c r="P1980" s="31" t="s">
        <v>11347</v>
      </c>
      <c r="Q1980" s="20" t="s">
        <v>70</v>
      </c>
      <c r="R1980" s="32" t="s">
        <v>142</v>
      </c>
    </row>
    <row r="1981" spans="1:18" ht="22.5" hidden="1" customHeight="1" x14ac:dyDescent="0.2">
      <c r="A1981" s="29">
        <v>45380.872094340273</v>
      </c>
      <c r="B1981" s="20" t="s">
        <v>11348</v>
      </c>
      <c r="C1981" s="30">
        <v>160122735320</v>
      </c>
      <c r="D1981" s="20" t="s">
        <v>11349</v>
      </c>
      <c r="E1981" s="20" t="s">
        <v>50</v>
      </c>
      <c r="F1981" s="20" t="s">
        <v>13</v>
      </c>
      <c r="G1981" s="20">
        <v>3</v>
      </c>
      <c r="H1981" s="20">
        <v>2026</v>
      </c>
      <c r="I1981" s="20" t="s">
        <v>11348</v>
      </c>
      <c r="J1981" s="20" t="s">
        <v>11350</v>
      </c>
      <c r="K1981" s="20">
        <v>7337477906</v>
      </c>
      <c r="L1981" s="20" t="s">
        <v>11351</v>
      </c>
      <c r="M1981" s="20">
        <v>9912939138</v>
      </c>
      <c r="N1981" s="20" t="s">
        <v>67</v>
      </c>
      <c r="O1981" s="20" t="s">
        <v>169</v>
      </c>
      <c r="P1981" s="31" t="s">
        <v>11352</v>
      </c>
      <c r="Q1981" s="20" t="s">
        <v>70</v>
      </c>
      <c r="R1981" s="32" t="s">
        <v>11353</v>
      </c>
    </row>
    <row r="1982" spans="1:18" ht="22.5" hidden="1" customHeight="1" x14ac:dyDescent="0.2">
      <c r="A1982" s="29">
        <v>45380.990439305555</v>
      </c>
      <c r="B1982" s="20" t="s">
        <v>11354</v>
      </c>
      <c r="C1982" s="30">
        <v>160122735321</v>
      </c>
      <c r="D1982" s="20" t="s">
        <v>11355</v>
      </c>
      <c r="E1982" s="20" t="s">
        <v>50</v>
      </c>
      <c r="F1982" s="20" t="s">
        <v>13</v>
      </c>
      <c r="G1982" s="20">
        <v>3</v>
      </c>
      <c r="H1982" s="20">
        <v>2026</v>
      </c>
      <c r="I1982" s="20" t="s">
        <v>11356</v>
      </c>
      <c r="J1982" s="20" t="s">
        <v>11354</v>
      </c>
      <c r="K1982" s="20">
        <v>9491450062</v>
      </c>
      <c r="L1982" s="20" t="s">
        <v>11357</v>
      </c>
      <c r="M1982" s="20">
        <v>9912939138</v>
      </c>
      <c r="N1982" s="20" t="s">
        <v>11358</v>
      </c>
      <c r="O1982" s="20" t="s">
        <v>11359</v>
      </c>
      <c r="P1982" s="20" t="s">
        <v>11360</v>
      </c>
      <c r="Q1982" s="20" t="s">
        <v>46</v>
      </c>
      <c r="R1982" s="32" t="s">
        <v>11361</v>
      </c>
    </row>
    <row r="1983" spans="1:18" ht="22.5" hidden="1" customHeight="1" x14ac:dyDescent="0.2">
      <c r="A1983" s="29">
        <v>45386.512668703705</v>
      </c>
      <c r="B1983" s="20" t="s">
        <v>11362</v>
      </c>
      <c r="C1983" s="30">
        <v>160122735322</v>
      </c>
      <c r="D1983" s="20" t="s">
        <v>11363</v>
      </c>
      <c r="E1983" s="20" t="s">
        <v>50</v>
      </c>
      <c r="F1983" s="20" t="s">
        <v>13</v>
      </c>
      <c r="G1983" s="20">
        <v>1</v>
      </c>
      <c r="H1983" s="20">
        <v>2026</v>
      </c>
      <c r="I1983" s="20" t="s">
        <v>11364</v>
      </c>
      <c r="J1983" s="20" t="s">
        <v>11362</v>
      </c>
      <c r="K1983" s="20">
        <v>7995752067</v>
      </c>
      <c r="L1983" s="20" t="s">
        <v>11365</v>
      </c>
      <c r="M1983" s="20">
        <v>9677532662</v>
      </c>
      <c r="N1983" s="20" t="s">
        <v>600</v>
      </c>
      <c r="O1983" s="20" t="s">
        <v>11366</v>
      </c>
      <c r="P1983" s="20" t="s">
        <v>11367</v>
      </c>
      <c r="Q1983" s="20" t="s">
        <v>46</v>
      </c>
      <c r="R1983" s="32" t="s">
        <v>11368</v>
      </c>
    </row>
    <row r="1984" spans="1:18" ht="22.5" hidden="1" customHeight="1" x14ac:dyDescent="0.2">
      <c r="A1984" s="29">
        <v>45378.513004768523</v>
      </c>
      <c r="B1984" s="20" t="s">
        <v>11369</v>
      </c>
      <c r="C1984" s="30">
        <v>160122736002</v>
      </c>
      <c r="D1984" s="20" t="s">
        <v>11370</v>
      </c>
      <c r="E1984" s="20" t="s">
        <v>40</v>
      </c>
      <c r="F1984" s="20" t="s">
        <v>16</v>
      </c>
      <c r="G1984" s="20">
        <v>1</v>
      </c>
      <c r="H1984" s="20">
        <v>2026</v>
      </c>
      <c r="I1984" s="20" t="s">
        <v>11371</v>
      </c>
      <c r="J1984" s="20" t="s">
        <v>11369</v>
      </c>
      <c r="K1984" s="20">
        <v>6305786814</v>
      </c>
      <c r="L1984" s="20" t="s">
        <v>11372</v>
      </c>
      <c r="M1984" s="20">
        <v>9398839104</v>
      </c>
      <c r="N1984" s="20" t="s">
        <v>61</v>
      </c>
      <c r="O1984" s="20">
        <v>100</v>
      </c>
      <c r="P1984" s="20" t="s">
        <v>11373</v>
      </c>
      <c r="Q1984" s="20" t="s">
        <v>70</v>
      </c>
      <c r="R1984" s="32" t="s">
        <v>46</v>
      </c>
    </row>
    <row r="1985" spans="1:18" ht="22.5" hidden="1" customHeight="1" x14ac:dyDescent="0.2">
      <c r="A1985" s="29">
        <v>45378.535375289357</v>
      </c>
      <c r="B1985" s="20" t="s">
        <v>11374</v>
      </c>
      <c r="C1985" s="30">
        <v>160122736003</v>
      </c>
      <c r="D1985" s="20" t="s">
        <v>11375</v>
      </c>
      <c r="E1985" s="20" t="s">
        <v>40</v>
      </c>
      <c r="F1985" s="20" t="s">
        <v>16</v>
      </c>
      <c r="G1985" s="20">
        <v>1</v>
      </c>
      <c r="H1985" s="20">
        <v>2026</v>
      </c>
      <c r="I1985" s="20" t="s">
        <v>11376</v>
      </c>
      <c r="J1985" s="20" t="s">
        <v>11377</v>
      </c>
      <c r="K1985" s="20">
        <v>9346755508</v>
      </c>
      <c r="L1985" s="20" t="s">
        <v>9596</v>
      </c>
      <c r="M1985" s="20">
        <v>9398839104</v>
      </c>
      <c r="N1985" s="20" t="s">
        <v>206</v>
      </c>
      <c r="O1985" s="20" t="s">
        <v>3490</v>
      </c>
      <c r="P1985" s="31" t="s">
        <v>11378</v>
      </c>
      <c r="Q1985" s="20" t="s">
        <v>70</v>
      </c>
      <c r="R1985" s="32" t="s">
        <v>1518</v>
      </c>
    </row>
    <row r="1986" spans="1:18" ht="22.5" hidden="1" customHeight="1" x14ac:dyDescent="0.2">
      <c r="A1986" s="29">
        <v>45378.469967037032</v>
      </c>
      <c r="B1986" s="20" t="s">
        <v>11379</v>
      </c>
      <c r="C1986" s="30">
        <v>160122736004</v>
      </c>
      <c r="D1986" s="20" t="s">
        <v>11380</v>
      </c>
      <c r="E1986" s="20" t="s">
        <v>40</v>
      </c>
      <c r="F1986" s="20" t="s">
        <v>16</v>
      </c>
      <c r="G1986" s="20">
        <v>1</v>
      </c>
      <c r="H1986" s="20">
        <v>2026</v>
      </c>
      <c r="I1986" s="20" t="s">
        <v>11381</v>
      </c>
      <c r="J1986" s="20" t="s">
        <v>11379</v>
      </c>
      <c r="K1986" s="20">
        <v>9515732329</v>
      </c>
      <c r="L1986" s="20" t="s">
        <v>11382</v>
      </c>
      <c r="M1986" s="20">
        <v>9398839104</v>
      </c>
      <c r="N1986" s="20" t="s">
        <v>1360</v>
      </c>
      <c r="O1986" s="20">
        <v>60</v>
      </c>
      <c r="P1986" s="31" t="s">
        <v>11383</v>
      </c>
      <c r="Q1986" s="20" t="s">
        <v>70</v>
      </c>
      <c r="R1986" s="32" t="s">
        <v>11384</v>
      </c>
    </row>
    <row r="1987" spans="1:18" ht="22.5" hidden="1" customHeight="1" x14ac:dyDescent="0.2">
      <c r="A1987" s="29">
        <v>45379.362953483796</v>
      </c>
      <c r="B1987" s="20" t="s">
        <v>11385</v>
      </c>
      <c r="C1987" s="30">
        <v>160122736005</v>
      </c>
      <c r="D1987" s="20" t="s">
        <v>11386</v>
      </c>
      <c r="E1987" s="20" t="s">
        <v>40</v>
      </c>
      <c r="F1987" s="20" t="s">
        <v>16</v>
      </c>
      <c r="G1987" s="20">
        <v>1</v>
      </c>
      <c r="H1987" s="20">
        <v>2026</v>
      </c>
      <c r="I1987" s="20" t="s">
        <v>11387</v>
      </c>
      <c r="J1987" s="20" t="s">
        <v>11385</v>
      </c>
      <c r="K1987" s="20">
        <v>8464024052</v>
      </c>
      <c r="L1987" s="20" t="s">
        <v>11388</v>
      </c>
      <c r="M1987" s="20">
        <v>9398839104</v>
      </c>
      <c r="N1987" s="20" t="s">
        <v>206</v>
      </c>
      <c r="O1987" s="20">
        <v>60</v>
      </c>
      <c r="P1987" s="20" t="s">
        <v>11389</v>
      </c>
      <c r="Q1987" s="20" t="s">
        <v>46</v>
      </c>
      <c r="R1987" s="32" t="s">
        <v>11390</v>
      </c>
    </row>
    <row r="1988" spans="1:18" ht="22.5" hidden="1" customHeight="1" x14ac:dyDescent="0.2">
      <c r="A1988" s="29">
        <v>45378.540778206021</v>
      </c>
      <c r="B1988" s="20" t="s">
        <v>11391</v>
      </c>
      <c r="C1988" s="30">
        <v>160122736006</v>
      </c>
      <c r="D1988" s="20" t="s">
        <v>11392</v>
      </c>
      <c r="E1988" s="20" t="s">
        <v>40</v>
      </c>
      <c r="F1988" s="20" t="s">
        <v>16</v>
      </c>
      <c r="G1988" s="20">
        <v>1</v>
      </c>
      <c r="H1988" s="20">
        <v>2026</v>
      </c>
      <c r="I1988" s="20" t="s">
        <v>11393</v>
      </c>
      <c r="J1988" s="20" t="s">
        <v>11391</v>
      </c>
      <c r="K1988" s="20">
        <v>7671931639</v>
      </c>
      <c r="L1988" s="20" t="s">
        <v>11394</v>
      </c>
      <c r="M1988" s="20">
        <v>9398839104</v>
      </c>
      <c r="N1988" s="20" t="s">
        <v>206</v>
      </c>
      <c r="O1988" s="20" t="s">
        <v>3490</v>
      </c>
      <c r="P1988" s="31" t="s">
        <v>11395</v>
      </c>
      <c r="Q1988" s="20" t="s">
        <v>70</v>
      </c>
      <c r="R1988" s="32" t="s">
        <v>11396</v>
      </c>
    </row>
    <row r="1989" spans="1:18" ht="22.5" hidden="1" customHeight="1" x14ac:dyDescent="0.2">
      <c r="A1989" s="29">
        <v>45378.979089918983</v>
      </c>
      <c r="B1989" s="20" t="s">
        <v>11397</v>
      </c>
      <c r="C1989" s="30">
        <v>160122736007</v>
      </c>
      <c r="D1989" s="20" t="s">
        <v>11398</v>
      </c>
      <c r="E1989" s="20" t="s">
        <v>50</v>
      </c>
      <c r="F1989" s="20" t="s">
        <v>16</v>
      </c>
      <c r="G1989" s="20">
        <v>1</v>
      </c>
      <c r="H1989" s="20">
        <v>2026</v>
      </c>
      <c r="I1989" s="20" t="s">
        <v>11399</v>
      </c>
      <c r="J1989" s="20" t="s">
        <v>11397</v>
      </c>
      <c r="K1989" s="20">
        <v>9392028970</v>
      </c>
      <c r="L1989" s="20" t="s">
        <v>11400</v>
      </c>
      <c r="M1989" s="20">
        <v>9398839104</v>
      </c>
      <c r="N1989" s="20" t="s">
        <v>206</v>
      </c>
      <c r="O1989" s="20" t="s">
        <v>11401</v>
      </c>
      <c r="P1989" s="20" t="s">
        <v>11402</v>
      </c>
      <c r="Q1989" s="20" t="s">
        <v>70</v>
      </c>
      <c r="R1989" s="32" t="s">
        <v>682</v>
      </c>
    </row>
    <row r="1990" spans="1:18" ht="22.5" hidden="1" customHeight="1" x14ac:dyDescent="0.2">
      <c r="A1990" s="29">
        <v>45378.786072129631</v>
      </c>
      <c r="B1990" s="20" t="s">
        <v>11403</v>
      </c>
      <c r="C1990" s="30">
        <v>160122736008</v>
      </c>
      <c r="D1990" s="20" t="s">
        <v>11404</v>
      </c>
      <c r="E1990" s="20" t="s">
        <v>40</v>
      </c>
      <c r="F1990" s="20" t="s">
        <v>16</v>
      </c>
      <c r="G1990" s="20">
        <v>1</v>
      </c>
      <c r="H1990" s="20">
        <v>2026</v>
      </c>
      <c r="I1990" s="20" t="s">
        <v>11405</v>
      </c>
      <c r="J1990" s="20" t="s">
        <v>11403</v>
      </c>
      <c r="K1990" s="20">
        <v>7989136315</v>
      </c>
      <c r="L1990" s="20" t="s">
        <v>11406</v>
      </c>
      <c r="M1990" s="20">
        <v>9398839104</v>
      </c>
      <c r="N1990" s="20" t="s">
        <v>206</v>
      </c>
      <c r="O1990" s="20">
        <v>160</v>
      </c>
      <c r="P1990" s="20" t="s">
        <v>11407</v>
      </c>
      <c r="Q1990" s="20" t="s">
        <v>70</v>
      </c>
      <c r="R1990" s="32" t="s">
        <v>11408</v>
      </c>
    </row>
    <row r="1991" spans="1:18" ht="22.5" hidden="1" customHeight="1" x14ac:dyDescent="0.2">
      <c r="A1991" s="29">
        <v>45378.644462592594</v>
      </c>
      <c r="B1991" s="20" t="s">
        <v>11409</v>
      </c>
      <c r="C1991" s="30">
        <v>160122736010</v>
      </c>
      <c r="D1991" s="20" t="s">
        <v>11410</v>
      </c>
      <c r="E1991" s="20" t="s">
        <v>40</v>
      </c>
      <c r="F1991" s="20" t="s">
        <v>16</v>
      </c>
      <c r="G1991" s="20">
        <v>1</v>
      </c>
      <c r="H1991" s="20">
        <v>2026</v>
      </c>
      <c r="I1991" s="20" t="s">
        <v>11411</v>
      </c>
      <c r="J1991" s="20" t="s">
        <v>11409</v>
      </c>
      <c r="K1991" s="20">
        <v>8978845099</v>
      </c>
      <c r="L1991" s="20" t="s">
        <v>11412</v>
      </c>
      <c r="M1991" s="20">
        <v>9398839104</v>
      </c>
      <c r="N1991" s="20" t="s">
        <v>206</v>
      </c>
      <c r="O1991" s="20">
        <v>160</v>
      </c>
      <c r="P1991" s="20" t="s">
        <v>11413</v>
      </c>
      <c r="Q1991" s="20" t="s">
        <v>70</v>
      </c>
      <c r="R1991" s="32" t="s">
        <v>11414</v>
      </c>
    </row>
    <row r="1992" spans="1:18" ht="22.5" hidden="1" customHeight="1" x14ac:dyDescent="0.2">
      <c r="A1992" s="29">
        <v>45378.471566979162</v>
      </c>
      <c r="B1992" s="20" t="s">
        <v>11415</v>
      </c>
      <c r="C1992" s="30">
        <v>160122736011</v>
      </c>
      <c r="D1992" s="20" t="s">
        <v>11416</v>
      </c>
      <c r="E1992" s="20" t="s">
        <v>40</v>
      </c>
      <c r="F1992" s="20" t="s">
        <v>16</v>
      </c>
      <c r="G1992" s="20">
        <v>1</v>
      </c>
      <c r="H1992" s="20">
        <v>2026</v>
      </c>
      <c r="I1992" s="20" t="s">
        <v>11415</v>
      </c>
      <c r="J1992" s="20" t="s">
        <v>11415</v>
      </c>
      <c r="K1992" s="20">
        <v>9948905807</v>
      </c>
      <c r="L1992" s="20" t="s">
        <v>11388</v>
      </c>
      <c r="M1992" s="20">
        <v>9398839104</v>
      </c>
      <c r="N1992" s="20" t="s">
        <v>1360</v>
      </c>
      <c r="O1992" s="20">
        <v>60</v>
      </c>
      <c r="P1992" s="31" t="s">
        <v>11417</v>
      </c>
      <c r="Q1992" s="20" t="s">
        <v>70</v>
      </c>
      <c r="R1992" s="32" t="s">
        <v>11418</v>
      </c>
    </row>
    <row r="1993" spans="1:18" ht="22.5" hidden="1" customHeight="1" x14ac:dyDescent="0.2">
      <c r="A1993" s="29">
        <v>45379.525107349538</v>
      </c>
      <c r="B1993" s="20" t="s">
        <v>11419</v>
      </c>
      <c r="C1993" s="30">
        <v>160122736012</v>
      </c>
      <c r="D1993" s="20" t="s">
        <v>11420</v>
      </c>
      <c r="E1993" s="20" t="s">
        <v>40</v>
      </c>
      <c r="F1993" s="20" t="s">
        <v>16</v>
      </c>
      <c r="G1993" s="20">
        <v>1</v>
      </c>
      <c r="H1993" s="20">
        <v>2026</v>
      </c>
      <c r="I1993" s="20" t="s">
        <v>11421</v>
      </c>
      <c r="J1993" s="20" t="s">
        <v>11419</v>
      </c>
      <c r="K1993" s="20">
        <v>7993446893</v>
      </c>
      <c r="L1993" s="20" t="s">
        <v>11422</v>
      </c>
      <c r="M1993" s="20">
        <v>9398839104</v>
      </c>
      <c r="N1993" s="20" t="s">
        <v>206</v>
      </c>
      <c r="O1993" s="20">
        <v>160</v>
      </c>
      <c r="P1993" s="20" t="s">
        <v>11423</v>
      </c>
      <c r="Q1993" s="20" t="s">
        <v>46</v>
      </c>
      <c r="R1993" s="32" t="s">
        <v>11424</v>
      </c>
    </row>
    <row r="1994" spans="1:18" ht="22.5" hidden="1" customHeight="1" x14ac:dyDescent="0.2">
      <c r="A1994" s="29">
        <v>45372.974171076392</v>
      </c>
      <c r="B1994" s="20" t="s">
        <v>11425</v>
      </c>
      <c r="C1994" s="30">
        <v>160122736013</v>
      </c>
      <c r="D1994" s="20" t="s">
        <v>11426</v>
      </c>
      <c r="E1994" s="20" t="s">
        <v>40</v>
      </c>
      <c r="F1994" s="20" t="s">
        <v>16</v>
      </c>
      <c r="G1994" s="20">
        <v>1</v>
      </c>
      <c r="H1994" s="20">
        <v>2026</v>
      </c>
      <c r="I1994" s="20" t="s">
        <v>11425</v>
      </c>
      <c r="J1994" s="20" t="s">
        <v>11425</v>
      </c>
      <c r="K1994" s="20">
        <v>9392352243</v>
      </c>
      <c r="L1994" s="20" t="s">
        <v>11427</v>
      </c>
      <c r="M1994" s="20">
        <v>9398839104</v>
      </c>
      <c r="N1994" s="20" t="s">
        <v>1360</v>
      </c>
      <c r="O1994" s="20" t="s">
        <v>10751</v>
      </c>
      <c r="P1994" s="20" t="s">
        <v>11428</v>
      </c>
      <c r="Q1994" s="20" t="s">
        <v>46</v>
      </c>
      <c r="R1994" s="32" t="s">
        <v>499</v>
      </c>
    </row>
    <row r="1995" spans="1:18" ht="22.5" hidden="1" customHeight="1" x14ac:dyDescent="0.2">
      <c r="A1995" s="29">
        <v>45384.803250324076</v>
      </c>
      <c r="B1995" s="20" t="s">
        <v>11429</v>
      </c>
      <c r="C1995" s="30">
        <v>160122736014</v>
      </c>
      <c r="D1995" s="20" t="s">
        <v>11430</v>
      </c>
      <c r="E1995" s="20" t="s">
        <v>50</v>
      </c>
      <c r="F1995" s="20" t="s">
        <v>16</v>
      </c>
      <c r="G1995" s="20">
        <v>1</v>
      </c>
      <c r="H1995" s="20">
        <v>2026</v>
      </c>
      <c r="I1995" s="20" t="s">
        <v>11431</v>
      </c>
      <c r="J1995" s="20" t="s">
        <v>11432</v>
      </c>
      <c r="K1995" s="20">
        <v>9579767131</v>
      </c>
      <c r="L1995" s="20" t="s">
        <v>11433</v>
      </c>
      <c r="M1995" s="20">
        <v>9398839104</v>
      </c>
      <c r="N1995" s="20" t="s">
        <v>11434</v>
      </c>
      <c r="O1995" s="20">
        <v>60</v>
      </c>
      <c r="P1995" s="31" t="s">
        <v>11435</v>
      </c>
      <c r="Q1995" s="20" t="s">
        <v>46</v>
      </c>
      <c r="R1995" s="32" t="s">
        <v>11436</v>
      </c>
    </row>
    <row r="1996" spans="1:18" ht="22.5" hidden="1" customHeight="1" x14ac:dyDescent="0.2">
      <c r="A1996" s="29">
        <v>45379.390747939819</v>
      </c>
      <c r="B1996" s="20" t="s">
        <v>11437</v>
      </c>
      <c r="C1996" s="30">
        <v>160122736016</v>
      </c>
      <c r="D1996" s="20" t="s">
        <v>11438</v>
      </c>
      <c r="E1996" s="20" t="s">
        <v>50</v>
      </c>
      <c r="F1996" s="20" t="s">
        <v>16</v>
      </c>
      <c r="G1996" s="20">
        <v>1</v>
      </c>
      <c r="H1996" s="20">
        <v>2026</v>
      </c>
      <c r="I1996" s="20" t="s">
        <v>11439</v>
      </c>
      <c r="J1996" s="20" t="s">
        <v>11439</v>
      </c>
      <c r="K1996" s="20">
        <v>8501009082</v>
      </c>
      <c r="L1996" s="20" t="s">
        <v>11440</v>
      </c>
      <c r="M1996" s="20">
        <v>9398839104</v>
      </c>
      <c r="N1996" s="20" t="s">
        <v>3469</v>
      </c>
      <c r="O1996" s="20" t="s">
        <v>11441</v>
      </c>
      <c r="P1996" s="20" t="s">
        <v>11442</v>
      </c>
      <c r="Q1996" s="20" t="s">
        <v>46</v>
      </c>
      <c r="R1996" s="32" t="s">
        <v>112</v>
      </c>
    </row>
    <row r="1997" spans="1:18" ht="22.5" hidden="1" customHeight="1" x14ac:dyDescent="0.2">
      <c r="A1997" s="29">
        <v>45378.647838645833</v>
      </c>
      <c r="B1997" s="20" t="s">
        <v>11443</v>
      </c>
      <c r="C1997" s="30">
        <v>160122736017</v>
      </c>
      <c r="D1997" s="20" t="s">
        <v>11444</v>
      </c>
      <c r="E1997" s="20" t="s">
        <v>50</v>
      </c>
      <c r="F1997" s="20" t="s">
        <v>16</v>
      </c>
      <c r="G1997" s="20">
        <v>1</v>
      </c>
      <c r="H1997" s="20">
        <v>2026</v>
      </c>
      <c r="I1997" s="20" t="s">
        <v>11445</v>
      </c>
      <c r="J1997" s="20" t="s">
        <v>11443</v>
      </c>
      <c r="K1997" s="20">
        <v>6303915145</v>
      </c>
      <c r="L1997" s="20" t="s">
        <v>11446</v>
      </c>
      <c r="M1997" s="20">
        <v>9398839104</v>
      </c>
      <c r="N1997" s="20" t="s">
        <v>1360</v>
      </c>
      <c r="O1997" s="20" t="s">
        <v>8229</v>
      </c>
      <c r="P1997" s="31" t="s">
        <v>11447</v>
      </c>
      <c r="Q1997" s="20" t="s">
        <v>46</v>
      </c>
      <c r="R1997" s="32" t="s">
        <v>85</v>
      </c>
    </row>
    <row r="1998" spans="1:18" ht="22.5" hidden="1" customHeight="1" x14ac:dyDescent="0.2">
      <c r="A1998" s="29">
        <v>45378.970926932874</v>
      </c>
      <c r="B1998" s="20" t="s">
        <v>11448</v>
      </c>
      <c r="C1998" s="30">
        <v>160122736018</v>
      </c>
      <c r="D1998" s="20" t="s">
        <v>11449</v>
      </c>
      <c r="E1998" s="20" t="s">
        <v>50</v>
      </c>
      <c r="F1998" s="20" t="s">
        <v>16</v>
      </c>
      <c r="G1998" s="20">
        <v>1</v>
      </c>
      <c r="H1998" s="20">
        <v>2026</v>
      </c>
      <c r="I1998" s="20" t="s">
        <v>11450</v>
      </c>
      <c r="J1998" s="20" t="s">
        <v>11451</v>
      </c>
      <c r="K1998" s="20">
        <v>9573749817</v>
      </c>
      <c r="L1998" s="20" t="s">
        <v>11452</v>
      </c>
      <c r="M1998" s="20">
        <v>9398839104</v>
      </c>
      <c r="N1998" s="20" t="s">
        <v>206</v>
      </c>
      <c r="O1998" s="20" t="s">
        <v>9803</v>
      </c>
      <c r="P1998" s="31" t="s">
        <v>11453</v>
      </c>
      <c r="Q1998" s="20" t="s">
        <v>46</v>
      </c>
      <c r="R1998" s="32" t="s">
        <v>11454</v>
      </c>
    </row>
    <row r="1999" spans="1:18" ht="22.5" hidden="1" customHeight="1" x14ac:dyDescent="0.2">
      <c r="A1999" s="29">
        <v>45381.035561851852</v>
      </c>
      <c r="B1999" s="20" t="s">
        <v>11455</v>
      </c>
      <c r="C1999" s="30">
        <v>160122736020</v>
      </c>
      <c r="D1999" s="20" t="s">
        <v>11456</v>
      </c>
      <c r="E1999" s="20" t="s">
        <v>50</v>
      </c>
      <c r="F1999" s="20" t="s">
        <v>16</v>
      </c>
      <c r="G1999" s="20">
        <v>1</v>
      </c>
      <c r="H1999" s="20">
        <v>2026</v>
      </c>
      <c r="I1999" s="20" t="s">
        <v>11457</v>
      </c>
      <c r="J1999" s="20" t="s">
        <v>11458</v>
      </c>
      <c r="K1999" s="20">
        <v>6305231096</v>
      </c>
      <c r="L1999" s="20" t="s">
        <v>11459</v>
      </c>
      <c r="M1999" s="20">
        <v>9398839104</v>
      </c>
      <c r="N1999" s="20" t="s">
        <v>206</v>
      </c>
      <c r="O1999" s="20" t="s">
        <v>3490</v>
      </c>
      <c r="P1999" s="31" t="s">
        <v>11460</v>
      </c>
      <c r="Q1999" s="20" t="s">
        <v>46</v>
      </c>
      <c r="R1999" s="32" t="s">
        <v>11461</v>
      </c>
    </row>
    <row r="2000" spans="1:18" ht="22.5" hidden="1" customHeight="1" x14ac:dyDescent="0.2">
      <c r="A2000" s="29">
        <v>45395.650446643514</v>
      </c>
      <c r="B2000" s="20" t="s">
        <v>11462</v>
      </c>
      <c r="C2000" s="30">
        <v>160122736022</v>
      </c>
      <c r="D2000" s="20" t="s">
        <v>11463</v>
      </c>
      <c r="E2000" s="20" t="s">
        <v>50</v>
      </c>
      <c r="F2000" s="20" t="s">
        <v>16</v>
      </c>
      <c r="G2000" s="20">
        <v>1</v>
      </c>
      <c r="H2000" s="20">
        <v>2026</v>
      </c>
      <c r="I2000" s="20" t="s">
        <v>11462</v>
      </c>
      <c r="J2000" s="20" t="s">
        <v>11462</v>
      </c>
      <c r="K2000" s="20">
        <v>8074244325</v>
      </c>
      <c r="L2000" s="20" t="s">
        <v>11464</v>
      </c>
      <c r="M2000" s="20">
        <v>9701540189</v>
      </c>
      <c r="N2000" s="20" t="s">
        <v>1360</v>
      </c>
      <c r="O2000" s="20">
        <v>60</v>
      </c>
      <c r="P2000" s="31" t="s">
        <v>11465</v>
      </c>
      <c r="Q2000" s="20" t="s">
        <v>46</v>
      </c>
      <c r="R2000" s="20" t="s">
        <v>112</v>
      </c>
    </row>
    <row r="2001" spans="1:18" ht="22.5" hidden="1" customHeight="1" x14ac:dyDescent="0.2">
      <c r="A2001" s="29">
        <v>45383.61950883102</v>
      </c>
      <c r="B2001" s="20" t="s">
        <v>11466</v>
      </c>
      <c r="C2001" s="30">
        <v>160122736025</v>
      </c>
      <c r="D2001" s="20" t="s">
        <v>11467</v>
      </c>
      <c r="E2001" s="20" t="s">
        <v>50</v>
      </c>
      <c r="F2001" s="20" t="s">
        <v>16</v>
      </c>
      <c r="G2001" s="20">
        <v>1</v>
      </c>
      <c r="H2001" s="20">
        <v>2026</v>
      </c>
      <c r="I2001" s="20" t="s">
        <v>11468</v>
      </c>
      <c r="J2001" s="20" t="s">
        <v>11466</v>
      </c>
      <c r="K2001" s="20">
        <v>9908651180</v>
      </c>
      <c r="L2001" s="20" t="s">
        <v>11469</v>
      </c>
      <c r="M2001" s="20">
        <v>9701540189</v>
      </c>
      <c r="N2001" s="20" t="s">
        <v>1360</v>
      </c>
      <c r="O2001" s="20">
        <v>60</v>
      </c>
      <c r="P2001" s="31" t="s">
        <v>11470</v>
      </c>
      <c r="Q2001" s="20" t="s">
        <v>70</v>
      </c>
      <c r="R2001" s="32" t="s">
        <v>85</v>
      </c>
    </row>
    <row r="2002" spans="1:18" ht="22.5" hidden="1" customHeight="1" x14ac:dyDescent="0.2">
      <c r="A2002" s="29">
        <v>45378.673760798614</v>
      </c>
      <c r="B2002" s="20" t="s">
        <v>11471</v>
      </c>
      <c r="C2002" s="30">
        <v>160122736026</v>
      </c>
      <c r="D2002" s="20" t="s">
        <v>11472</v>
      </c>
      <c r="E2002" s="20" t="s">
        <v>50</v>
      </c>
      <c r="F2002" s="20" t="s">
        <v>16</v>
      </c>
      <c r="G2002" s="20">
        <v>1</v>
      </c>
      <c r="H2002" s="20">
        <v>2026</v>
      </c>
      <c r="I2002" s="20" t="s">
        <v>11473</v>
      </c>
      <c r="J2002" s="20" t="s">
        <v>11474</v>
      </c>
      <c r="K2002" s="20">
        <v>6300236515</v>
      </c>
      <c r="L2002" s="20" t="s">
        <v>11475</v>
      </c>
      <c r="M2002" s="20">
        <v>9701540189</v>
      </c>
      <c r="N2002" s="20" t="s">
        <v>1360</v>
      </c>
      <c r="O2002" s="20" t="s">
        <v>1584</v>
      </c>
      <c r="P2002" s="31" t="s">
        <v>11476</v>
      </c>
      <c r="Q2002" s="20" t="s">
        <v>70</v>
      </c>
      <c r="R2002" s="32" t="s">
        <v>112</v>
      </c>
    </row>
    <row r="2003" spans="1:18" ht="22.5" hidden="1" customHeight="1" x14ac:dyDescent="0.2">
      <c r="A2003" s="29">
        <v>45386.315693807876</v>
      </c>
      <c r="B2003" s="20" t="s">
        <v>11477</v>
      </c>
      <c r="C2003" s="30">
        <v>160122736028</v>
      </c>
      <c r="D2003" s="20" t="s">
        <v>11478</v>
      </c>
      <c r="E2003" s="20" t="s">
        <v>50</v>
      </c>
      <c r="F2003" s="20" t="s">
        <v>16</v>
      </c>
      <c r="G2003" s="20">
        <v>1</v>
      </c>
      <c r="H2003" s="20">
        <v>2026</v>
      </c>
      <c r="I2003" s="20" t="s">
        <v>11479</v>
      </c>
      <c r="J2003" s="20" t="s">
        <v>11477</v>
      </c>
      <c r="K2003" s="20">
        <v>9392390766</v>
      </c>
      <c r="L2003" s="20" t="s">
        <v>11480</v>
      </c>
      <c r="M2003" s="20">
        <v>9701540189</v>
      </c>
      <c r="N2003" s="20" t="s">
        <v>6210</v>
      </c>
      <c r="O2003" s="20" t="s">
        <v>11481</v>
      </c>
      <c r="P2003" s="20" t="s">
        <v>11482</v>
      </c>
      <c r="Q2003" s="20" t="s">
        <v>46</v>
      </c>
      <c r="R2003" s="32" t="s">
        <v>11483</v>
      </c>
    </row>
    <row r="2004" spans="1:18" ht="22.5" hidden="1" customHeight="1" x14ac:dyDescent="0.2">
      <c r="A2004" s="29">
        <v>45383.592409409721</v>
      </c>
      <c r="B2004" s="20" t="s">
        <v>11484</v>
      </c>
      <c r="C2004" s="30">
        <v>160122736029</v>
      </c>
      <c r="D2004" s="20" t="s">
        <v>11485</v>
      </c>
      <c r="E2004" s="20" t="s">
        <v>50</v>
      </c>
      <c r="F2004" s="20" t="s">
        <v>16</v>
      </c>
      <c r="G2004" s="20">
        <v>1</v>
      </c>
      <c r="H2004" s="20">
        <v>2026</v>
      </c>
      <c r="I2004" s="20" t="s">
        <v>11486</v>
      </c>
      <c r="J2004" s="20" t="s">
        <v>11487</v>
      </c>
      <c r="K2004" s="20">
        <v>9573957552</v>
      </c>
      <c r="L2004" s="20" t="s">
        <v>11475</v>
      </c>
      <c r="M2004" s="20">
        <v>9701540189</v>
      </c>
      <c r="N2004" s="20" t="s">
        <v>1360</v>
      </c>
      <c r="O2004" s="20">
        <v>60</v>
      </c>
      <c r="P2004" s="20" t="s">
        <v>11488</v>
      </c>
      <c r="Q2004" s="20" t="s">
        <v>46</v>
      </c>
      <c r="R2004" s="32" t="s">
        <v>4789</v>
      </c>
    </row>
    <row r="2005" spans="1:18" ht="22.5" hidden="1" customHeight="1" x14ac:dyDescent="0.2">
      <c r="A2005" s="29">
        <v>45380.642423287034</v>
      </c>
      <c r="B2005" s="20" t="s">
        <v>11489</v>
      </c>
      <c r="C2005" s="30">
        <v>160122736031</v>
      </c>
      <c r="D2005" s="20" t="s">
        <v>11490</v>
      </c>
      <c r="E2005" s="20" t="s">
        <v>50</v>
      </c>
      <c r="F2005" s="20" t="s">
        <v>16</v>
      </c>
      <c r="G2005" s="20">
        <v>1</v>
      </c>
      <c r="H2005" s="20">
        <v>2026</v>
      </c>
      <c r="I2005" s="20" t="s">
        <v>11491</v>
      </c>
      <c r="J2005" s="20" t="s">
        <v>11489</v>
      </c>
      <c r="K2005" s="20">
        <v>8096121108</v>
      </c>
      <c r="L2005" s="20" t="s">
        <v>11492</v>
      </c>
      <c r="M2005" s="20">
        <v>9701540189</v>
      </c>
      <c r="N2005" s="20" t="s">
        <v>1360</v>
      </c>
      <c r="O2005" s="20" t="s">
        <v>11493</v>
      </c>
      <c r="P2005" s="20" t="s">
        <v>11494</v>
      </c>
      <c r="Q2005" s="20" t="s">
        <v>70</v>
      </c>
      <c r="R2005" s="32" t="s">
        <v>682</v>
      </c>
    </row>
    <row r="2006" spans="1:18" ht="22.5" hidden="1" customHeight="1" x14ac:dyDescent="0.2">
      <c r="A2006" s="29">
        <v>45379.348270659721</v>
      </c>
      <c r="B2006" s="20" t="s">
        <v>11495</v>
      </c>
      <c r="C2006" s="30">
        <v>160122736032</v>
      </c>
      <c r="D2006" s="20" t="s">
        <v>11496</v>
      </c>
      <c r="E2006" s="20" t="s">
        <v>50</v>
      </c>
      <c r="F2006" s="20" t="s">
        <v>16</v>
      </c>
      <c r="G2006" s="20">
        <v>1</v>
      </c>
      <c r="H2006" s="20">
        <v>2026</v>
      </c>
      <c r="I2006" s="20" t="s">
        <v>11497</v>
      </c>
      <c r="J2006" s="20" t="s">
        <v>11495</v>
      </c>
      <c r="K2006" s="20">
        <v>9392972943</v>
      </c>
      <c r="L2006" s="20" t="s">
        <v>11498</v>
      </c>
      <c r="M2006" s="20">
        <v>9701540189</v>
      </c>
      <c r="N2006" s="20" t="s">
        <v>67</v>
      </c>
      <c r="O2006" s="20">
        <v>75.52</v>
      </c>
      <c r="P2006" s="31" t="s">
        <v>11499</v>
      </c>
      <c r="Q2006" s="20" t="s">
        <v>70</v>
      </c>
      <c r="R2006" s="32" t="s">
        <v>11500</v>
      </c>
    </row>
    <row r="2007" spans="1:18" ht="22.5" hidden="1" customHeight="1" x14ac:dyDescent="0.2">
      <c r="A2007" s="29">
        <v>45383.648680625003</v>
      </c>
      <c r="B2007" s="20" t="s">
        <v>11501</v>
      </c>
      <c r="C2007" s="30">
        <v>160122736033</v>
      </c>
      <c r="D2007" s="20" t="s">
        <v>11502</v>
      </c>
      <c r="E2007" s="20" t="s">
        <v>50</v>
      </c>
      <c r="F2007" s="20" t="s">
        <v>16</v>
      </c>
      <c r="G2007" s="20">
        <v>1</v>
      </c>
      <c r="H2007" s="20">
        <v>2026</v>
      </c>
      <c r="I2007" s="20" t="s">
        <v>11503</v>
      </c>
      <c r="J2007" s="20" t="s">
        <v>11504</v>
      </c>
      <c r="K2007" s="20">
        <v>9182551836</v>
      </c>
      <c r="L2007" s="20" t="s">
        <v>11492</v>
      </c>
      <c r="M2007" s="20">
        <v>9701540189</v>
      </c>
      <c r="N2007" s="20" t="s">
        <v>1360</v>
      </c>
      <c r="O2007" s="20" t="s">
        <v>11505</v>
      </c>
      <c r="P2007" s="31" t="s">
        <v>11506</v>
      </c>
      <c r="Q2007" s="20" t="s">
        <v>70</v>
      </c>
      <c r="R2007" s="32" t="s">
        <v>2539</v>
      </c>
    </row>
    <row r="2008" spans="1:18" ht="22.5" hidden="1" customHeight="1" x14ac:dyDescent="0.2">
      <c r="A2008" s="29">
        <v>45383.581564699074</v>
      </c>
      <c r="B2008" s="20" t="s">
        <v>11507</v>
      </c>
      <c r="C2008" s="30">
        <v>160122736035</v>
      </c>
      <c r="D2008" s="20" t="s">
        <v>11508</v>
      </c>
      <c r="E2008" s="20" t="s">
        <v>50</v>
      </c>
      <c r="F2008" s="20" t="s">
        <v>16</v>
      </c>
      <c r="G2008" s="20">
        <v>1</v>
      </c>
      <c r="H2008" s="20">
        <v>2026</v>
      </c>
      <c r="I2008" s="20" t="s">
        <v>11509</v>
      </c>
      <c r="J2008" s="20" t="s">
        <v>11507</v>
      </c>
      <c r="K2008" s="20">
        <v>9347800071</v>
      </c>
      <c r="L2008" s="20" t="s">
        <v>11510</v>
      </c>
      <c r="M2008" s="20">
        <v>9701540189</v>
      </c>
      <c r="N2008" s="20" t="s">
        <v>206</v>
      </c>
      <c r="O2008" s="20" t="s">
        <v>1584</v>
      </c>
      <c r="P2008" s="20" t="s">
        <v>11511</v>
      </c>
      <c r="Q2008" s="20" t="s">
        <v>70</v>
      </c>
      <c r="R2008" s="32" t="s">
        <v>11512</v>
      </c>
    </row>
    <row r="2009" spans="1:18" ht="22.5" hidden="1" customHeight="1" x14ac:dyDescent="0.2">
      <c r="A2009" s="29">
        <v>45378.517071041671</v>
      </c>
      <c r="B2009" s="20" t="s">
        <v>11513</v>
      </c>
      <c r="C2009" s="30">
        <v>160122736036</v>
      </c>
      <c r="D2009" s="20" t="s">
        <v>11514</v>
      </c>
      <c r="E2009" s="20" t="s">
        <v>50</v>
      </c>
      <c r="F2009" s="20" t="s">
        <v>16</v>
      </c>
      <c r="G2009" s="20">
        <v>1</v>
      </c>
      <c r="H2009" s="20">
        <v>2026</v>
      </c>
      <c r="I2009" s="20" t="s">
        <v>11515</v>
      </c>
      <c r="J2009" s="20" t="s">
        <v>11513</v>
      </c>
      <c r="K2009" s="20">
        <v>6304641473</v>
      </c>
      <c r="L2009" s="20" t="s">
        <v>11516</v>
      </c>
      <c r="M2009" s="20">
        <v>9701540189</v>
      </c>
      <c r="N2009" s="20" t="s">
        <v>67</v>
      </c>
      <c r="O2009" s="20">
        <v>75.52</v>
      </c>
      <c r="P2009" s="31" t="s">
        <v>11517</v>
      </c>
      <c r="Q2009" s="20" t="s">
        <v>46</v>
      </c>
      <c r="R2009" s="32" t="s">
        <v>11518</v>
      </c>
    </row>
    <row r="2010" spans="1:18" ht="22.5" hidden="1" customHeight="1" x14ac:dyDescent="0.2">
      <c r="A2010" s="29">
        <v>45378.532083564816</v>
      </c>
      <c r="B2010" s="20" t="s">
        <v>11519</v>
      </c>
      <c r="C2010" s="30">
        <v>160122736040</v>
      </c>
      <c r="D2010" s="20" t="s">
        <v>11520</v>
      </c>
      <c r="E2010" s="20" t="s">
        <v>50</v>
      </c>
      <c r="F2010" s="20" t="s">
        <v>16</v>
      </c>
      <c r="G2010" s="20">
        <v>1</v>
      </c>
      <c r="H2010" s="20">
        <v>2026</v>
      </c>
      <c r="I2010" s="20" t="s">
        <v>11519</v>
      </c>
      <c r="J2010" s="20" t="s">
        <v>11519</v>
      </c>
      <c r="K2010" s="20">
        <v>9392238416</v>
      </c>
      <c r="L2010" s="20" t="s">
        <v>11469</v>
      </c>
      <c r="M2010" s="20">
        <v>9701540189</v>
      </c>
      <c r="N2010" s="20" t="s">
        <v>9038</v>
      </c>
      <c r="O2010" s="20">
        <v>60</v>
      </c>
      <c r="P2010" s="31" t="s">
        <v>11521</v>
      </c>
      <c r="Q2010" s="20" t="s">
        <v>70</v>
      </c>
      <c r="R2010" s="32" t="s">
        <v>11522</v>
      </c>
    </row>
    <row r="2011" spans="1:18" ht="22.5" hidden="1" customHeight="1" x14ac:dyDescent="0.2">
      <c r="A2011" s="29">
        <v>45383.586577731483</v>
      </c>
      <c r="B2011" s="20" t="s">
        <v>11523</v>
      </c>
      <c r="C2011" s="30">
        <v>160122736043</v>
      </c>
      <c r="D2011" s="20" t="s">
        <v>11524</v>
      </c>
      <c r="E2011" s="20" t="s">
        <v>50</v>
      </c>
      <c r="F2011" s="20" t="s">
        <v>16</v>
      </c>
      <c r="G2011" s="20">
        <v>1</v>
      </c>
      <c r="H2011" s="20">
        <v>2026</v>
      </c>
      <c r="I2011" s="20" t="s">
        <v>11523</v>
      </c>
      <c r="J2011" s="20" t="s">
        <v>11523</v>
      </c>
      <c r="K2011" s="20">
        <v>9901504449</v>
      </c>
      <c r="L2011" s="20" t="s">
        <v>11525</v>
      </c>
      <c r="M2011" s="20">
        <v>9290545750</v>
      </c>
      <c r="N2011" s="20" t="s">
        <v>1360</v>
      </c>
      <c r="O2011" s="20">
        <v>90</v>
      </c>
      <c r="P2011" s="20" t="s">
        <v>11526</v>
      </c>
      <c r="Q2011" s="20" t="s">
        <v>46</v>
      </c>
      <c r="R2011" s="32" t="s">
        <v>451</v>
      </c>
    </row>
    <row r="2012" spans="1:18" ht="22.5" hidden="1" customHeight="1" x14ac:dyDescent="0.2">
      <c r="A2012" s="29">
        <v>45380.804582569443</v>
      </c>
      <c r="B2012" s="20" t="s">
        <v>11527</v>
      </c>
      <c r="C2012" s="30">
        <v>160122736044</v>
      </c>
      <c r="D2012" s="20" t="s">
        <v>11528</v>
      </c>
      <c r="E2012" s="20" t="s">
        <v>50</v>
      </c>
      <c r="F2012" s="20" t="s">
        <v>16</v>
      </c>
      <c r="G2012" s="20">
        <v>1</v>
      </c>
      <c r="H2012" s="20">
        <v>2026</v>
      </c>
      <c r="I2012" s="20" t="s">
        <v>11529</v>
      </c>
      <c r="J2012" s="20" t="s">
        <v>11527</v>
      </c>
      <c r="K2012" s="20">
        <v>9381753089</v>
      </c>
      <c r="L2012" s="20" t="s">
        <v>11530</v>
      </c>
      <c r="M2012" s="20">
        <v>9290545750</v>
      </c>
      <c r="N2012" s="20" t="s">
        <v>1360</v>
      </c>
      <c r="O2012" s="20">
        <v>60</v>
      </c>
      <c r="P2012" s="31" t="s">
        <v>11531</v>
      </c>
      <c r="Q2012" s="20" t="s">
        <v>70</v>
      </c>
      <c r="R2012" s="32" t="s">
        <v>11532</v>
      </c>
    </row>
    <row r="2013" spans="1:18" ht="22.5" hidden="1" customHeight="1" x14ac:dyDescent="0.2">
      <c r="A2013" s="29">
        <v>45390.443194872685</v>
      </c>
      <c r="B2013" s="20" t="s">
        <v>11533</v>
      </c>
      <c r="C2013" s="30">
        <v>160122736045</v>
      </c>
      <c r="D2013" s="20" t="s">
        <v>11534</v>
      </c>
      <c r="E2013" s="20" t="s">
        <v>50</v>
      </c>
      <c r="F2013" s="20" t="s">
        <v>16</v>
      </c>
      <c r="G2013" s="20">
        <v>1</v>
      </c>
      <c r="H2013" s="20">
        <v>2026</v>
      </c>
      <c r="I2013" s="20" t="s">
        <v>11535</v>
      </c>
      <c r="J2013" s="20" t="s">
        <v>11533</v>
      </c>
      <c r="K2013" s="20">
        <v>7981095451</v>
      </c>
      <c r="L2013" s="20" t="s">
        <v>11536</v>
      </c>
      <c r="M2013" s="20">
        <v>9290545750</v>
      </c>
      <c r="N2013" s="20" t="s">
        <v>1360</v>
      </c>
      <c r="O2013" s="20">
        <v>60</v>
      </c>
      <c r="P2013" s="31" t="s">
        <v>11537</v>
      </c>
      <c r="Q2013" s="20" t="s">
        <v>46</v>
      </c>
      <c r="R2013" s="20" t="s">
        <v>112</v>
      </c>
    </row>
    <row r="2014" spans="1:18" ht="22.5" hidden="1" customHeight="1" x14ac:dyDescent="0.2">
      <c r="A2014" s="29">
        <v>45378.554572789348</v>
      </c>
      <c r="B2014" s="20" t="s">
        <v>11538</v>
      </c>
      <c r="C2014" s="30">
        <v>160122736046</v>
      </c>
      <c r="D2014" s="20" t="s">
        <v>11539</v>
      </c>
      <c r="E2014" s="20" t="s">
        <v>50</v>
      </c>
      <c r="F2014" s="20" t="s">
        <v>16</v>
      </c>
      <c r="G2014" s="20">
        <v>1</v>
      </c>
      <c r="H2014" s="20">
        <v>2026</v>
      </c>
      <c r="I2014" s="20" t="s">
        <v>11540</v>
      </c>
      <c r="J2014" s="20" t="s">
        <v>11538</v>
      </c>
      <c r="K2014" s="20">
        <v>7386391269</v>
      </c>
      <c r="L2014" s="20" t="s">
        <v>11541</v>
      </c>
      <c r="M2014" s="20">
        <v>9290545750</v>
      </c>
      <c r="N2014" s="20" t="s">
        <v>206</v>
      </c>
      <c r="O2014" s="20" t="s">
        <v>11542</v>
      </c>
      <c r="P2014" s="31" t="s">
        <v>11543</v>
      </c>
      <c r="Q2014" s="20" t="s">
        <v>70</v>
      </c>
      <c r="R2014" s="32" t="s">
        <v>112</v>
      </c>
    </row>
    <row r="2015" spans="1:18" ht="22.5" hidden="1" customHeight="1" x14ac:dyDescent="0.2">
      <c r="A2015" s="29">
        <v>45378.653472800928</v>
      </c>
      <c r="B2015" s="20" t="s">
        <v>11544</v>
      </c>
      <c r="C2015" s="30">
        <v>160122736048</v>
      </c>
      <c r="D2015" s="20" t="s">
        <v>11545</v>
      </c>
      <c r="E2015" s="20" t="s">
        <v>50</v>
      </c>
      <c r="F2015" s="20" t="s">
        <v>16</v>
      </c>
      <c r="G2015" s="20">
        <v>1</v>
      </c>
      <c r="H2015" s="20">
        <v>2026</v>
      </c>
      <c r="I2015" s="20" t="s">
        <v>11546</v>
      </c>
      <c r="J2015" s="20" t="s">
        <v>11547</v>
      </c>
      <c r="K2015" s="20">
        <v>8790814868</v>
      </c>
      <c r="L2015" s="20" t="s">
        <v>11548</v>
      </c>
      <c r="M2015" s="20">
        <v>9290545750</v>
      </c>
      <c r="N2015" s="20" t="s">
        <v>206</v>
      </c>
      <c r="O2015" s="20">
        <v>160</v>
      </c>
      <c r="P2015" s="20" t="s">
        <v>11549</v>
      </c>
      <c r="Q2015" s="20" t="s">
        <v>70</v>
      </c>
      <c r="R2015" s="32" t="s">
        <v>11550</v>
      </c>
    </row>
    <row r="2016" spans="1:18" ht="22.5" hidden="1" customHeight="1" x14ac:dyDescent="0.2">
      <c r="A2016" s="29">
        <v>45378.838998865744</v>
      </c>
      <c r="B2016" s="20" t="s">
        <v>11551</v>
      </c>
      <c r="C2016" s="30">
        <v>160122736050</v>
      </c>
      <c r="D2016" s="20" t="s">
        <v>11552</v>
      </c>
      <c r="E2016" s="20" t="s">
        <v>50</v>
      </c>
      <c r="F2016" s="20" t="s">
        <v>16</v>
      </c>
      <c r="G2016" s="20">
        <v>1</v>
      </c>
      <c r="H2016" s="20">
        <v>2026</v>
      </c>
      <c r="I2016" s="20" t="s">
        <v>11553</v>
      </c>
      <c r="J2016" s="20" t="s">
        <v>11551</v>
      </c>
      <c r="K2016" s="20">
        <v>6309878406</v>
      </c>
      <c r="L2016" s="20" t="s">
        <v>11554</v>
      </c>
      <c r="M2016" s="20">
        <v>9290545750</v>
      </c>
      <c r="N2016" s="20" t="s">
        <v>11555</v>
      </c>
      <c r="O2016" s="20">
        <v>101</v>
      </c>
      <c r="P2016" s="20" t="s">
        <v>11556</v>
      </c>
      <c r="Q2016" s="20" t="s">
        <v>70</v>
      </c>
      <c r="R2016" s="32" t="s">
        <v>1363</v>
      </c>
    </row>
    <row r="2017" spans="1:18" ht="22.5" hidden="1" customHeight="1" x14ac:dyDescent="0.2">
      <c r="A2017" s="29">
        <v>45383.644823275463</v>
      </c>
      <c r="B2017" s="20" t="s">
        <v>11557</v>
      </c>
      <c r="C2017" s="30">
        <v>160122736052</v>
      </c>
      <c r="D2017" s="20" t="s">
        <v>11558</v>
      </c>
      <c r="E2017" s="20" t="s">
        <v>50</v>
      </c>
      <c r="F2017" s="20" t="s">
        <v>16</v>
      </c>
      <c r="G2017" s="20">
        <v>1</v>
      </c>
      <c r="H2017" s="20">
        <v>2026</v>
      </c>
      <c r="I2017" s="20" t="s">
        <v>11557</v>
      </c>
      <c r="J2017" s="20" t="s">
        <v>11557</v>
      </c>
      <c r="K2017" s="20">
        <v>9154273483</v>
      </c>
      <c r="L2017" s="20" t="s">
        <v>11559</v>
      </c>
      <c r="M2017" s="20">
        <v>9290545750</v>
      </c>
      <c r="N2017" s="20" t="s">
        <v>1360</v>
      </c>
      <c r="O2017" s="20" t="s">
        <v>11505</v>
      </c>
      <c r="P2017" s="31" t="s">
        <v>11560</v>
      </c>
      <c r="Q2017" s="20" t="s">
        <v>70</v>
      </c>
      <c r="R2017" s="32" t="s">
        <v>2514</v>
      </c>
    </row>
    <row r="2018" spans="1:18" ht="22.5" hidden="1" customHeight="1" x14ac:dyDescent="0.2">
      <c r="A2018" s="29">
        <v>45403.902220868054</v>
      </c>
      <c r="B2018" s="20" t="s">
        <v>11561</v>
      </c>
      <c r="C2018" s="30">
        <v>160122736054</v>
      </c>
      <c r="D2018" s="20" t="s">
        <v>11562</v>
      </c>
      <c r="E2018" s="20" t="s">
        <v>50</v>
      </c>
      <c r="F2018" s="20" t="s">
        <v>16</v>
      </c>
      <c r="G2018" s="20">
        <v>1</v>
      </c>
      <c r="H2018" s="20">
        <v>2026</v>
      </c>
      <c r="I2018" s="20" t="s">
        <v>11563</v>
      </c>
      <c r="J2018" s="20" t="s">
        <v>11561</v>
      </c>
      <c r="K2018" s="20">
        <v>8328075470</v>
      </c>
      <c r="L2018" s="20" t="s">
        <v>11564</v>
      </c>
      <c r="M2018" s="20">
        <v>9290545750</v>
      </c>
      <c r="N2018" s="20" t="s">
        <v>67</v>
      </c>
      <c r="O2018" s="20">
        <v>75</v>
      </c>
      <c r="P2018" s="20" t="s">
        <v>11565</v>
      </c>
      <c r="Q2018" s="20" t="s">
        <v>70</v>
      </c>
      <c r="R2018" s="32" t="s">
        <v>11566</v>
      </c>
    </row>
    <row r="2019" spans="1:18" ht="22.5" hidden="1" customHeight="1" x14ac:dyDescent="0.2">
      <c r="A2019" s="29">
        <v>45373.69531112269</v>
      </c>
      <c r="B2019" s="20" t="s">
        <v>11567</v>
      </c>
      <c r="C2019" s="30">
        <v>160122736071</v>
      </c>
      <c r="D2019" s="20" t="s">
        <v>11568</v>
      </c>
      <c r="E2019" s="20" t="s">
        <v>40</v>
      </c>
      <c r="F2019" s="20" t="s">
        <v>16</v>
      </c>
      <c r="G2019" s="20">
        <v>2</v>
      </c>
      <c r="H2019" s="20">
        <v>2026</v>
      </c>
      <c r="I2019" s="20" t="s">
        <v>11569</v>
      </c>
      <c r="J2019" s="20" t="s">
        <v>11567</v>
      </c>
      <c r="K2019" s="20">
        <v>9440977501</v>
      </c>
      <c r="L2019" s="20" t="s">
        <v>11570</v>
      </c>
      <c r="M2019" s="20">
        <v>9642607766</v>
      </c>
      <c r="N2019" s="20" t="s">
        <v>67</v>
      </c>
      <c r="O2019" s="20" t="s">
        <v>169</v>
      </c>
      <c r="P2019" s="31" t="s">
        <v>11571</v>
      </c>
      <c r="Q2019" s="20" t="s">
        <v>46</v>
      </c>
      <c r="R2019" s="32" t="s">
        <v>11572</v>
      </c>
    </row>
    <row r="2020" spans="1:18" ht="22.5" hidden="1" customHeight="1" x14ac:dyDescent="0.2">
      <c r="A2020" s="29">
        <v>45371.826032337965</v>
      </c>
      <c r="B2020" s="20" t="s">
        <v>11573</v>
      </c>
      <c r="C2020" s="30">
        <v>160122736075</v>
      </c>
      <c r="D2020" s="20" t="s">
        <v>11574</v>
      </c>
      <c r="E2020" s="20" t="s">
        <v>40</v>
      </c>
      <c r="F2020" s="20" t="s">
        <v>16</v>
      </c>
      <c r="G2020" s="20">
        <v>2</v>
      </c>
      <c r="H2020" s="20">
        <v>2026</v>
      </c>
      <c r="I2020" s="20" t="s">
        <v>11575</v>
      </c>
      <c r="J2020" s="20" t="s">
        <v>11573</v>
      </c>
      <c r="K2020" s="20">
        <v>9505996681</v>
      </c>
      <c r="L2020" s="20" t="s">
        <v>11576</v>
      </c>
      <c r="M2020" s="20">
        <v>9642607766</v>
      </c>
      <c r="N2020" s="20" t="s">
        <v>67</v>
      </c>
      <c r="O2020" s="20" t="s">
        <v>11577</v>
      </c>
      <c r="P2020" s="31" t="s">
        <v>11578</v>
      </c>
      <c r="Q2020" s="20" t="s">
        <v>46</v>
      </c>
      <c r="R2020" s="32" t="s">
        <v>11579</v>
      </c>
    </row>
    <row r="2021" spans="1:18" ht="22.5" hidden="1" customHeight="1" x14ac:dyDescent="0.2">
      <c r="A2021" s="29">
        <v>45413.94853105324</v>
      </c>
      <c r="B2021" s="20" t="s">
        <v>11580</v>
      </c>
      <c r="C2021" s="20">
        <v>160122736077</v>
      </c>
      <c r="D2021" s="20" t="s">
        <v>11581</v>
      </c>
      <c r="E2021" s="20" t="s">
        <v>40</v>
      </c>
      <c r="F2021" s="20" t="s">
        <v>16</v>
      </c>
      <c r="G2021" s="20">
        <v>2</v>
      </c>
      <c r="H2021" s="20">
        <v>2026</v>
      </c>
      <c r="I2021" s="20" t="s">
        <v>11582</v>
      </c>
      <c r="J2021" s="20" t="s">
        <v>11580</v>
      </c>
      <c r="K2021" s="20">
        <v>8121329665</v>
      </c>
      <c r="L2021" s="20" t="s">
        <v>11583</v>
      </c>
      <c r="M2021" s="20">
        <v>9642607766</v>
      </c>
      <c r="N2021" s="20" t="s">
        <v>43</v>
      </c>
      <c r="O2021" s="20" t="s">
        <v>11584</v>
      </c>
      <c r="P2021" s="31" t="s">
        <v>11585</v>
      </c>
      <c r="Q2021" s="20" t="s">
        <v>70</v>
      </c>
      <c r="R2021" s="20" t="s">
        <v>499</v>
      </c>
    </row>
    <row r="2022" spans="1:18" ht="22.5" hidden="1" customHeight="1" x14ac:dyDescent="0.2">
      <c r="A2022" s="29">
        <v>45406.474346805553</v>
      </c>
      <c r="B2022" s="20" t="s">
        <v>11586</v>
      </c>
      <c r="C2022" s="30">
        <v>160122736078</v>
      </c>
      <c r="D2022" s="20" t="s">
        <v>11587</v>
      </c>
      <c r="E2022" s="20" t="s">
        <v>40</v>
      </c>
      <c r="F2022" s="20" t="s">
        <v>16</v>
      </c>
      <c r="G2022" s="20">
        <v>2</v>
      </c>
      <c r="H2022" s="20">
        <v>2026</v>
      </c>
      <c r="I2022" s="20" t="s">
        <v>11588</v>
      </c>
      <c r="J2022" s="20" t="s">
        <v>11586</v>
      </c>
      <c r="K2022" s="20">
        <v>8500818572</v>
      </c>
      <c r="L2022" s="20" t="s">
        <v>11589</v>
      </c>
      <c r="M2022" s="20">
        <v>9642607766</v>
      </c>
      <c r="N2022" s="20" t="s">
        <v>67</v>
      </c>
      <c r="O2022" s="20">
        <v>75.52</v>
      </c>
      <c r="P2022" s="31" t="s">
        <v>11590</v>
      </c>
      <c r="Q2022" s="20" t="s">
        <v>46</v>
      </c>
      <c r="R2022" s="20" t="s">
        <v>11591</v>
      </c>
    </row>
    <row r="2023" spans="1:18" ht="22.5" hidden="1" customHeight="1" x14ac:dyDescent="0.2">
      <c r="A2023" s="29">
        <v>45385.790886238421</v>
      </c>
      <c r="B2023" s="20" t="s">
        <v>11592</v>
      </c>
      <c r="C2023" s="30">
        <v>160122736079</v>
      </c>
      <c r="D2023" s="20" t="s">
        <v>11593</v>
      </c>
      <c r="E2023" s="20" t="s">
        <v>40</v>
      </c>
      <c r="F2023" s="20" t="s">
        <v>16</v>
      </c>
      <c r="G2023" s="20">
        <v>2</v>
      </c>
      <c r="H2023" s="20">
        <v>2026</v>
      </c>
      <c r="I2023" s="20" t="s">
        <v>11592</v>
      </c>
      <c r="J2023" s="20" t="s">
        <v>11592</v>
      </c>
      <c r="K2023" s="20">
        <v>8008897115</v>
      </c>
      <c r="L2023" s="20" t="s">
        <v>11594</v>
      </c>
      <c r="M2023" s="20">
        <v>9642607766</v>
      </c>
      <c r="N2023" s="20" t="s">
        <v>43</v>
      </c>
      <c r="O2023" s="20" t="s">
        <v>162</v>
      </c>
      <c r="P2023" s="31" t="s">
        <v>11595</v>
      </c>
      <c r="Q2023" s="20" t="s">
        <v>70</v>
      </c>
      <c r="R2023" s="32" t="s">
        <v>11596</v>
      </c>
    </row>
    <row r="2024" spans="1:18" ht="22.5" hidden="1" customHeight="1" x14ac:dyDescent="0.2">
      <c r="A2024" s="29">
        <v>45370.5093159838</v>
      </c>
      <c r="B2024" s="20" t="s">
        <v>11597</v>
      </c>
      <c r="C2024" s="30">
        <v>160122736080</v>
      </c>
      <c r="D2024" s="20" t="s">
        <v>11598</v>
      </c>
      <c r="E2024" s="20" t="s">
        <v>40</v>
      </c>
      <c r="F2024" s="20" t="s">
        <v>16</v>
      </c>
      <c r="G2024" s="20">
        <v>2</v>
      </c>
      <c r="H2024" s="20">
        <v>2026</v>
      </c>
      <c r="I2024" s="20" t="s">
        <v>11599</v>
      </c>
      <c r="J2024" s="20" t="s">
        <v>11597</v>
      </c>
      <c r="K2024" s="20">
        <v>6301489395</v>
      </c>
      <c r="L2024" s="20" t="s">
        <v>11600</v>
      </c>
      <c r="M2024" s="20">
        <v>9642607766</v>
      </c>
      <c r="N2024" s="20" t="s">
        <v>67</v>
      </c>
      <c r="O2024" s="20">
        <v>75</v>
      </c>
      <c r="P2024" s="31" t="s">
        <v>11601</v>
      </c>
      <c r="Q2024" s="20" t="s">
        <v>46</v>
      </c>
      <c r="R2024" s="32" t="s">
        <v>3239</v>
      </c>
    </row>
    <row r="2025" spans="1:18" ht="22.5" hidden="1" customHeight="1" x14ac:dyDescent="0.2">
      <c r="A2025" s="29">
        <v>45370.511277939819</v>
      </c>
      <c r="B2025" s="20" t="s">
        <v>11602</v>
      </c>
      <c r="C2025" s="30">
        <v>160122736081</v>
      </c>
      <c r="D2025" s="20" t="s">
        <v>11603</v>
      </c>
      <c r="E2025" s="20" t="s">
        <v>40</v>
      </c>
      <c r="F2025" s="20" t="s">
        <v>16</v>
      </c>
      <c r="G2025" s="20">
        <v>2</v>
      </c>
      <c r="H2025" s="20">
        <v>2026</v>
      </c>
      <c r="I2025" s="20" t="s">
        <v>11604</v>
      </c>
      <c r="J2025" s="20" t="s">
        <v>11605</v>
      </c>
      <c r="K2025" s="20">
        <v>8688804359</v>
      </c>
      <c r="L2025" s="20" t="s">
        <v>11606</v>
      </c>
      <c r="M2025" s="20">
        <v>9642607766</v>
      </c>
      <c r="N2025" s="20" t="s">
        <v>67</v>
      </c>
      <c r="O2025" s="20" t="s">
        <v>169</v>
      </c>
      <c r="P2025" s="31" t="s">
        <v>11607</v>
      </c>
      <c r="Q2025" s="20" t="s">
        <v>46</v>
      </c>
      <c r="R2025" s="32" t="s">
        <v>11608</v>
      </c>
    </row>
    <row r="2026" spans="1:18" ht="22.5" hidden="1" customHeight="1" x14ac:dyDescent="0.2">
      <c r="A2026" s="29">
        <v>45369.627962569444</v>
      </c>
      <c r="B2026" s="20" t="s">
        <v>11609</v>
      </c>
      <c r="C2026" s="30">
        <v>160122736082</v>
      </c>
      <c r="D2026" s="20" t="s">
        <v>11610</v>
      </c>
      <c r="E2026" s="20" t="s">
        <v>40</v>
      </c>
      <c r="F2026" s="20" t="s">
        <v>16</v>
      </c>
      <c r="G2026" s="20">
        <v>2</v>
      </c>
      <c r="H2026" s="20">
        <v>2026</v>
      </c>
      <c r="I2026" s="20" t="s">
        <v>11609</v>
      </c>
      <c r="J2026" s="20" t="s">
        <v>11609</v>
      </c>
      <c r="K2026" s="20">
        <v>8688904975</v>
      </c>
      <c r="L2026" s="20" t="s">
        <v>11611</v>
      </c>
      <c r="M2026" s="20">
        <v>9642607766</v>
      </c>
      <c r="N2026" s="20" t="s">
        <v>67</v>
      </c>
      <c r="O2026" s="20" t="s">
        <v>110</v>
      </c>
      <c r="P2026" s="31" t="s">
        <v>11612</v>
      </c>
      <c r="Q2026" s="20" t="s">
        <v>46</v>
      </c>
      <c r="R2026" s="32" t="s">
        <v>11613</v>
      </c>
    </row>
    <row r="2027" spans="1:18" ht="22.5" hidden="1" customHeight="1" x14ac:dyDescent="0.2">
      <c r="A2027" s="29">
        <v>45371.835044039355</v>
      </c>
      <c r="B2027" s="20" t="s">
        <v>11614</v>
      </c>
      <c r="C2027" s="30">
        <v>160122736083</v>
      </c>
      <c r="D2027" s="20" t="s">
        <v>11615</v>
      </c>
      <c r="E2027" s="20" t="s">
        <v>40</v>
      </c>
      <c r="F2027" s="20" t="s">
        <v>16</v>
      </c>
      <c r="G2027" s="20">
        <v>2</v>
      </c>
      <c r="H2027" s="20">
        <v>2026</v>
      </c>
      <c r="I2027" s="20" t="s">
        <v>11616</v>
      </c>
      <c r="J2027" s="20" t="s">
        <v>11614</v>
      </c>
      <c r="K2027" s="20">
        <v>7799600248</v>
      </c>
      <c r="L2027" s="20" t="s">
        <v>11589</v>
      </c>
      <c r="M2027" s="20">
        <v>9642607766</v>
      </c>
      <c r="N2027" s="20" t="s">
        <v>2039</v>
      </c>
      <c r="O2027" s="20" t="s">
        <v>11617</v>
      </c>
      <c r="P2027" s="20" t="s">
        <v>11618</v>
      </c>
      <c r="Q2027" s="20" t="s">
        <v>46</v>
      </c>
      <c r="R2027" s="32" t="s">
        <v>11619</v>
      </c>
    </row>
    <row r="2028" spans="1:18" ht="22.5" hidden="1" customHeight="1" x14ac:dyDescent="0.2">
      <c r="A2028" s="29">
        <v>45384.514017210648</v>
      </c>
      <c r="B2028" s="20" t="s">
        <v>11620</v>
      </c>
      <c r="C2028" s="30">
        <v>160122736084</v>
      </c>
      <c r="D2028" s="20" t="s">
        <v>11621</v>
      </c>
      <c r="E2028" s="20" t="s">
        <v>50</v>
      </c>
      <c r="F2028" s="20" t="s">
        <v>16</v>
      </c>
      <c r="G2028" s="20">
        <v>2</v>
      </c>
      <c r="H2028" s="20">
        <v>2026</v>
      </c>
      <c r="I2028" s="20" t="s">
        <v>11622</v>
      </c>
      <c r="J2028" s="20" t="s">
        <v>11620</v>
      </c>
      <c r="K2028" s="20">
        <v>9908636349</v>
      </c>
      <c r="L2028" s="20" t="s">
        <v>11623</v>
      </c>
      <c r="M2028" s="20">
        <v>9642607766</v>
      </c>
      <c r="N2028" s="20" t="s">
        <v>10297</v>
      </c>
      <c r="O2028" s="20" t="s">
        <v>11624</v>
      </c>
      <c r="P2028" s="20" t="s">
        <v>11625</v>
      </c>
      <c r="Q2028" s="20" t="s">
        <v>70</v>
      </c>
      <c r="R2028" s="32" t="s">
        <v>2340</v>
      </c>
    </row>
    <row r="2029" spans="1:18" ht="22.5" hidden="1" customHeight="1" x14ac:dyDescent="0.2">
      <c r="A2029" s="29">
        <v>45386.530490856487</v>
      </c>
      <c r="B2029" s="20" t="s">
        <v>11626</v>
      </c>
      <c r="C2029" s="30">
        <v>160122736090</v>
      </c>
      <c r="D2029" s="20" t="s">
        <v>11627</v>
      </c>
      <c r="E2029" s="20" t="s">
        <v>50</v>
      </c>
      <c r="F2029" s="20" t="s">
        <v>16</v>
      </c>
      <c r="G2029" s="20">
        <v>2</v>
      </c>
      <c r="H2029" s="20">
        <v>2026</v>
      </c>
      <c r="I2029" s="20" t="s">
        <v>11628</v>
      </c>
      <c r="J2029" s="20" t="s">
        <v>11626</v>
      </c>
      <c r="K2029" s="20">
        <v>9000675664</v>
      </c>
      <c r="L2029" s="20" t="s">
        <v>11629</v>
      </c>
      <c r="M2029" s="20">
        <v>9642607766</v>
      </c>
      <c r="N2029" s="20" t="s">
        <v>10297</v>
      </c>
      <c r="O2029" s="20" t="s">
        <v>11630</v>
      </c>
      <c r="P2029" s="20" t="s">
        <v>11631</v>
      </c>
      <c r="Q2029" s="20" t="s">
        <v>46</v>
      </c>
      <c r="R2029" s="32" t="s">
        <v>112</v>
      </c>
    </row>
    <row r="2030" spans="1:18" ht="22.5" hidden="1" customHeight="1" x14ac:dyDescent="0.2">
      <c r="A2030" s="29">
        <v>45383.474917141204</v>
      </c>
      <c r="B2030" s="20" t="s">
        <v>11632</v>
      </c>
      <c r="C2030" s="30">
        <v>160122736092</v>
      </c>
      <c r="D2030" s="20" t="s">
        <v>11633</v>
      </c>
      <c r="E2030" s="20" t="s">
        <v>50</v>
      </c>
      <c r="F2030" s="20" t="s">
        <v>16</v>
      </c>
      <c r="G2030" s="20">
        <v>2</v>
      </c>
      <c r="H2030" s="20">
        <v>2026</v>
      </c>
      <c r="I2030" s="20" t="s">
        <v>11634</v>
      </c>
      <c r="J2030" s="20" t="s">
        <v>11632</v>
      </c>
      <c r="K2030" s="20">
        <v>7569577343</v>
      </c>
      <c r="L2030" s="20" t="s">
        <v>11635</v>
      </c>
      <c r="M2030" s="20">
        <v>8317643775</v>
      </c>
      <c r="N2030" s="20" t="s">
        <v>600</v>
      </c>
      <c r="O2030" s="20" t="s">
        <v>810</v>
      </c>
      <c r="P2030" s="20" t="s">
        <v>11636</v>
      </c>
      <c r="Q2030" s="20" t="s">
        <v>70</v>
      </c>
      <c r="R2030" s="32" t="s">
        <v>11637</v>
      </c>
    </row>
    <row r="2031" spans="1:18" ht="22.5" hidden="1" customHeight="1" x14ac:dyDescent="0.2">
      <c r="A2031" s="29">
        <v>45383.469809317132</v>
      </c>
      <c r="B2031" s="20" t="s">
        <v>11638</v>
      </c>
      <c r="C2031" s="30">
        <v>160122736095</v>
      </c>
      <c r="D2031" s="20" t="s">
        <v>11639</v>
      </c>
      <c r="E2031" s="20" t="s">
        <v>50</v>
      </c>
      <c r="F2031" s="20" t="s">
        <v>16</v>
      </c>
      <c r="G2031" s="20">
        <v>2</v>
      </c>
      <c r="H2031" s="20">
        <v>2026</v>
      </c>
      <c r="I2031" s="20" t="s">
        <v>11640</v>
      </c>
      <c r="J2031" s="20" t="s">
        <v>11638</v>
      </c>
      <c r="K2031" s="20">
        <v>9652620096</v>
      </c>
      <c r="L2031" s="20" t="s">
        <v>11635</v>
      </c>
      <c r="M2031" s="20">
        <v>8317643775</v>
      </c>
      <c r="N2031" s="20" t="s">
        <v>600</v>
      </c>
      <c r="O2031" s="20" t="s">
        <v>11641</v>
      </c>
      <c r="P2031" s="20" t="s">
        <v>11642</v>
      </c>
      <c r="Q2031" s="20" t="s">
        <v>70</v>
      </c>
      <c r="R2031" s="32" t="s">
        <v>11643</v>
      </c>
    </row>
    <row r="2032" spans="1:18" ht="22.5" hidden="1" customHeight="1" x14ac:dyDescent="0.2">
      <c r="A2032" s="29">
        <v>45402.897095034721</v>
      </c>
      <c r="B2032" s="20" t="s">
        <v>11644</v>
      </c>
      <c r="C2032" s="30">
        <v>160122736099</v>
      </c>
      <c r="D2032" s="20" t="s">
        <v>11645</v>
      </c>
      <c r="E2032" s="20" t="s">
        <v>50</v>
      </c>
      <c r="F2032" s="20" t="s">
        <v>16</v>
      </c>
      <c r="G2032" s="20">
        <v>2</v>
      </c>
      <c r="H2032" s="20">
        <v>2026</v>
      </c>
      <c r="I2032" s="20" t="s">
        <v>11646</v>
      </c>
      <c r="J2032" s="20" t="s">
        <v>11647</v>
      </c>
      <c r="K2032" s="20">
        <v>6301520639</v>
      </c>
      <c r="L2032" s="20" t="s">
        <v>11648</v>
      </c>
      <c r="M2032" s="20">
        <v>8317643775</v>
      </c>
      <c r="N2032" s="20" t="s">
        <v>600</v>
      </c>
      <c r="O2032" s="20">
        <v>33</v>
      </c>
      <c r="P2032" s="20" t="s">
        <v>11649</v>
      </c>
      <c r="Q2032" s="20" t="s">
        <v>46</v>
      </c>
      <c r="R2032" s="20" t="s">
        <v>682</v>
      </c>
    </row>
    <row r="2033" spans="1:18" ht="22.5" hidden="1" customHeight="1" x14ac:dyDescent="0.2">
      <c r="A2033" s="29">
        <v>45371.477316597222</v>
      </c>
      <c r="B2033" s="20" t="s">
        <v>11650</v>
      </c>
      <c r="C2033" s="30">
        <v>160122736101</v>
      </c>
      <c r="D2033" s="20" t="s">
        <v>11651</v>
      </c>
      <c r="E2033" s="20" t="s">
        <v>50</v>
      </c>
      <c r="F2033" s="20" t="s">
        <v>16</v>
      </c>
      <c r="G2033" s="20">
        <v>2</v>
      </c>
      <c r="H2033" s="20">
        <v>2026</v>
      </c>
      <c r="I2033" s="20" t="s">
        <v>11652</v>
      </c>
      <c r="J2033" s="20" t="s">
        <v>11650</v>
      </c>
      <c r="K2033" s="20">
        <v>9866134627</v>
      </c>
      <c r="L2033" s="20" t="s">
        <v>11653</v>
      </c>
      <c r="M2033" s="20">
        <v>8317643775</v>
      </c>
      <c r="N2033" s="20" t="s">
        <v>67</v>
      </c>
      <c r="O2033" s="20" t="s">
        <v>169</v>
      </c>
      <c r="P2033" s="31" t="s">
        <v>11654</v>
      </c>
      <c r="Q2033" s="20" t="s">
        <v>46</v>
      </c>
      <c r="R2033" s="32" t="s">
        <v>11655</v>
      </c>
    </row>
    <row r="2034" spans="1:18" ht="22.5" hidden="1" customHeight="1" x14ac:dyDescent="0.2">
      <c r="A2034" s="29">
        <v>45373.634496018523</v>
      </c>
      <c r="B2034" s="20" t="s">
        <v>11656</v>
      </c>
      <c r="C2034" s="30">
        <v>160122736102</v>
      </c>
      <c r="D2034" s="20" t="s">
        <v>11657</v>
      </c>
      <c r="E2034" s="20" t="s">
        <v>50</v>
      </c>
      <c r="F2034" s="20" t="s">
        <v>16</v>
      </c>
      <c r="G2034" s="20">
        <v>2</v>
      </c>
      <c r="H2034" s="20">
        <v>2026</v>
      </c>
      <c r="I2034" s="20" t="s">
        <v>11658</v>
      </c>
      <c r="J2034" s="20" t="s">
        <v>11656</v>
      </c>
      <c r="K2034" s="20">
        <v>8688262210</v>
      </c>
      <c r="L2034" s="20" t="s">
        <v>11659</v>
      </c>
      <c r="M2034" s="20">
        <v>8317643775</v>
      </c>
      <c r="N2034" s="20" t="s">
        <v>67</v>
      </c>
      <c r="O2034" s="20" t="s">
        <v>11660</v>
      </c>
      <c r="P2034" s="31" t="s">
        <v>11661</v>
      </c>
      <c r="Q2034" s="20" t="s">
        <v>46</v>
      </c>
      <c r="R2034" s="32" t="s">
        <v>575</v>
      </c>
    </row>
    <row r="2035" spans="1:18" ht="22.5" hidden="1" customHeight="1" x14ac:dyDescent="0.2">
      <c r="A2035" s="29">
        <v>45372.834204502316</v>
      </c>
      <c r="B2035" s="20" t="s">
        <v>11662</v>
      </c>
      <c r="C2035" s="30">
        <v>160122736104</v>
      </c>
      <c r="D2035" s="20" t="s">
        <v>11663</v>
      </c>
      <c r="E2035" s="20" t="s">
        <v>50</v>
      </c>
      <c r="F2035" s="20" t="s">
        <v>16</v>
      </c>
      <c r="G2035" s="20">
        <v>2</v>
      </c>
      <c r="H2035" s="20">
        <v>2026</v>
      </c>
      <c r="I2035" s="20" t="s">
        <v>11664</v>
      </c>
      <c r="J2035" s="20" t="s">
        <v>11662</v>
      </c>
      <c r="K2035" s="20">
        <v>6303805879</v>
      </c>
      <c r="L2035" s="20" t="s">
        <v>11665</v>
      </c>
      <c r="M2035" s="20">
        <v>8317643775</v>
      </c>
      <c r="N2035" s="20" t="s">
        <v>67</v>
      </c>
      <c r="O2035" s="20" t="s">
        <v>1148</v>
      </c>
      <c r="P2035" s="31" t="s">
        <v>11666</v>
      </c>
      <c r="Q2035" s="20" t="s">
        <v>70</v>
      </c>
      <c r="R2035" s="32" t="s">
        <v>112</v>
      </c>
    </row>
    <row r="2036" spans="1:18" ht="22.5" hidden="1" customHeight="1" x14ac:dyDescent="0.2">
      <c r="A2036" s="29">
        <v>45373.812418298607</v>
      </c>
      <c r="B2036" s="20" t="s">
        <v>11667</v>
      </c>
      <c r="C2036" s="30">
        <v>160122736107</v>
      </c>
      <c r="D2036" s="20" t="s">
        <v>11668</v>
      </c>
      <c r="E2036" s="20" t="s">
        <v>50</v>
      </c>
      <c r="F2036" s="20" t="s">
        <v>16</v>
      </c>
      <c r="G2036" s="20">
        <v>2</v>
      </c>
      <c r="H2036" s="20">
        <v>2026</v>
      </c>
      <c r="I2036" s="20" t="s">
        <v>11669</v>
      </c>
      <c r="J2036" s="20" t="s">
        <v>11667</v>
      </c>
      <c r="K2036" s="20">
        <v>9391825205</v>
      </c>
      <c r="L2036" s="20" t="s">
        <v>11670</v>
      </c>
      <c r="M2036" s="20">
        <v>8317643775</v>
      </c>
      <c r="N2036" s="20" t="s">
        <v>3146</v>
      </c>
      <c r="O2036" s="20">
        <v>60</v>
      </c>
      <c r="P2036" s="31" t="s">
        <v>11671</v>
      </c>
      <c r="Q2036" s="20" t="s">
        <v>46</v>
      </c>
      <c r="R2036" s="32" t="s">
        <v>11672</v>
      </c>
    </row>
    <row r="2037" spans="1:18" ht="22.5" hidden="1" customHeight="1" x14ac:dyDescent="0.2">
      <c r="A2037" s="29">
        <v>45387.582808055551</v>
      </c>
      <c r="B2037" s="20" t="s">
        <v>11673</v>
      </c>
      <c r="C2037" s="30">
        <v>160122736108</v>
      </c>
      <c r="D2037" s="20" t="s">
        <v>11674</v>
      </c>
      <c r="E2037" s="20" t="s">
        <v>50</v>
      </c>
      <c r="F2037" s="20" t="s">
        <v>16</v>
      </c>
      <c r="G2037" s="20">
        <v>2</v>
      </c>
      <c r="H2037" s="20">
        <v>2026</v>
      </c>
      <c r="I2037" s="20" t="s">
        <v>11675</v>
      </c>
      <c r="J2037" s="20" t="s">
        <v>11673</v>
      </c>
      <c r="K2037" s="20">
        <v>6303957108</v>
      </c>
      <c r="L2037" s="20" t="s">
        <v>11676</v>
      </c>
      <c r="M2037" s="20">
        <v>8317643775</v>
      </c>
      <c r="N2037" s="20" t="s">
        <v>3146</v>
      </c>
      <c r="O2037" s="20" t="s">
        <v>11677</v>
      </c>
      <c r="P2037" s="31" t="s">
        <v>11678</v>
      </c>
      <c r="Q2037" s="20" t="s">
        <v>46</v>
      </c>
      <c r="R2037" s="20" t="s">
        <v>70</v>
      </c>
    </row>
    <row r="2038" spans="1:18" ht="22.5" hidden="1" customHeight="1" x14ac:dyDescent="0.2">
      <c r="A2038" s="29">
        <v>45370.584315625005</v>
      </c>
      <c r="B2038" s="20" t="s">
        <v>11679</v>
      </c>
      <c r="C2038" s="30">
        <v>160122736114</v>
      </c>
      <c r="D2038" s="20" t="s">
        <v>11680</v>
      </c>
      <c r="E2038" s="20" t="s">
        <v>50</v>
      </c>
      <c r="F2038" s="20" t="s">
        <v>16</v>
      </c>
      <c r="G2038" s="20">
        <v>2</v>
      </c>
      <c r="H2038" s="20">
        <v>2026</v>
      </c>
      <c r="I2038" s="20" t="s">
        <v>11681</v>
      </c>
      <c r="J2038" s="20" t="s">
        <v>11679</v>
      </c>
      <c r="K2038" s="20">
        <v>9440085246</v>
      </c>
      <c r="L2038" s="20" t="s">
        <v>11682</v>
      </c>
      <c r="M2038" s="20">
        <v>9573528222</v>
      </c>
      <c r="N2038" s="20" t="s">
        <v>11683</v>
      </c>
      <c r="O2038" s="20">
        <v>75</v>
      </c>
      <c r="P2038" s="31" t="s">
        <v>11684</v>
      </c>
      <c r="Q2038" s="20" t="s">
        <v>70</v>
      </c>
      <c r="R2038" s="32" t="s">
        <v>46</v>
      </c>
    </row>
    <row r="2039" spans="1:18" ht="22.5" hidden="1" customHeight="1" x14ac:dyDescent="0.2">
      <c r="A2039" s="29">
        <v>45383.470187905092</v>
      </c>
      <c r="B2039" s="20" t="s">
        <v>11685</v>
      </c>
      <c r="C2039" s="30">
        <v>160122736115</v>
      </c>
      <c r="D2039" s="20" t="s">
        <v>11686</v>
      </c>
      <c r="E2039" s="20" t="s">
        <v>50</v>
      </c>
      <c r="F2039" s="20" t="s">
        <v>16</v>
      </c>
      <c r="G2039" s="20">
        <v>2</v>
      </c>
      <c r="H2039" s="20">
        <v>2026</v>
      </c>
      <c r="I2039" s="20" t="s">
        <v>11687</v>
      </c>
      <c r="J2039" s="20" t="s">
        <v>11688</v>
      </c>
      <c r="K2039" s="20">
        <v>7075210094</v>
      </c>
      <c r="L2039" s="20" t="s">
        <v>11689</v>
      </c>
      <c r="M2039" s="20">
        <v>9999999999</v>
      </c>
      <c r="N2039" s="20" t="s">
        <v>11690</v>
      </c>
      <c r="O2039" s="20" t="s">
        <v>11691</v>
      </c>
      <c r="P2039" s="20" t="s">
        <v>11692</v>
      </c>
      <c r="Q2039" s="20" t="s">
        <v>46</v>
      </c>
      <c r="R2039" s="32" t="s">
        <v>11693</v>
      </c>
    </row>
    <row r="2040" spans="1:18" ht="22.5" hidden="1" customHeight="1" x14ac:dyDescent="0.2">
      <c r="A2040" s="29">
        <v>45378.473531365744</v>
      </c>
      <c r="B2040" s="20" t="s">
        <v>11694</v>
      </c>
      <c r="C2040" s="30">
        <v>160122736116</v>
      </c>
      <c r="D2040" s="20" t="s">
        <v>11695</v>
      </c>
      <c r="E2040" s="20" t="s">
        <v>50</v>
      </c>
      <c r="F2040" s="20" t="s">
        <v>16</v>
      </c>
      <c r="G2040" s="20">
        <v>2</v>
      </c>
      <c r="H2040" s="20">
        <v>2026</v>
      </c>
      <c r="I2040" s="20" t="s">
        <v>11696</v>
      </c>
      <c r="J2040" s="20" t="s">
        <v>11696</v>
      </c>
      <c r="K2040" s="20">
        <v>7013349489</v>
      </c>
      <c r="L2040" s="20" t="s">
        <v>11682</v>
      </c>
      <c r="M2040" s="20">
        <v>9573528222</v>
      </c>
      <c r="N2040" s="20" t="s">
        <v>11697</v>
      </c>
      <c r="O2040" s="20">
        <v>75</v>
      </c>
      <c r="P2040" s="31" t="s">
        <v>11698</v>
      </c>
      <c r="Q2040" s="20" t="s">
        <v>70</v>
      </c>
      <c r="R2040" s="32" t="s">
        <v>112</v>
      </c>
    </row>
    <row r="2041" spans="1:18" ht="22.5" hidden="1" customHeight="1" x14ac:dyDescent="0.2">
      <c r="A2041" s="29">
        <v>45402.484743124995</v>
      </c>
      <c r="B2041" s="20" t="s">
        <v>11699</v>
      </c>
      <c r="C2041" s="30">
        <v>160122736119</v>
      </c>
      <c r="D2041" s="20" t="s">
        <v>11700</v>
      </c>
      <c r="E2041" s="20" t="s">
        <v>50</v>
      </c>
      <c r="F2041" s="20" t="s">
        <v>16</v>
      </c>
      <c r="G2041" s="20">
        <v>2</v>
      </c>
      <c r="H2041" s="20">
        <v>2026</v>
      </c>
      <c r="I2041" s="20" t="s">
        <v>11701</v>
      </c>
      <c r="J2041" s="20" t="s">
        <v>11699</v>
      </c>
      <c r="K2041" s="20">
        <v>8309264475</v>
      </c>
      <c r="L2041" s="20" t="s">
        <v>11702</v>
      </c>
      <c r="M2041" s="20" t="s">
        <v>11703</v>
      </c>
      <c r="N2041" s="20" t="s">
        <v>316</v>
      </c>
      <c r="O2041" s="20">
        <v>66</v>
      </c>
      <c r="P2041" s="20" t="s">
        <v>11704</v>
      </c>
      <c r="Q2041" s="20" t="s">
        <v>46</v>
      </c>
      <c r="R2041" s="20" t="s">
        <v>11705</v>
      </c>
    </row>
    <row r="2042" spans="1:18" ht="22.5" hidden="1" customHeight="1" x14ac:dyDescent="0.2">
      <c r="A2042" s="29">
        <v>45370.809359039355</v>
      </c>
      <c r="B2042" s="20" t="s">
        <v>11706</v>
      </c>
      <c r="C2042" s="30">
        <v>160122736120</v>
      </c>
      <c r="D2042" s="20" t="s">
        <v>11707</v>
      </c>
      <c r="E2042" s="20" t="s">
        <v>50</v>
      </c>
      <c r="F2042" s="20" t="s">
        <v>16</v>
      </c>
      <c r="G2042" s="20">
        <v>2</v>
      </c>
      <c r="H2042" s="20">
        <v>2026</v>
      </c>
      <c r="I2042" s="20" t="s">
        <v>11708</v>
      </c>
      <c r="J2042" s="20" t="s">
        <v>11706</v>
      </c>
      <c r="K2042" s="20">
        <v>6305562288</v>
      </c>
      <c r="L2042" s="20" t="s">
        <v>11689</v>
      </c>
      <c r="M2042" s="20" t="s">
        <v>11703</v>
      </c>
      <c r="N2042" s="20" t="s">
        <v>1602</v>
      </c>
      <c r="O2042" s="20">
        <v>65.5</v>
      </c>
      <c r="P2042" s="20" t="s">
        <v>11709</v>
      </c>
      <c r="Q2042" s="20" t="s">
        <v>46</v>
      </c>
      <c r="R2042" s="40" t="s">
        <v>11710</v>
      </c>
    </row>
    <row r="2043" spans="1:18" ht="22.5" hidden="1" customHeight="1" x14ac:dyDescent="0.2">
      <c r="A2043" s="29">
        <v>45400.746440567134</v>
      </c>
      <c r="B2043" s="20" t="s">
        <v>11711</v>
      </c>
      <c r="C2043" s="30">
        <v>160122736121</v>
      </c>
      <c r="D2043" s="20" t="s">
        <v>11712</v>
      </c>
      <c r="E2043" s="20" t="s">
        <v>50</v>
      </c>
      <c r="F2043" s="20" t="s">
        <v>16</v>
      </c>
      <c r="G2043" s="20">
        <v>2</v>
      </c>
      <c r="H2043" s="20">
        <v>2026</v>
      </c>
      <c r="I2043" s="20" t="s">
        <v>11713</v>
      </c>
      <c r="J2043" s="20" t="s">
        <v>11711</v>
      </c>
      <c r="K2043" s="20">
        <v>7036787606</v>
      </c>
      <c r="L2043" s="20" t="s">
        <v>11682</v>
      </c>
      <c r="M2043" s="20">
        <v>9573528222</v>
      </c>
      <c r="N2043" s="20" t="s">
        <v>600</v>
      </c>
      <c r="O2043" s="20">
        <v>33</v>
      </c>
      <c r="P2043" s="20" t="s">
        <v>11714</v>
      </c>
      <c r="Q2043" s="20" t="s">
        <v>46</v>
      </c>
      <c r="R2043" s="20" t="s">
        <v>11715</v>
      </c>
    </row>
    <row r="2044" spans="1:18" ht="22.5" hidden="1" customHeight="1" x14ac:dyDescent="0.2">
      <c r="A2044" s="29">
        <v>45378.98751604167</v>
      </c>
      <c r="B2044" s="20" t="s">
        <v>11716</v>
      </c>
      <c r="C2044" s="30">
        <v>160122736302</v>
      </c>
      <c r="D2044" s="20" t="s">
        <v>11717</v>
      </c>
      <c r="E2044" s="20" t="s">
        <v>50</v>
      </c>
      <c r="F2044" s="20" t="s">
        <v>16</v>
      </c>
      <c r="G2044" s="20">
        <v>1</v>
      </c>
      <c r="H2044" s="20">
        <v>2026</v>
      </c>
      <c r="I2044" s="20" t="s">
        <v>11716</v>
      </c>
      <c r="J2044" s="20" t="s">
        <v>11716</v>
      </c>
      <c r="K2044" s="20">
        <v>7569298275</v>
      </c>
      <c r="L2044" s="20" t="s">
        <v>11718</v>
      </c>
      <c r="M2044" s="20">
        <v>9290545750</v>
      </c>
      <c r="N2044" s="20" t="s">
        <v>5015</v>
      </c>
      <c r="O2044" s="20" t="s">
        <v>11719</v>
      </c>
      <c r="P2044" s="31" t="s">
        <v>11720</v>
      </c>
      <c r="Q2044" s="20" t="s">
        <v>70</v>
      </c>
      <c r="R2044" s="32" t="s">
        <v>11721</v>
      </c>
    </row>
    <row r="2045" spans="1:18" ht="22.5" hidden="1" customHeight="1" x14ac:dyDescent="0.2">
      <c r="A2045" s="29">
        <v>45378.921023680552</v>
      </c>
      <c r="B2045" s="20" t="s">
        <v>11722</v>
      </c>
      <c r="C2045" s="30">
        <v>160122736303</v>
      </c>
      <c r="D2045" s="20" t="s">
        <v>11723</v>
      </c>
      <c r="E2045" s="20" t="s">
        <v>50</v>
      </c>
      <c r="F2045" s="20" t="s">
        <v>16</v>
      </c>
      <c r="G2045" s="20">
        <v>1</v>
      </c>
      <c r="H2045" s="20">
        <v>2026</v>
      </c>
      <c r="I2045" s="20" t="s">
        <v>11722</v>
      </c>
      <c r="J2045" s="20" t="s">
        <v>11722</v>
      </c>
      <c r="K2045" s="20">
        <v>9182786356</v>
      </c>
      <c r="L2045" s="20" t="s">
        <v>11724</v>
      </c>
      <c r="M2045" s="20">
        <v>9290545750</v>
      </c>
      <c r="N2045" s="20" t="s">
        <v>2039</v>
      </c>
      <c r="O2045" s="20" t="s">
        <v>11725</v>
      </c>
      <c r="P2045" s="20" t="s">
        <v>11726</v>
      </c>
      <c r="Q2045" s="20" t="s">
        <v>46</v>
      </c>
      <c r="R2045" s="33" t="s">
        <v>11727</v>
      </c>
    </row>
    <row r="2046" spans="1:18" ht="22.5" hidden="1" customHeight="1" x14ac:dyDescent="0.2">
      <c r="A2046" s="29">
        <v>45379.600929108798</v>
      </c>
      <c r="B2046" s="20" t="s">
        <v>11728</v>
      </c>
      <c r="C2046" s="30">
        <v>160122736304</v>
      </c>
      <c r="D2046" s="20" t="s">
        <v>11729</v>
      </c>
      <c r="E2046" s="20" t="s">
        <v>50</v>
      </c>
      <c r="F2046" s="20" t="s">
        <v>16</v>
      </c>
      <c r="G2046" s="20">
        <v>1</v>
      </c>
      <c r="H2046" s="20">
        <v>2026</v>
      </c>
      <c r="I2046" s="20" t="s">
        <v>11728</v>
      </c>
      <c r="J2046" s="20" t="s">
        <v>11728</v>
      </c>
      <c r="K2046" s="20">
        <v>8184902982</v>
      </c>
      <c r="L2046" s="20" t="s">
        <v>11536</v>
      </c>
      <c r="M2046" s="20">
        <v>8184902982</v>
      </c>
      <c r="N2046" s="20" t="s">
        <v>1360</v>
      </c>
      <c r="O2046" s="20">
        <v>15</v>
      </c>
      <c r="P2046" s="31" t="s">
        <v>11730</v>
      </c>
      <c r="Q2046" s="20" t="s">
        <v>46</v>
      </c>
      <c r="R2046" s="32" t="s">
        <v>85</v>
      </c>
    </row>
    <row r="2047" spans="1:18" ht="22.5" hidden="1" customHeight="1" x14ac:dyDescent="0.2">
      <c r="A2047" s="29">
        <v>45379.60660003472</v>
      </c>
      <c r="B2047" s="20" t="s">
        <v>11731</v>
      </c>
      <c r="C2047" s="30">
        <v>160122736305</v>
      </c>
      <c r="D2047" s="20" t="s">
        <v>11732</v>
      </c>
      <c r="E2047" s="20" t="s">
        <v>50</v>
      </c>
      <c r="F2047" s="20" t="s">
        <v>16</v>
      </c>
      <c r="G2047" s="20">
        <v>1</v>
      </c>
      <c r="H2047" s="20">
        <v>2026</v>
      </c>
      <c r="I2047" s="20" t="s">
        <v>11731</v>
      </c>
      <c r="J2047" s="20" t="s">
        <v>11731</v>
      </c>
      <c r="K2047" s="20">
        <v>9390523730</v>
      </c>
      <c r="L2047" s="20" t="s">
        <v>11733</v>
      </c>
      <c r="M2047" s="20">
        <v>9290545750</v>
      </c>
      <c r="N2047" s="20" t="s">
        <v>1360</v>
      </c>
      <c r="O2047" s="20">
        <v>60</v>
      </c>
      <c r="P2047" s="31" t="s">
        <v>11734</v>
      </c>
      <c r="Q2047" s="20" t="s">
        <v>46</v>
      </c>
      <c r="R2047" s="32" t="s">
        <v>2189</v>
      </c>
    </row>
    <row r="2048" spans="1:18" ht="22.5" hidden="1" customHeight="1" x14ac:dyDescent="0.2">
      <c r="A2048" s="29">
        <v>45378.900105763889</v>
      </c>
      <c r="B2048" s="20" t="s">
        <v>11735</v>
      </c>
      <c r="C2048" s="30">
        <v>160122736306</v>
      </c>
      <c r="D2048" s="20" t="s">
        <v>11736</v>
      </c>
      <c r="E2048" s="20" t="s">
        <v>40</v>
      </c>
      <c r="F2048" s="20" t="s">
        <v>16</v>
      </c>
      <c r="G2048" s="20">
        <v>1</v>
      </c>
      <c r="H2048" s="20">
        <v>2025</v>
      </c>
      <c r="I2048" s="20" t="s">
        <v>11735</v>
      </c>
      <c r="J2048" s="20" t="s">
        <v>11735</v>
      </c>
      <c r="K2048" s="20">
        <v>9704810852</v>
      </c>
      <c r="L2048" s="20" t="s">
        <v>11737</v>
      </c>
      <c r="M2048" s="20">
        <v>9704810852</v>
      </c>
      <c r="N2048" s="20" t="s">
        <v>67</v>
      </c>
      <c r="O2048" s="20">
        <v>72</v>
      </c>
      <c r="P2048" s="31" t="s">
        <v>11738</v>
      </c>
      <c r="Q2048" s="20" t="s">
        <v>70</v>
      </c>
      <c r="R2048" s="32" t="s">
        <v>112</v>
      </c>
    </row>
    <row r="2049" spans="1:18" ht="22.5" hidden="1" customHeight="1" x14ac:dyDescent="0.2">
      <c r="A2049" s="29">
        <v>45378.531839652773</v>
      </c>
      <c r="B2049" s="20" t="s">
        <v>11739</v>
      </c>
      <c r="C2049" s="30">
        <v>160122736308</v>
      </c>
      <c r="D2049" s="20" t="s">
        <v>11740</v>
      </c>
      <c r="E2049" s="20" t="s">
        <v>50</v>
      </c>
      <c r="F2049" s="20" t="s">
        <v>16</v>
      </c>
      <c r="G2049" s="20">
        <v>2</v>
      </c>
      <c r="H2049" s="20">
        <v>2026</v>
      </c>
      <c r="I2049" s="20" t="s">
        <v>11741</v>
      </c>
      <c r="J2049" s="20" t="s">
        <v>11739</v>
      </c>
      <c r="K2049" s="20">
        <v>8340965359</v>
      </c>
      <c r="L2049" s="20" t="s">
        <v>11742</v>
      </c>
      <c r="M2049" s="20">
        <v>9573528222</v>
      </c>
      <c r="N2049" s="20" t="s">
        <v>759</v>
      </c>
      <c r="O2049" s="20" t="s">
        <v>11743</v>
      </c>
      <c r="P2049" s="20" t="s">
        <v>11744</v>
      </c>
      <c r="Q2049" s="20" t="s">
        <v>46</v>
      </c>
      <c r="R2049" s="32" t="s">
        <v>112</v>
      </c>
    </row>
    <row r="2050" spans="1:18" ht="22.5" hidden="1" customHeight="1" x14ac:dyDescent="0.2">
      <c r="A2050" s="29">
        <v>45370.906456458339</v>
      </c>
      <c r="B2050" s="20" t="s">
        <v>11745</v>
      </c>
      <c r="C2050" s="30">
        <v>160122736309</v>
      </c>
      <c r="D2050" s="20" t="s">
        <v>11746</v>
      </c>
      <c r="E2050" s="20" t="s">
        <v>50</v>
      </c>
      <c r="F2050" s="20" t="s">
        <v>16</v>
      </c>
      <c r="G2050" s="20">
        <v>2</v>
      </c>
      <c r="H2050" s="20">
        <v>2026</v>
      </c>
      <c r="I2050" s="20" t="s">
        <v>11747</v>
      </c>
      <c r="J2050" s="20" t="s">
        <v>11745</v>
      </c>
      <c r="K2050" s="20">
        <v>7569456920</v>
      </c>
      <c r="L2050" s="20" t="s">
        <v>11748</v>
      </c>
      <c r="M2050" s="20">
        <v>9573528222</v>
      </c>
      <c r="N2050" s="20" t="s">
        <v>759</v>
      </c>
      <c r="O2050" s="20" t="s">
        <v>11749</v>
      </c>
      <c r="P2050" s="20" t="s">
        <v>11750</v>
      </c>
      <c r="Q2050" s="20" t="s">
        <v>70</v>
      </c>
      <c r="R2050" s="32" t="s">
        <v>112</v>
      </c>
    </row>
    <row r="2051" spans="1:18" ht="22.5" hidden="1" customHeight="1" x14ac:dyDescent="0.2">
      <c r="A2051" s="29">
        <v>45400.762037627312</v>
      </c>
      <c r="B2051" s="20" t="s">
        <v>11751</v>
      </c>
      <c r="C2051" s="30">
        <v>160122736310</v>
      </c>
      <c r="D2051" s="20" t="s">
        <v>11752</v>
      </c>
      <c r="E2051" s="20" t="s">
        <v>50</v>
      </c>
      <c r="F2051" s="20" t="s">
        <v>16</v>
      </c>
      <c r="G2051" s="20">
        <v>2</v>
      </c>
      <c r="H2051" s="20">
        <v>2026</v>
      </c>
      <c r="I2051" s="20" t="s">
        <v>11753</v>
      </c>
      <c r="J2051" s="20" t="s">
        <v>11751</v>
      </c>
      <c r="K2051" s="20">
        <v>9848963183</v>
      </c>
      <c r="L2051" s="20" t="s">
        <v>11682</v>
      </c>
      <c r="M2051" s="20">
        <v>9573528222</v>
      </c>
      <c r="N2051" s="20" t="s">
        <v>759</v>
      </c>
      <c r="O2051" s="20" t="s">
        <v>11754</v>
      </c>
      <c r="P2051" s="20" t="s">
        <v>11755</v>
      </c>
      <c r="Q2051" s="20" t="s">
        <v>70</v>
      </c>
      <c r="R2051" s="20" t="s">
        <v>112</v>
      </c>
    </row>
    <row r="2052" spans="1:18" ht="22.5" hidden="1" customHeight="1" x14ac:dyDescent="0.2">
      <c r="A2052" s="29">
        <v>45370.897461666667</v>
      </c>
      <c r="B2052" s="20" t="s">
        <v>11756</v>
      </c>
      <c r="C2052" s="30">
        <v>160122736311</v>
      </c>
      <c r="D2052" s="20" t="s">
        <v>11757</v>
      </c>
      <c r="E2052" s="20" t="s">
        <v>50</v>
      </c>
      <c r="F2052" s="20" t="s">
        <v>16</v>
      </c>
      <c r="G2052" s="20">
        <v>2</v>
      </c>
      <c r="H2052" s="20">
        <v>2026</v>
      </c>
      <c r="I2052" s="20" t="s">
        <v>11758</v>
      </c>
      <c r="J2052" s="20" t="s">
        <v>11756</v>
      </c>
      <c r="K2052" s="20">
        <v>8328135042</v>
      </c>
      <c r="L2052" s="20" t="s">
        <v>11759</v>
      </c>
      <c r="M2052" s="20">
        <v>9573528222</v>
      </c>
      <c r="N2052" s="20" t="s">
        <v>759</v>
      </c>
      <c r="O2052" s="20" t="s">
        <v>10739</v>
      </c>
      <c r="P2052" s="20" t="s">
        <v>11760</v>
      </c>
      <c r="Q2052" s="20" t="s">
        <v>46</v>
      </c>
      <c r="R2052" s="32" t="s">
        <v>112</v>
      </c>
    </row>
    <row r="2053" spans="1:18" ht="22.5" hidden="1" customHeight="1" x14ac:dyDescent="0.2">
      <c r="A2053" s="29">
        <v>45383.473328009262</v>
      </c>
      <c r="B2053" s="20" t="s">
        <v>11761</v>
      </c>
      <c r="C2053" s="30">
        <v>160122736312</v>
      </c>
      <c r="D2053" s="20" t="s">
        <v>11762</v>
      </c>
      <c r="E2053" s="20" t="s">
        <v>40</v>
      </c>
      <c r="F2053" s="20" t="s">
        <v>16</v>
      </c>
      <c r="G2053" s="20">
        <v>2</v>
      </c>
      <c r="H2053" s="20">
        <v>2026</v>
      </c>
      <c r="I2053" s="20" t="s">
        <v>11763</v>
      </c>
      <c r="J2053" s="20" t="s">
        <v>11761</v>
      </c>
      <c r="K2053" s="20">
        <v>6304868580</v>
      </c>
      <c r="L2053" s="20" t="s">
        <v>11764</v>
      </c>
      <c r="M2053" s="20">
        <v>9537528222</v>
      </c>
      <c r="N2053" s="20" t="s">
        <v>67</v>
      </c>
      <c r="O2053" s="20">
        <v>75</v>
      </c>
      <c r="P2053" s="20" t="s">
        <v>11765</v>
      </c>
      <c r="Q2053" s="20" t="s">
        <v>46</v>
      </c>
      <c r="R2053" s="32" t="s">
        <v>112</v>
      </c>
    </row>
    <row r="2054" spans="1:18" ht="22.5" hidden="1" customHeight="1" x14ac:dyDescent="0.2">
      <c r="A2054" s="29">
        <v>45379.731040393519</v>
      </c>
      <c r="B2054" s="20" t="s">
        <v>11766</v>
      </c>
      <c r="C2054" s="30">
        <v>160122736315</v>
      </c>
      <c r="D2054" s="20" t="s">
        <v>11767</v>
      </c>
      <c r="E2054" s="20" t="s">
        <v>50</v>
      </c>
      <c r="F2054" s="20" t="s">
        <v>16</v>
      </c>
      <c r="G2054" s="20">
        <v>1</v>
      </c>
      <c r="H2054" s="20">
        <v>2026</v>
      </c>
      <c r="I2054" s="20" t="s">
        <v>11768</v>
      </c>
      <c r="J2054" s="20" t="s">
        <v>11766</v>
      </c>
      <c r="K2054" s="20">
        <v>6302055837</v>
      </c>
      <c r="L2054" s="20" t="s">
        <v>11769</v>
      </c>
      <c r="M2054" s="20">
        <v>9290545750</v>
      </c>
      <c r="N2054" s="20" t="s">
        <v>1360</v>
      </c>
      <c r="O2054" s="20">
        <v>60</v>
      </c>
      <c r="P2054" s="31" t="s">
        <v>11770</v>
      </c>
      <c r="Q2054" s="20" t="s">
        <v>46</v>
      </c>
      <c r="R2054" s="32" t="s">
        <v>112</v>
      </c>
    </row>
    <row r="2055" spans="1:18" ht="22.5" hidden="1" customHeight="1" x14ac:dyDescent="0.2">
      <c r="A2055" s="29">
        <v>45381.810115879634</v>
      </c>
      <c r="B2055" s="20" t="s">
        <v>11771</v>
      </c>
      <c r="C2055" s="30">
        <v>160122736316</v>
      </c>
      <c r="D2055" s="20" t="s">
        <v>11772</v>
      </c>
      <c r="E2055" s="20" t="s">
        <v>50</v>
      </c>
      <c r="F2055" s="20" t="s">
        <v>16</v>
      </c>
      <c r="G2055" s="20">
        <v>1</v>
      </c>
      <c r="H2055" s="20">
        <v>2026</v>
      </c>
      <c r="I2055" s="20" t="s">
        <v>11773</v>
      </c>
      <c r="J2055" s="20" t="s">
        <v>11771</v>
      </c>
      <c r="K2055" s="20">
        <v>9177321141</v>
      </c>
      <c r="L2055" s="20" t="s">
        <v>11548</v>
      </c>
      <c r="M2055" s="20">
        <v>9290545750</v>
      </c>
      <c r="N2055" s="20" t="s">
        <v>1360</v>
      </c>
      <c r="O2055" s="20" t="s">
        <v>3010</v>
      </c>
      <c r="P2055" s="31" t="s">
        <v>11774</v>
      </c>
      <c r="Q2055" s="20" t="s">
        <v>70</v>
      </c>
      <c r="R2055" s="32" t="s">
        <v>11775</v>
      </c>
    </row>
    <row r="2056" spans="1:18" ht="22.5" hidden="1" customHeight="1" x14ac:dyDescent="0.2">
      <c r="A2056" s="29">
        <v>45383.737030844903</v>
      </c>
      <c r="B2056" s="20" t="s">
        <v>11776</v>
      </c>
      <c r="C2056" s="30">
        <v>160122736318</v>
      </c>
      <c r="D2056" s="20" t="s">
        <v>11777</v>
      </c>
      <c r="E2056" s="20" t="s">
        <v>50</v>
      </c>
      <c r="F2056" s="20" t="s">
        <v>16</v>
      </c>
      <c r="G2056" s="20">
        <v>2</v>
      </c>
      <c r="H2056" s="20">
        <v>2026</v>
      </c>
      <c r="I2056" s="20" t="s">
        <v>11778</v>
      </c>
      <c r="J2056" s="20" t="s">
        <v>11776</v>
      </c>
      <c r="K2056" s="20">
        <v>9959760102</v>
      </c>
      <c r="L2056" s="20" t="s">
        <v>11779</v>
      </c>
      <c r="M2056" s="20">
        <v>9573528222</v>
      </c>
      <c r="N2056" s="20" t="s">
        <v>11780</v>
      </c>
      <c r="O2056" s="20" t="s">
        <v>11781</v>
      </c>
      <c r="P2056" s="31" t="s">
        <v>11782</v>
      </c>
      <c r="Q2056" s="20" t="s">
        <v>70</v>
      </c>
      <c r="R2056" s="32" t="s">
        <v>11783</v>
      </c>
    </row>
    <row r="2057" spans="1:18" ht="22.5" hidden="1" customHeight="1" x14ac:dyDescent="0.2">
      <c r="A2057" s="29">
        <v>45384.68696525463</v>
      </c>
      <c r="B2057" s="20" t="s">
        <v>11784</v>
      </c>
      <c r="C2057" s="30">
        <v>160122737001</v>
      </c>
      <c r="D2057" s="20" t="s">
        <v>11785</v>
      </c>
      <c r="E2057" s="20" t="s">
        <v>40</v>
      </c>
      <c r="F2057" s="20" t="s">
        <v>8</v>
      </c>
      <c r="G2057" s="20">
        <v>1</v>
      </c>
      <c r="H2057" s="20">
        <v>2026</v>
      </c>
      <c r="I2057" s="20" t="s">
        <v>11786</v>
      </c>
      <c r="J2057" s="20" t="s">
        <v>11784</v>
      </c>
      <c r="K2057" s="20">
        <v>6303845370</v>
      </c>
      <c r="L2057" s="20" t="s">
        <v>11787</v>
      </c>
      <c r="M2057" s="20">
        <v>8143364133</v>
      </c>
      <c r="N2057" s="20" t="s">
        <v>6249</v>
      </c>
      <c r="O2057" s="20" t="s">
        <v>11788</v>
      </c>
      <c r="P2057" s="31" t="s">
        <v>11789</v>
      </c>
      <c r="Q2057" s="20" t="s">
        <v>70</v>
      </c>
      <c r="R2057" s="32" t="s">
        <v>402</v>
      </c>
    </row>
    <row r="2058" spans="1:18" ht="22.5" hidden="1" customHeight="1" x14ac:dyDescent="0.2">
      <c r="A2058" s="29">
        <v>45397.866975833334</v>
      </c>
      <c r="B2058" s="20" t="s">
        <v>11790</v>
      </c>
      <c r="C2058" s="30">
        <v>160122737002</v>
      </c>
      <c r="D2058" s="20" t="s">
        <v>11791</v>
      </c>
      <c r="E2058" s="20" t="s">
        <v>40</v>
      </c>
      <c r="F2058" s="20" t="s">
        <v>8</v>
      </c>
      <c r="G2058" s="20">
        <v>1</v>
      </c>
      <c r="H2058" s="20">
        <v>2026</v>
      </c>
      <c r="I2058" s="20" t="s">
        <v>11792</v>
      </c>
      <c r="J2058" s="20" t="s">
        <v>11790</v>
      </c>
      <c r="K2058" s="20">
        <v>9491299085</v>
      </c>
      <c r="L2058" s="20" t="s">
        <v>11793</v>
      </c>
      <c r="M2058" s="20">
        <v>8143364133</v>
      </c>
      <c r="N2058" s="20" t="s">
        <v>395</v>
      </c>
      <c r="O2058" s="20" t="s">
        <v>11794</v>
      </c>
      <c r="P2058" s="20" t="s">
        <v>11795</v>
      </c>
      <c r="Q2058" s="20" t="s">
        <v>70</v>
      </c>
      <c r="R2058" s="32" t="s">
        <v>11796</v>
      </c>
    </row>
    <row r="2059" spans="1:18" ht="22.5" hidden="1" customHeight="1" x14ac:dyDescent="0.2">
      <c r="A2059" s="29">
        <v>45385.915903148147</v>
      </c>
      <c r="B2059" s="20" t="s">
        <v>11797</v>
      </c>
      <c r="C2059" s="30">
        <v>160122737003</v>
      </c>
      <c r="D2059" s="20" t="s">
        <v>11798</v>
      </c>
      <c r="E2059" s="20" t="s">
        <v>40</v>
      </c>
      <c r="F2059" s="20" t="s">
        <v>8</v>
      </c>
      <c r="G2059" s="20">
        <v>1</v>
      </c>
      <c r="H2059" s="20">
        <v>2026</v>
      </c>
      <c r="I2059" s="20" t="s">
        <v>11799</v>
      </c>
      <c r="J2059" s="20" t="s">
        <v>11797</v>
      </c>
      <c r="K2059" s="20">
        <v>8143658809</v>
      </c>
      <c r="L2059" s="20" t="s">
        <v>11800</v>
      </c>
      <c r="M2059" s="20">
        <v>8143364133</v>
      </c>
      <c r="N2059" s="20" t="s">
        <v>11801</v>
      </c>
      <c r="O2059" s="20">
        <v>90</v>
      </c>
      <c r="P2059" s="31" t="s">
        <v>11802</v>
      </c>
      <c r="Q2059" s="20" t="s">
        <v>70</v>
      </c>
      <c r="R2059" s="32" t="s">
        <v>1286</v>
      </c>
    </row>
    <row r="2060" spans="1:18" ht="22.5" hidden="1" customHeight="1" x14ac:dyDescent="0.2">
      <c r="A2060" s="29">
        <v>45384.690674606478</v>
      </c>
      <c r="B2060" s="20" t="s">
        <v>11803</v>
      </c>
      <c r="C2060" s="30">
        <v>160122737004</v>
      </c>
      <c r="D2060" s="20" t="s">
        <v>11804</v>
      </c>
      <c r="E2060" s="20" t="s">
        <v>40</v>
      </c>
      <c r="F2060" s="20" t="s">
        <v>8</v>
      </c>
      <c r="G2060" s="20">
        <v>1</v>
      </c>
      <c r="H2060" s="20">
        <v>2026</v>
      </c>
      <c r="I2060" s="20" t="s">
        <v>11805</v>
      </c>
      <c r="J2060" s="20" t="s">
        <v>11803</v>
      </c>
      <c r="K2060" s="20">
        <v>8074748987</v>
      </c>
      <c r="L2060" s="20" t="s">
        <v>11806</v>
      </c>
      <c r="M2060" s="20">
        <v>8143364133</v>
      </c>
      <c r="N2060" s="20" t="s">
        <v>67</v>
      </c>
      <c r="O2060" s="20" t="s">
        <v>11807</v>
      </c>
      <c r="P2060" s="31" t="s">
        <v>11808</v>
      </c>
      <c r="Q2060" s="20" t="s">
        <v>70</v>
      </c>
      <c r="R2060" s="32" t="s">
        <v>11809</v>
      </c>
    </row>
    <row r="2061" spans="1:18" ht="22.5" hidden="1" customHeight="1" x14ac:dyDescent="0.2">
      <c r="A2061" s="29">
        <v>45384.805075995369</v>
      </c>
      <c r="B2061" s="20" t="s">
        <v>11810</v>
      </c>
      <c r="C2061" s="30">
        <v>160122737005</v>
      </c>
      <c r="D2061" s="20" t="s">
        <v>11811</v>
      </c>
      <c r="E2061" s="20" t="s">
        <v>40</v>
      </c>
      <c r="F2061" s="20" t="s">
        <v>8</v>
      </c>
      <c r="G2061" s="20">
        <v>1</v>
      </c>
      <c r="H2061" s="20">
        <v>2026</v>
      </c>
      <c r="I2061" s="20" t="s">
        <v>11812</v>
      </c>
      <c r="J2061" s="20" t="s">
        <v>11810</v>
      </c>
      <c r="K2061" s="20">
        <v>9347931097</v>
      </c>
      <c r="L2061" s="20" t="s">
        <v>11800</v>
      </c>
      <c r="M2061" s="20">
        <v>8143364133</v>
      </c>
      <c r="N2061" s="20" t="s">
        <v>67</v>
      </c>
      <c r="O2061" s="20" t="s">
        <v>110</v>
      </c>
      <c r="P2061" s="31" t="s">
        <v>11813</v>
      </c>
      <c r="Q2061" s="20" t="s">
        <v>70</v>
      </c>
      <c r="R2061" s="32" t="s">
        <v>11814</v>
      </c>
    </row>
    <row r="2062" spans="1:18" ht="22.5" hidden="1" customHeight="1" x14ac:dyDescent="0.2">
      <c r="A2062" s="29">
        <v>45385.689289155096</v>
      </c>
      <c r="B2062" s="20" t="s">
        <v>11815</v>
      </c>
      <c r="C2062" s="30">
        <v>160122737006</v>
      </c>
      <c r="D2062" s="20" t="s">
        <v>11816</v>
      </c>
      <c r="E2062" s="20" t="s">
        <v>40</v>
      </c>
      <c r="F2062" s="20" t="s">
        <v>8</v>
      </c>
      <c r="G2062" s="20">
        <v>1</v>
      </c>
      <c r="H2062" s="20">
        <v>2026</v>
      </c>
      <c r="I2062" s="20" t="s">
        <v>11817</v>
      </c>
      <c r="J2062" s="20" t="s">
        <v>11815</v>
      </c>
      <c r="K2062" s="20">
        <v>9849186073</v>
      </c>
      <c r="L2062" s="20" t="s">
        <v>11818</v>
      </c>
      <c r="M2062" s="20">
        <v>8143364133</v>
      </c>
      <c r="N2062" s="20" t="s">
        <v>67</v>
      </c>
      <c r="O2062" s="20" t="s">
        <v>169</v>
      </c>
      <c r="P2062" s="31" t="s">
        <v>11819</v>
      </c>
      <c r="Q2062" s="20" t="s">
        <v>70</v>
      </c>
      <c r="R2062" s="32" t="s">
        <v>11820</v>
      </c>
    </row>
    <row r="2063" spans="1:18" ht="22.5" hidden="1" customHeight="1" x14ac:dyDescent="0.2">
      <c r="A2063" s="29">
        <v>45385.823037800925</v>
      </c>
      <c r="B2063" s="20" t="s">
        <v>11821</v>
      </c>
      <c r="C2063" s="30">
        <v>160122737007</v>
      </c>
      <c r="D2063" s="20" t="s">
        <v>11822</v>
      </c>
      <c r="E2063" s="20" t="s">
        <v>40</v>
      </c>
      <c r="F2063" s="20" t="s">
        <v>8</v>
      </c>
      <c r="G2063" s="20">
        <v>1</v>
      </c>
      <c r="H2063" s="20">
        <v>2026</v>
      </c>
      <c r="I2063" s="20" t="s">
        <v>11823</v>
      </c>
      <c r="J2063" s="20" t="s">
        <v>11821</v>
      </c>
      <c r="K2063" s="20">
        <v>8247474643</v>
      </c>
      <c r="L2063" s="20" t="s">
        <v>11800</v>
      </c>
      <c r="M2063" s="20">
        <v>8143364133</v>
      </c>
      <c r="N2063" s="20" t="s">
        <v>67</v>
      </c>
      <c r="O2063" s="20">
        <v>72</v>
      </c>
      <c r="P2063" s="31" t="s">
        <v>11824</v>
      </c>
      <c r="Q2063" s="20" t="s">
        <v>70</v>
      </c>
      <c r="R2063" s="32" t="s">
        <v>242</v>
      </c>
    </row>
    <row r="2064" spans="1:18" ht="22.5" hidden="1" customHeight="1" x14ac:dyDescent="0.2">
      <c r="A2064" s="29">
        <v>45385.992037407406</v>
      </c>
      <c r="B2064" s="20" t="s">
        <v>11825</v>
      </c>
      <c r="C2064" s="30">
        <v>160122737008</v>
      </c>
      <c r="D2064" s="20" t="s">
        <v>11826</v>
      </c>
      <c r="E2064" s="20" t="s">
        <v>40</v>
      </c>
      <c r="F2064" s="20" t="s">
        <v>8</v>
      </c>
      <c r="G2064" s="20">
        <v>1</v>
      </c>
      <c r="H2064" s="20">
        <v>2026</v>
      </c>
      <c r="I2064" s="20" t="s">
        <v>11827</v>
      </c>
      <c r="J2064" s="20" t="s">
        <v>11825</v>
      </c>
      <c r="K2064" s="20">
        <v>8125401806</v>
      </c>
      <c r="L2064" s="20" t="s">
        <v>11828</v>
      </c>
      <c r="M2064" s="20">
        <v>8143364133</v>
      </c>
      <c r="N2064" s="20" t="s">
        <v>1360</v>
      </c>
      <c r="O2064" s="20" t="s">
        <v>5198</v>
      </c>
      <c r="P2064" s="31" t="s">
        <v>11829</v>
      </c>
      <c r="Q2064" s="20" t="s">
        <v>70</v>
      </c>
      <c r="R2064" s="32" t="s">
        <v>11830</v>
      </c>
    </row>
    <row r="2065" spans="1:18" ht="22.5" hidden="1" customHeight="1" x14ac:dyDescent="0.2">
      <c r="A2065" s="29">
        <v>45385.719415046296</v>
      </c>
      <c r="B2065" s="20" t="s">
        <v>11831</v>
      </c>
      <c r="C2065" s="30">
        <v>160122737009</v>
      </c>
      <c r="D2065" s="20" t="s">
        <v>11832</v>
      </c>
      <c r="E2065" s="20" t="s">
        <v>40</v>
      </c>
      <c r="F2065" s="20" t="s">
        <v>8</v>
      </c>
      <c r="G2065" s="20">
        <v>1</v>
      </c>
      <c r="H2065" s="20">
        <v>2026</v>
      </c>
      <c r="I2065" s="20" t="s">
        <v>11833</v>
      </c>
      <c r="J2065" s="20" t="s">
        <v>11831</v>
      </c>
      <c r="K2065" s="20">
        <v>9381973256</v>
      </c>
      <c r="L2065" s="20" t="s">
        <v>11834</v>
      </c>
      <c r="M2065" s="20">
        <v>8143364133</v>
      </c>
      <c r="N2065" s="20" t="s">
        <v>67</v>
      </c>
      <c r="O2065" s="20">
        <v>75</v>
      </c>
      <c r="P2065" s="31" t="s">
        <v>11835</v>
      </c>
      <c r="Q2065" s="20" t="s">
        <v>70</v>
      </c>
      <c r="R2065" s="40" t="s">
        <v>11836</v>
      </c>
    </row>
    <row r="2066" spans="1:18" ht="22.5" hidden="1" customHeight="1" x14ac:dyDescent="0.2">
      <c r="A2066" s="29">
        <v>45385.770667210643</v>
      </c>
      <c r="B2066" s="20" t="s">
        <v>11837</v>
      </c>
      <c r="C2066" s="30">
        <v>160122737010</v>
      </c>
      <c r="D2066" s="20" t="s">
        <v>11838</v>
      </c>
      <c r="E2066" s="20" t="s">
        <v>40</v>
      </c>
      <c r="F2066" s="20" t="s">
        <v>8</v>
      </c>
      <c r="G2066" s="20">
        <v>1</v>
      </c>
      <c r="H2066" s="20">
        <v>2026</v>
      </c>
      <c r="I2066" s="20" t="s">
        <v>11839</v>
      </c>
      <c r="J2066" s="20" t="s">
        <v>11837</v>
      </c>
      <c r="K2066" s="20">
        <v>6363118419</v>
      </c>
      <c r="L2066" s="20" t="s">
        <v>11840</v>
      </c>
      <c r="M2066" s="20">
        <v>8143364133</v>
      </c>
      <c r="N2066" s="20" t="s">
        <v>67</v>
      </c>
      <c r="O2066" s="20" t="s">
        <v>798</v>
      </c>
      <c r="P2066" s="31" t="s">
        <v>11841</v>
      </c>
      <c r="Q2066" s="20" t="s">
        <v>70</v>
      </c>
      <c r="R2066" s="32" t="s">
        <v>6192</v>
      </c>
    </row>
    <row r="2067" spans="1:18" ht="22.5" hidden="1" customHeight="1" x14ac:dyDescent="0.2">
      <c r="A2067" s="29">
        <v>45384.775592719903</v>
      </c>
      <c r="B2067" s="20" t="s">
        <v>11842</v>
      </c>
      <c r="C2067" s="30">
        <v>160122737011</v>
      </c>
      <c r="D2067" s="20" t="s">
        <v>11843</v>
      </c>
      <c r="E2067" s="20" t="s">
        <v>40</v>
      </c>
      <c r="F2067" s="20" t="s">
        <v>8</v>
      </c>
      <c r="G2067" s="20">
        <v>1</v>
      </c>
      <c r="H2067" s="20">
        <v>2026</v>
      </c>
      <c r="I2067" s="20" t="s">
        <v>11844</v>
      </c>
      <c r="J2067" s="20" t="s">
        <v>11842</v>
      </c>
      <c r="K2067" s="20">
        <v>8247857288</v>
      </c>
      <c r="L2067" s="20" t="s">
        <v>11845</v>
      </c>
      <c r="M2067" s="20">
        <v>8143364133</v>
      </c>
      <c r="N2067" s="20" t="s">
        <v>1273</v>
      </c>
      <c r="O2067" s="20">
        <v>69.11</v>
      </c>
      <c r="P2067" s="20" t="s">
        <v>11846</v>
      </c>
      <c r="Q2067" s="20" t="s">
        <v>70</v>
      </c>
      <c r="R2067" s="32" t="s">
        <v>11847</v>
      </c>
    </row>
    <row r="2068" spans="1:18" ht="22.5" hidden="1" customHeight="1" x14ac:dyDescent="0.2">
      <c r="A2068" s="29">
        <v>45384.746957430558</v>
      </c>
      <c r="B2068" s="20" t="s">
        <v>11848</v>
      </c>
      <c r="C2068" s="30">
        <v>160122737012</v>
      </c>
      <c r="D2068" s="20" t="s">
        <v>11849</v>
      </c>
      <c r="E2068" s="20" t="s">
        <v>40</v>
      </c>
      <c r="F2068" s="20" t="s">
        <v>8</v>
      </c>
      <c r="G2068" s="20">
        <v>1</v>
      </c>
      <c r="H2068" s="20">
        <v>2026</v>
      </c>
      <c r="I2068" s="20" t="s">
        <v>11850</v>
      </c>
      <c r="J2068" s="20" t="s">
        <v>11848</v>
      </c>
      <c r="K2068" s="20">
        <v>9502624404</v>
      </c>
      <c r="L2068" s="20" t="s">
        <v>11851</v>
      </c>
      <c r="M2068" s="20">
        <v>8143364133</v>
      </c>
      <c r="N2068" s="20" t="s">
        <v>43</v>
      </c>
      <c r="O2068" s="20" t="s">
        <v>11852</v>
      </c>
      <c r="P2068" s="31" t="s">
        <v>11853</v>
      </c>
      <c r="Q2068" s="20" t="s">
        <v>70</v>
      </c>
      <c r="R2068" s="32" t="s">
        <v>11854</v>
      </c>
    </row>
    <row r="2069" spans="1:18" ht="22.5" hidden="1" customHeight="1" x14ac:dyDescent="0.2">
      <c r="A2069" s="29">
        <v>45384.872396006947</v>
      </c>
      <c r="B2069" s="20" t="s">
        <v>11855</v>
      </c>
      <c r="C2069" s="30">
        <v>160122737013</v>
      </c>
      <c r="D2069" s="20" t="s">
        <v>11856</v>
      </c>
      <c r="E2069" s="20" t="s">
        <v>40</v>
      </c>
      <c r="F2069" s="20" t="s">
        <v>8</v>
      </c>
      <c r="G2069" s="20">
        <v>1</v>
      </c>
      <c r="H2069" s="20">
        <v>2026</v>
      </c>
      <c r="I2069" s="20" t="s">
        <v>11857</v>
      </c>
      <c r="J2069" s="20" t="s">
        <v>11855</v>
      </c>
      <c r="K2069" s="20">
        <v>9000588122</v>
      </c>
      <c r="L2069" s="20" t="s">
        <v>11858</v>
      </c>
      <c r="M2069" s="20">
        <v>8143364133</v>
      </c>
      <c r="N2069" s="20" t="s">
        <v>67</v>
      </c>
      <c r="O2069" s="20">
        <v>75</v>
      </c>
      <c r="P2069" s="31" t="s">
        <v>11859</v>
      </c>
      <c r="Q2069" s="20" t="s">
        <v>70</v>
      </c>
      <c r="R2069" s="32" t="s">
        <v>11860</v>
      </c>
    </row>
    <row r="2070" spans="1:18" ht="22.5" hidden="1" customHeight="1" x14ac:dyDescent="0.2">
      <c r="A2070" s="29">
        <v>45384.960507962962</v>
      </c>
      <c r="B2070" s="20" t="s">
        <v>11861</v>
      </c>
      <c r="C2070" s="30">
        <v>160122737014</v>
      </c>
      <c r="D2070" s="20" t="s">
        <v>11862</v>
      </c>
      <c r="E2070" s="20" t="s">
        <v>40</v>
      </c>
      <c r="F2070" s="20" t="s">
        <v>8</v>
      </c>
      <c r="G2070" s="20">
        <v>1</v>
      </c>
      <c r="H2070" s="20">
        <v>2026</v>
      </c>
      <c r="I2070" s="20" t="s">
        <v>11863</v>
      </c>
      <c r="J2070" s="20" t="s">
        <v>11861</v>
      </c>
      <c r="K2070" s="20">
        <v>8374559319</v>
      </c>
      <c r="L2070" s="20" t="s">
        <v>11864</v>
      </c>
      <c r="M2070" s="20">
        <v>8143364133</v>
      </c>
      <c r="N2070" s="20" t="s">
        <v>714</v>
      </c>
      <c r="O2070" s="20" t="s">
        <v>11865</v>
      </c>
      <c r="P2070" s="20" t="s">
        <v>11866</v>
      </c>
      <c r="Q2070" s="20" t="s">
        <v>70</v>
      </c>
      <c r="R2070" s="32" t="s">
        <v>11867</v>
      </c>
    </row>
    <row r="2071" spans="1:18" ht="22.5" hidden="1" customHeight="1" x14ac:dyDescent="0.2">
      <c r="A2071" s="29">
        <v>45384.768487777779</v>
      </c>
      <c r="B2071" s="20" t="s">
        <v>11868</v>
      </c>
      <c r="C2071" s="30">
        <v>160122737015</v>
      </c>
      <c r="D2071" s="20" t="s">
        <v>11869</v>
      </c>
      <c r="E2071" s="20" t="s">
        <v>40</v>
      </c>
      <c r="F2071" s="20" t="s">
        <v>8</v>
      </c>
      <c r="G2071" s="20">
        <v>1</v>
      </c>
      <c r="H2071" s="20">
        <v>2026</v>
      </c>
      <c r="I2071" s="20" t="s">
        <v>11870</v>
      </c>
      <c r="J2071" s="20" t="s">
        <v>11868</v>
      </c>
      <c r="K2071" s="20">
        <v>9392982029</v>
      </c>
      <c r="L2071" s="20" t="s">
        <v>11871</v>
      </c>
      <c r="M2071" s="20">
        <v>8143364133</v>
      </c>
      <c r="N2071" s="20" t="s">
        <v>714</v>
      </c>
      <c r="O2071" s="20" t="s">
        <v>11872</v>
      </c>
      <c r="P2071" s="20" t="s">
        <v>11873</v>
      </c>
      <c r="Q2071" s="20" t="s">
        <v>70</v>
      </c>
      <c r="R2071" s="32" t="s">
        <v>129</v>
      </c>
    </row>
    <row r="2072" spans="1:18" ht="22.5" hidden="1" customHeight="1" x14ac:dyDescent="0.2">
      <c r="A2072" s="29">
        <v>45384.887889050922</v>
      </c>
      <c r="B2072" s="20" t="s">
        <v>11874</v>
      </c>
      <c r="C2072" s="30">
        <v>160122737016</v>
      </c>
      <c r="D2072" s="20" t="s">
        <v>11875</v>
      </c>
      <c r="E2072" s="20" t="s">
        <v>40</v>
      </c>
      <c r="F2072" s="20" t="s">
        <v>8</v>
      </c>
      <c r="G2072" s="20">
        <v>1</v>
      </c>
      <c r="H2072" s="20">
        <v>2026</v>
      </c>
      <c r="I2072" s="20" t="s">
        <v>11876</v>
      </c>
      <c r="J2072" s="20" t="s">
        <v>11874</v>
      </c>
      <c r="K2072" s="20">
        <v>9502936661</v>
      </c>
      <c r="L2072" s="20" t="s">
        <v>11845</v>
      </c>
      <c r="M2072" s="20">
        <v>8143364133</v>
      </c>
      <c r="N2072" s="20" t="s">
        <v>67</v>
      </c>
      <c r="O2072" s="20" t="s">
        <v>11877</v>
      </c>
      <c r="P2072" s="31" t="s">
        <v>11878</v>
      </c>
      <c r="Q2072" s="20" t="s">
        <v>70</v>
      </c>
      <c r="R2072" s="32" t="s">
        <v>11879</v>
      </c>
    </row>
    <row r="2073" spans="1:18" ht="22.5" hidden="1" customHeight="1" x14ac:dyDescent="0.2">
      <c r="A2073" s="29">
        <v>45384.7682928125</v>
      </c>
      <c r="B2073" s="20" t="s">
        <v>11880</v>
      </c>
      <c r="C2073" s="30">
        <v>160122737017</v>
      </c>
      <c r="D2073" s="20" t="s">
        <v>11881</v>
      </c>
      <c r="E2073" s="20" t="s">
        <v>40</v>
      </c>
      <c r="F2073" s="20" t="s">
        <v>8</v>
      </c>
      <c r="G2073" s="20">
        <v>1</v>
      </c>
      <c r="H2073" s="20">
        <v>2026</v>
      </c>
      <c r="I2073" s="20" t="s">
        <v>11882</v>
      </c>
      <c r="J2073" s="20" t="s">
        <v>11880</v>
      </c>
      <c r="K2073" s="20">
        <v>9390126613</v>
      </c>
      <c r="L2073" s="20" t="s">
        <v>11883</v>
      </c>
      <c r="M2073" s="20">
        <v>8143364133</v>
      </c>
      <c r="N2073" s="20" t="s">
        <v>67</v>
      </c>
      <c r="O2073" s="20">
        <v>75</v>
      </c>
      <c r="P2073" s="31" t="s">
        <v>11884</v>
      </c>
      <c r="Q2073" s="20" t="s">
        <v>70</v>
      </c>
      <c r="R2073" s="32" t="s">
        <v>11885</v>
      </c>
    </row>
    <row r="2074" spans="1:18" ht="22.5" hidden="1" customHeight="1" x14ac:dyDescent="0.2">
      <c r="A2074" s="29">
        <v>45384.690083692127</v>
      </c>
      <c r="B2074" s="20" t="s">
        <v>11886</v>
      </c>
      <c r="C2074" s="30">
        <v>160122737018</v>
      </c>
      <c r="D2074" s="20" t="s">
        <v>11887</v>
      </c>
      <c r="E2074" s="20" t="s">
        <v>40</v>
      </c>
      <c r="F2074" s="20" t="s">
        <v>8</v>
      </c>
      <c r="G2074" s="20">
        <v>1</v>
      </c>
      <c r="H2074" s="20">
        <v>2026</v>
      </c>
      <c r="I2074" s="20" t="s">
        <v>11888</v>
      </c>
      <c r="J2074" s="20" t="s">
        <v>11889</v>
      </c>
      <c r="K2074" s="20">
        <v>9866899958</v>
      </c>
      <c r="L2074" s="20" t="s">
        <v>11890</v>
      </c>
      <c r="M2074" s="20">
        <v>8143364133</v>
      </c>
      <c r="N2074" s="20" t="s">
        <v>11801</v>
      </c>
      <c r="O2074" s="20" t="s">
        <v>1584</v>
      </c>
      <c r="P2074" s="31" t="s">
        <v>11891</v>
      </c>
      <c r="Q2074" s="20" t="s">
        <v>70</v>
      </c>
      <c r="R2074" s="32" t="s">
        <v>164</v>
      </c>
    </row>
    <row r="2075" spans="1:18" ht="22.5" hidden="1" customHeight="1" x14ac:dyDescent="0.2">
      <c r="A2075" s="29">
        <v>45384.9304184375</v>
      </c>
      <c r="B2075" s="20" t="s">
        <v>11892</v>
      </c>
      <c r="C2075" s="30">
        <v>160122737019</v>
      </c>
      <c r="D2075" s="20" t="s">
        <v>11893</v>
      </c>
      <c r="E2075" s="20" t="s">
        <v>40</v>
      </c>
      <c r="F2075" s="20" t="s">
        <v>8</v>
      </c>
      <c r="G2075" s="20">
        <v>1</v>
      </c>
      <c r="H2075" s="20">
        <v>2026</v>
      </c>
      <c r="I2075" s="20" t="s">
        <v>11894</v>
      </c>
      <c r="J2075" s="20" t="s">
        <v>11892</v>
      </c>
      <c r="K2075" s="20">
        <v>9701894423</v>
      </c>
      <c r="L2075" s="20" t="s">
        <v>11800</v>
      </c>
      <c r="M2075" s="20">
        <v>8143364133</v>
      </c>
      <c r="N2075" s="20" t="s">
        <v>11801</v>
      </c>
      <c r="O2075" s="20">
        <v>60</v>
      </c>
      <c r="P2075" s="31" t="s">
        <v>11895</v>
      </c>
      <c r="Q2075" s="20" t="s">
        <v>70</v>
      </c>
      <c r="R2075" s="32" t="s">
        <v>11896</v>
      </c>
    </row>
    <row r="2076" spans="1:18" ht="22.5" hidden="1" customHeight="1" x14ac:dyDescent="0.2">
      <c r="A2076" s="29">
        <v>45385.680030034724</v>
      </c>
      <c r="B2076" s="20" t="s">
        <v>11897</v>
      </c>
      <c r="C2076" s="30">
        <v>160122737020</v>
      </c>
      <c r="D2076" s="20" t="s">
        <v>11898</v>
      </c>
      <c r="E2076" s="20" t="s">
        <v>40</v>
      </c>
      <c r="F2076" s="20" t="s">
        <v>8</v>
      </c>
      <c r="G2076" s="20">
        <v>1</v>
      </c>
      <c r="H2076" s="20">
        <v>2026</v>
      </c>
      <c r="I2076" s="20" t="s">
        <v>11899</v>
      </c>
      <c r="J2076" s="20" t="s">
        <v>11897</v>
      </c>
      <c r="K2076" s="20">
        <v>94911184338</v>
      </c>
      <c r="L2076" s="20" t="s">
        <v>11900</v>
      </c>
      <c r="M2076" s="20">
        <v>8143364133</v>
      </c>
      <c r="N2076" s="20" t="s">
        <v>67</v>
      </c>
      <c r="O2076" s="20">
        <v>75</v>
      </c>
      <c r="P2076" s="31" t="s">
        <v>11901</v>
      </c>
      <c r="Q2076" s="20" t="s">
        <v>70</v>
      </c>
      <c r="R2076" s="32" t="s">
        <v>112</v>
      </c>
    </row>
    <row r="2077" spans="1:18" ht="22.5" hidden="1" customHeight="1" x14ac:dyDescent="0.2">
      <c r="A2077" s="29">
        <v>45386.764000324074</v>
      </c>
      <c r="B2077" s="20" t="s">
        <v>11902</v>
      </c>
      <c r="C2077" s="30">
        <v>160122737021</v>
      </c>
      <c r="D2077" s="20" t="s">
        <v>11903</v>
      </c>
      <c r="E2077" s="20" t="s">
        <v>40</v>
      </c>
      <c r="F2077" s="20" t="s">
        <v>8</v>
      </c>
      <c r="G2077" s="20">
        <v>1</v>
      </c>
      <c r="H2077" s="20">
        <v>2026</v>
      </c>
      <c r="I2077" s="20" t="s">
        <v>11904</v>
      </c>
      <c r="J2077" s="20" t="s">
        <v>11902</v>
      </c>
      <c r="K2077" s="20">
        <v>6281740266</v>
      </c>
      <c r="L2077" s="20" t="s">
        <v>11905</v>
      </c>
      <c r="M2077" s="20">
        <v>8143364133</v>
      </c>
      <c r="N2077" s="20" t="s">
        <v>1360</v>
      </c>
      <c r="O2077" s="20">
        <v>60</v>
      </c>
      <c r="P2077" s="31" t="s">
        <v>11906</v>
      </c>
      <c r="Q2077" s="20" t="s">
        <v>70</v>
      </c>
      <c r="R2077" s="32" t="s">
        <v>11907</v>
      </c>
    </row>
    <row r="2078" spans="1:18" ht="22.5" hidden="1" customHeight="1" x14ac:dyDescent="0.2">
      <c r="A2078" s="29">
        <v>45408.880794236116</v>
      </c>
      <c r="B2078" s="20" t="s">
        <v>11908</v>
      </c>
      <c r="C2078" s="30">
        <v>160122737022</v>
      </c>
      <c r="D2078" s="20" t="s">
        <v>11909</v>
      </c>
      <c r="E2078" s="20" t="s">
        <v>40</v>
      </c>
      <c r="F2078" s="20" t="s">
        <v>8</v>
      </c>
      <c r="G2078" s="20">
        <v>1</v>
      </c>
      <c r="H2078" s="20">
        <v>2026</v>
      </c>
      <c r="I2078" s="20" t="s">
        <v>11910</v>
      </c>
      <c r="J2078" s="20" t="s">
        <v>11908</v>
      </c>
      <c r="K2078" s="20">
        <v>7416205544</v>
      </c>
      <c r="L2078" s="20" t="s">
        <v>11911</v>
      </c>
      <c r="M2078" s="20" t="s">
        <v>11912</v>
      </c>
      <c r="N2078" s="20" t="s">
        <v>3140</v>
      </c>
      <c r="O2078" s="20" t="s">
        <v>8229</v>
      </c>
      <c r="P2078" s="20" t="s">
        <v>11913</v>
      </c>
      <c r="Q2078" s="20" t="s">
        <v>70</v>
      </c>
      <c r="R2078" s="32" t="s">
        <v>1286</v>
      </c>
    </row>
    <row r="2079" spans="1:18" ht="22.5" hidden="1" customHeight="1" x14ac:dyDescent="0.2">
      <c r="A2079" s="29">
        <v>45384.771404988423</v>
      </c>
      <c r="B2079" s="20" t="s">
        <v>11914</v>
      </c>
      <c r="C2079" s="30">
        <v>160122737023</v>
      </c>
      <c r="D2079" s="20" t="s">
        <v>11915</v>
      </c>
      <c r="E2079" s="20" t="s">
        <v>40</v>
      </c>
      <c r="F2079" s="20" t="s">
        <v>8</v>
      </c>
      <c r="G2079" s="20">
        <v>1</v>
      </c>
      <c r="H2079" s="20">
        <v>2026</v>
      </c>
      <c r="I2079" s="20" t="s">
        <v>11916</v>
      </c>
      <c r="J2079" s="20" t="s">
        <v>11914</v>
      </c>
      <c r="K2079" s="20">
        <v>7780560835</v>
      </c>
      <c r="L2079" s="20" t="s">
        <v>11917</v>
      </c>
      <c r="M2079" s="20">
        <v>9885266048</v>
      </c>
      <c r="N2079" s="20" t="s">
        <v>67</v>
      </c>
      <c r="O2079" s="20" t="s">
        <v>169</v>
      </c>
      <c r="P2079" s="31" t="s">
        <v>11918</v>
      </c>
      <c r="Q2079" s="20" t="s">
        <v>70</v>
      </c>
      <c r="R2079" s="32" t="s">
        <v>1638</v>
      </c>
    </row>
    <row r="2080" spans="1:18" ht="22.5" hidden="1" customHeight="1" x14ac:dyDescent="0.2">
      <c r="A2080" s="29">
        <v>45385.694152129625</v>
      </c>
      <c r="B2080" s="20" t="s">
        <v>11919</v>
      </c>
      <c r="C2080" s="30">
        <v>160122737024</v>
      </c>
      <c r="D2080" s="20" t="s">
        <v>11920</v>
      </c>
      <c r="E2080" s="20" t="s">
        <v>40</v>
      </c>
      <c r="F2080" s="20" t="s">
        <v>8</v>
      </c>
      <c r="G2080" s="20">
        <v>1</v>
      </c>
      <c r="H2080" s="20">
        <v>2026</v>
      </c>
      <c r="I2080" s="20" t="s">
        <v>11921</v>
      </c>
      <c r="J2080" s="20" t="s">
        <v>11922</v>
      </c>
      <c r="K2080" s="20">
        <v>9121853410</v>
      </c>
      <c r="L2080" s="20" t="s">
        <v>11923</v>
      </c>
      <c r="M2080" s="20" t="s">
        <v>11912</v>
      </c>
      <c r="N2080" s="20" t="s">
        <v>251</v>
      </c>
      <c r="O2080" s="20">
        <v>63</v>
      </c>
      <c r="P2080" s="31" t="s">
        <v>11924</v>
      </c>
      <c r="Q2080" s="20" t="s">
        <v>70</v>
      </c>
      <c r="R2080" s="32" t="s">
        <v>112</v>
      </c>
    </row>
    <row r="2081" spans="1:18" ht="22.5" hidden="1" customHeight="1" x14ac:dyDescent="0.2">
      <c r="A2081" s="29">
        <v>45385.755261423612</v>
      </c>
      <c r="B2081" s="20" t="s">
        <v>11925</v>
      </c>
      <c r="C2081" s="30">
        <v>160122737025</v>
      </c>
      <c r="D2081" s="20" t="s">
        <v>11926</v>
      </c>
      <c r="E2081" s="20" t="s">
        <v>40</v>
      </c>
      <c r="F2081" s="20" t="s">
        <v>8</v>
      </c>
      <c r="G2081" s="20">
        <v>1</v>
      </c>
      <c r="H2081" s="20">
        <v>2026</v>
      </c>
      <c r="I2081" s="20" t="s">
        <v>11927</v>
      </c>
      <c r="J2081" s="20" t="s">
        <v>11928</v>
      </c>
      <c r="K2081" s="20">
        <v>8340918654</v>
      </c>
      <c r="L2081" s="20" t="s">
        <v>11929</v>
      </c>
      <c r="M2081" s="20">
        <v>9885266048</v>
      </c>
      <c r="N2081" s="20" t="s">
        <v>251</v>
      </c>
      <c r="O2081" s="20">
        <v>63</v>
      </c>
      <c r="P2081" s="31" t="s">
        <v>11930</v>
      </c>
      <c r="Q2081" s="20" t="s">
        <v>70</v>
      </c>
      <c r="R2081" s="32" t="s">
        <v>11931</v>
      </c>
    </row>
    <row r="2082" spans="1:18" ht="22.5" hidden="1" customHeight="1" x14ac:dyDescent="0.2">
      <c r="A2082" s="29">
        <v>45401.475005057873</v>
      </c>
      <c r="B2082" s="20" t="s">
        <v>11932</v>
      </c>
      <c r="C2082" s="30">
        <v>160122737026</v>
      </c>
      <c r="D2082" s="20" t="s">
        <v>11933</v>
      </c>
      <c r="E2082" s="20" t="s">
        <v>40</v>
      </c>
      <c r="F2082" s="20" t="s">
        <v>8</v>
      </c>
      <c r="G2082" s="20">
        <v>1</v>
      </c>
      <c r="H2082" s="20">
        <v>2026</v>
      </c>
      <c r="I2082" s="20" t="s">
        <v>11934</v>
      </c>
      <c r="J2082" s="20" t="s">
        <v>11932</v>
      </c>
      <c r="K2082" s="20">
        <v>9908619904</v>
      </c>
      <c r="L2082" s="20" t="s">
        <v>11917</v>
      </c>
      <c r="M2082" s="20">
        <v>9885266048</v>
      </c>
      <c r="N2082" s="20" t="s">
        <v>11935</v>
      </c>
      <c r="O2082" s="20" t="s">
        <v>1584</v>
      </c>
      <c r="P2082" s="20" t="s">
        <v>11936</v>
      </c>
      <c r="Q2082" s="20" t="s">
        <v>70</v>
      </c>
      <c r="R2082" s="20" t="s">
        <v>11937</v>
      </c>
    </row>
    <row r="2083" spans="1:18" ht="22.5" hidden="1" customHeight="1" x14ac:dyDescent="0.2">
      <c r="A2083" s="29">
        <v>45385.714988749998</v>
      </c>
      <c r="B2083" s="20" t="s">
        <v>11938</v>
      </c>
      <c r="C2083" s="30">
        <v>160122737027</v>
      </c>
      <c r="D2083" s="20" t="s">
        <v>11939</v>
      </c>
      <c r="E2083" s="20" t="s">
        <v>40</v>
      </c>
      <c r="F2083" s="20" t="s">
        <v>8</v>
      </c>
      <c r="G2083" s="20">
        <v>1</v>
      </c>
      <c r="H2083" s="20">
        <v>2026</v>
      </c>
      <c r="I2083" s="20" t="s">
        <v>11940</v>
      </c>
      <c r="J2083" s="20" t="s">
        <v>11938</v>
      </c>
      <c r="K2083" s="20">
        <v>9392783028</v>
      </c>
      <c r="L2083" s="20" t="s">
        <v>11941</v>
      </c>
      <c r="M2083" s="20">
        <v>9885266048</v>
      </c>
      <c r="N2083" s="20" t="s">
        <v>6249</v>
      </c>
      <c r="O2083" s="20" t="s">
        <v>8769</v>
      </c>
      <c r="P2083" s="20" t="s">
        <v>11942</v>
      </c>
      <c r="Q2083" s="20" t="s">
        <v>70</v>
      </c>
      <c r="R2083" s="40" t="s">
        <v>11943</v>
      </c>
    </row>
    <row r="2084" spans="1:18" ht="22.5" hidden="1" customHeight="1" x14ac:dyDescent="0.2">
      <c r="A2084" s="29">
        <v>45385.783660243054</v>
      </c>
      <c r="B2084" s="20" t="s">
        <v>11944</v>
      </c>
      <c r="C2084" s="30">
        <v>160122737028</v>
      </c>
      <c r="D2084" s="20" t="s">
        <v>11945</v>
      </c>
      <c r="E2084" s="20" t="s">
        <v>40</v>
      </c>
      <c r="F2084" s="20" t="s">
        <v>8</v>
      </c>
      <c r="G2084" s="20">
        <v>1</v>
      </c>
      <c r="H2084" s="20">
        <v>2026</v>
      </c>
      <c r="I2084" s="20" t="s">
        <v>11946</v>
      </c>
      <c r="J2084" s="20" t="s">
        <v>11946</v>
      </c>
      <c r="K2084" s="20">
        <v>9100030410</v>
      </c>
      <c r="L2084" s="20" t="s">
        <v>11947</v>
      </c>
      <c r="M2084" s="20">
        <v>9885266048</v>
      </c>
      <c r="N2084" s="20" t="s">
        <v>11801</v>
      </c>
      <c r="O2084" s="20" t="s">
        <v>1361</v>
      </c>
      <c r="P2084" s="31" t="s">
        <v>11948</v>
      </c>
      <c r="Q2084" s="20" t="s">
        <v>70</v>
      </c>
      <c r="R2084" s="32" t="s">
        <v>11949</v>
      </c>
    </row>
    <row r="2085" spans="1:18" ht="22.5" hidden="1" customHeight="1" x14ac:dyDescent="0.2">
      <c r="A2085" s="29">
        <v>45384.770792395837</v>
      </c>
      <c r="B2085" s="20" t="s">
        <v>11950</v>
      </c>
      <c r="C2085" s="30">
        <v>160122737029</v>
      </c>
      <c r="D2085" s="20" t="s">
        <v>11951</v>
      </c>
      <c r="E2085" s="20" t="s">
        <v>40</v>
      </c>
      <c r="F2085" s="20" t="s">
        <v>8</v>
      </c>
      <c r="G2085" s="20">
        <v>1</v>
      </c>
      <c r="H2085" s="20">
        <v>2026</v>
      </c>
      <c r="I2085" s="20" t="s">
        <v>11952</v>
      </c>
      <c r="J2085" s="20" t="s">
        <v>11950</v>
      </c>
      <c r="K2085" s="20">
        <v>9392490826</v>
      </c>
      <c r="L2085" s="20" t="s">
        <v>11917</v>
      </c>
      <c r="M2085" s="20">
        <v>9885266048</v>
      </c>
      <c r="N2085" s="20" t="s">
        <v>251</v>
      </c>
      <c r="O2085" s="20">
        <v>63</v>
      </c>
      <c r="P2085" s="31" t="s">
        <v>11953</v>
      </c>
      <c r="Q2085" s="20" t="s">
        <v>70</v>
      </c>
      <c r="R2085" s="32" t="s">
        <v>112</v>
      </c>
    </row>
    <row r="2086" spans="1:18" ht="22.5" hidden="1" customHeight="1" x14ac:dyDescent="0.2">
      <c r="A2086" s="29">
        <v>45384.690452256946</v>
      </c>
      <c r="B2086" s="20" t="s">
        <v>11954</v>
      </c>
      <c r="C2086" s="30">
        <v>160122737030</v>
      </c>
      <c r="D2086" s="20" t="s">
        <v>11955</v>
      </c>
      <c r="E2086" s="20" t="s">
        <v>50</v>
      </c>
      <c r="F2086" s="20" t="s">
        <v>8</v>
      </c>
      <c r="G2086" s="20">
        <v>1</v>
      </c>
      <c r="H2086" s="20">
        <v>2026</v>
      </c>
      <c r="I2086" s="20" t="s">
        <v>11956</v>
      </c>
      <c r="J2086" s="20" t="s">
        <v>11954</v>
      </c>
      <c r="K2086" s="20">
        <v>9515819306</v>
      </c>
      <c r="L2086" s="20" t="s">
        <v>11917</v>
      </c>
      <c r="M2086" s="20">
        <v>9885266048</v>
      </c>
      <c r="N2086" s="20" t="s">
        <v>251</v>
      </c>
      <c r="O2086" s="20">
        <v>63</v>
      </c>
      <c r="P2086" s="31" t="s">
        <v>11957</v>
      </c>
      <c r="Q2086" s="20" t="s">
        <v>70</v>
      </c>
      <c r="R2086" s="32" t="s">
        <v>11958</v>
      </c>
    </row>
    <row r="2087" spans="1:18" ht="22.5" hidden="1" customHeight="1" x14ac:dyDescent="0.2">
      <c r="A2087" s="29">
        <v>45407.492705324075</v>
      </c>
      <c r="B2087" s="20" t="s">
        <v>11959</v>
      </c>
      <c r="C2087" s="30">
        <v>160122737031</v>
      </c>
      <c r="D2087" s="20" t="s">
        <v>11960</v>
      </c>
      <c r="E2087" s="20" t="s">
        <v>50</v>
      </c>
      <c r="F2087" s="20" t="s">
        <v>8</v>
      </c>
      <c r="G2087" s="20">
        <v>1</v>
      </c>
      <c r="H2087" s="20">
        <v>2026</v>
      </c>
      <c r="I2087" s="20" t="s">
        <v>11961</v>
      </c>
      <c r="J2087" s="20" t="s">
        <v>11959</v>
      </c>
      <c r="K2087" s="20">
        <v>9000365585</v>
      </c>
      <c r="L2087" s="20" t="s">
        <v>11962</v>
      </c>
      <c r="M2087" s="20">
        <v>9885266048</v>
      </c>
      <c r="N2087" s="20" t="s">
        <v>11801</v>
      </c>
      <c r="O2087" s="20" t="s">
        <v>1361</v>
      </c>
      <c r="P2087" s="31" t="s">
        <v>11963</v>
      </c>
      <c r="Q2087" s="20" t="s">
        <v>70</v>
      </c>
      <c r="R2087" s="20" t="s">
        <v>11964</v>
      </c>
    </row>
    <row r="2088" spans="1:18" ht="22.5" hidden="1" customHeight="1" x14ac:dyDescent="0.2">
      <c r="A2088" s="29">
        <v>45384.76669866898</v>
      </c>
      <c r="B2088" s="20" t="s">
        <v>11965</v>
      </c>
      <c r="C2088" s="30">
        <v>160122737032</v>
      </c>
      <c r="D2088" s="20" t="s">
        <v>11966</v>
      </c>
      <c r="E2088" s="20" t="s">
        <v>50</v>
      </c>
      <c r="F2088" s="20" t="s">
        <v>8</v>
      </c>
      <c r="G2088" s="20">
        <v>1</v>
      </c>
      <c r="H2088" s="20">
        <v>2026</v>
      </c>
      <c r="I2088" s="20" t="s">
        <v>11967</v>
      </c>
      <c r="J2088" s="20" t="s">
        <v>11965</v>
      </c>
      <c r="K2088" s="20">
        <v>6300283558</v>
      </c>
      <c r="L2088" s="20" t="s">
        <v>11968</v>
      </c>
      <c r="M2088" s="20">
        <v>9885266048</v>
      </c>
      <c r="N2088" s="20" t="s">
        <v>67</v>
      </c>
      <c r="O2088" s="20" t="s">
        <v>625</v>
      </c>
      <c r="P2088" s="31" t="s">
        <v>11969</v>
      </c>
      <c r="Q2088" s="20" t="s">
        <v>70</v>
      </c>
      <c r="R2088" s="32" t="s">
        <v>11970</v>
      </c>
    </row>
    <row r="2089" spans="1:18" ht="22.5" hidden="1" customHeight="1" x14ac:dyDescent="0.2">
      <c r="A2089" s="29">
        <v>45385.886994780092</v>
      </c>
      <c r="B2089" s="20" t="s">
        <v>11971</v>
      </c>
      <c r="C2089" s="30">
        <v>160122737033</v>
      </c>
      <c r="D2089" s="20" t="s">
        <v>11972</v>
      </c>
      <c r="E2089" s="20" t="s">
        <v>50</v>
      </c>
      <c r="F2089" s="20" t="s">
        <v>8</v>
      </c>
      <c r="G2089" s="20">
        <v>1</v>
      </c>
      <c r="H2089" s="20">
        <v>2026</v>
      </c>
      <c r="I2089" s="20" t="s">
        <v>11973</v>
      </c>
      <c r="J2089" s="20" t="s">
        <v>11971</v>
      </c>
      <c r="K2089" s="20">
        <v>7337230309</v>
      </c>
      <c r="L2089" s="20" t="s">
        <v>11917</v>
      </c>
      <c r="M2089" s="20">
        <v>9885266048</v>
      </c>
      <c r="N2089" s="20" t="s">
        <v>714</v>
      </c>
      <c r="O2089" s="20">
        <v>72</v>
      </c>
      <c r="P2089" s="20" t="s">
        <v>11974</v>
      </c>
      <c r="Q2089" s="20" t="s">
        <v>70</v>
      </c>
      <c r="R2089" s="32" t="s">
        <v>11975</v>
      </c>
    </row>
    <row r="2090" spans="1:18" ht="22.5" hidden="1" customHeight="1" x14ac:dyDescent="0.2">
      <c r="A2090" s="29">
        <v>45386.832833159722</v>
      </c>
      <c r="B2090" s="20" t="s">
        <v>11976</v>
      </c>
      <c r="C2090" s="30">
        <v>160122737034</v>
      </c>
      <c r="D2090" s="20" t="s">
        <v>11977</v>
      </c>
      <c r="E2090" s="20" t="s">
        <v>50</v>
      </c>
      <c r="F2090" s="20" t="s">
        <v>8</v>
      </c>
      <c r="G2090" s="20">
        <v>1</v>
      </c>
      <c r="H2090" s="20">
        <v>2026</v>
      </c>
      <c r="I2090" s="20" t="s">
        <v>11978</v>
      </c>
      <c r="J2090" s="20" t="s">
        <v>11976</v>
      </c>
      <c r="K2090" s="20">
        <v>7660004748</v>
      </c>
      <c r="L2090" s="20" t="s">
        <v>11947</v>
      </c>
      <c r="M2090" s="20">
        <v>9885266048</v>
      </c>
      <c r="N2090" s="20" t="s">
        <v>714</v>
      </c>
      <c r="O2090" s="20">
        <v>72.5</v>
      </c>
      <c r="P2090" s="31" t="s">
        <v>11979</v>
      </c>
      <c r="Q2090" s="20" t="s">
        <v>70</v>
      </c>
      <c r="R2090" s="32" t="s">
        <v>11980</v>
      </c>
    </row>
    <row r="2091" spans="1:18" ht="22.5" hidden="1" customHeight="1" x14ac:dyDescent="0.2">
      <c r="A2091" s="29">
        <v>45386.06429490741</v>
      </c>
      <c r="B2091" s="20" t="s">
        <v>11981</v>
      </c>
      <c r="C2091" s="30">
        <v>160122737035</v>
      </c>
      <c r="D2091" s="20" t="s">
        <v>11982</v>
      </c>
      <c r="E2091" s="20" t="s">
        <v>50</v>
      </c>
      <c r="F2091" s="20" t="s">
        <v>8</v>
      </c>
      <c r="G2091" s="20">
        <v>1</v>
      </c>
      <c r="H2091" s="20">
        <v>2026</v>
      </c>
      <c r="I2091" s="20" t="s">
        <v>11983</v>
      </c>
      <c r="J2091" s="20" t="s">
        <v>11981</v>
      </c>
      <c r="K2091" s="20">
        <v>9059224146</v>
      </c>
      <c r="L2091" s="20" t="s">
        <v>11984</v>
      </c>
      <c r="M2091" s="20">
        <v>9885266048</v>
      </c>
      <c r="N2091" s="20" t="s">
        <v>714</v>
      </c>
      <c r="O2091" s="20" t="s">
        <v>732</v>
      </c>
      <c r="P2091" s="31" t="s">
        <v>11985</v>
      </c>
      <c r="Q2091" s="20" t="s">
        <v>46</v>
      </c>
      <c r="R2091" s="32" t="s">
        <v>11986</v>
      </c>
    </row>
    <row r="2092" spans="1:18" ht="22.5" hidden="1" customHeight="1" x14ac:dyDescent="0.2">
      <c r="A2092" s="29">
        <v>45385.690152326388</v>
      </c>
      <c r="B2092" s="20" t="s">
        <v>11987</v>
      </c>
      <c r="C2092" s="30">
        <v>160122737036</v>
      </c>
      <c r="D2092" s="20" t="s">
        <v>11988</v>
      </c>
      <c r="E2092" s="20" t="s">
        <v>50</v>
      </c>
      <c r="F2092" s="20" t="s">
        <v>8</v>
      </c>
      <c r="G2092" s="20">
        <v>1</v>
      </c>
      <c r="H2092" s="20">
        <v>2026</v>
      </c>
      <c r="I2092" s="20" t="s">
        <v>11989</v>
      </c>
      <c r="J2092" s="20" t="s">
        <v>11987</v>
      </c>
      <c r="K2092" s="20">
        <v>6006537255</v>
      </c>
      <c r="L2092" s="20" t="s">
        <v>11990</v>
      </c>
      <c r="M2092" s="20">
        <v>9885266048</v>
      </c>
      <c r="N2092" s="20" t="s">
        <v>1273</v>
      </c>
      <c r="O2092" s="20" t="s">
        <v>11991</v>
      </c>
      <c r="P2092" s="31" t="s">
        <v>11992</v>
      </c>
      <c r="Q2092" s="20" t="s">
        <v>70</v>
      </c>
      <c r="R2092" s="32" t="s">
        <v>164</v>
      </c>
    </row>
    <row r="2093" spans="1:18" ht="22.5" hidden="1" customHeight="1" x14ac:dyDescent="0.2">
      <c r="A2093" s="29">
        <v>45384.804577546296</v>
      </c>
      <c r="B2093" s="20" t="s">
        <v>11993</v>
      </c>
      <c r="C2093" s="30">
        <v>160122737037</v>
      </c>
      <c r="D2093" s="20" t="s">
        <v>11994</v>
      </c>
      <c r="E2093" s="20" t="s">
        <v>50</v>
      </c>
      <c r="F2093" s="20" t="s">
        <v>8</v>
      </c>
      <c r="G2093" s="20">
        <v>1</v>
      </c>
      <c r="H2093" s="20">
        <v>2026</v>
      </c>
      <c r="I2093" s="20" t="s">
        <v>11995</v>
      </c>
      <c r="J2093" s="20" t="s">
        <v>11993</v>
      </c>
      <c r="K2093" s="20">
        <v>9391128584</v>
      </c>
      <c r="L2093" s="20" t="s">
        <v>11947</v>
      </c>
      <c r="M2093" s="20">
        <v>9885266048</v>
      </c>
      <c r="N2093" s="20" t="s">
        <v>9243</v>
      </c>
      <c r="O2093" s="20" t="s">
        <v>11996</v>
      </c>
      <c r="P2093" s="31" t="s">
        <v>11997</v>
      </c>
      <c r="Q2093" s="20" t="s">
        <v>70</v>
      </c>
      <c r="R2093" s="32" t="s">
        <v>11998</v>
      </c>
    </row>
    <row r="2094" spans="1:18" ht="22.5" hidden="1" customHeight="1" x14ac:dyDescent="0.2">
      <c r="A2094" s="29">
        <v>45385.716727037041</v>
      </c>
      <c r="B2094" s="20" t="s">
        <v>11999</v>
      </c>
      <c r="C2094" s="30">
        <v>160122737038</v>
      </c>
      <c r="D2094" s="20" t="s">
        <v>12000</v>
      </c>
      <c r="E2094" s="20" t="s">
        <v>50</v>
      </c>
      <c r="F2094" s="20" t="s">
        <v>8</v>
      </c>
      <c r="G2094" s="20">
        <v>1</v>
      </c>
      <c r="H2094" s="20">
        <v>2026</v>
      </c>
      <c r="I2094" s="20" t="s">
        <v>12001</v>
      </c>
      <c r="J2094" s="20" t="s">
        <v>11999</v>
      </c>
      <c r="K2094" s="20">
        <v>8074244545</v>
      </c>
      <c r="L2094" s="20" t="s">
        <v>12002</v>
      </c>
      <c r="M2094" s="20">
        <v>9885266048</v>
      </c>
      <c r="N2094" s="20" t="s">
        <v>251</v>
      </c>
      <c r="O2094" s="20">
        <v>63</v>
      </c>
      <c r="P2094" s="31" t="s">
        <v>12003</v>
      </c>
      <c r="Q2094" s="20" t="s">
        <v>70</v>
      </c>
      <c r="R2094" s="32" t="s">
        <v>682</v>
      </c>
    </row>
    <row r="2095" spans="1:18" ht="22.5" hidden="1" customHeight="1" x14ac:dyDescent="0.2">
      <c r="A2095" s="29">
        <v>45385.749234398143</v>
      </c>
      <c r="B2095" s="20" t="s">
        <v>12004</v>
      </c>
      <c r="C2095" s="30">
        <v>160122737039</v>
      </c>
      <c r="D2095" s="20" t="s">
        <v>12005</v>
      </c>
      <c r="E2095" s="20" t="s">
        <v>50</v>
      </c>
      <c r="F2095" s="20" t="s">
        <v>8</v>
      </c>
      <c r="G2095" s="20">
        <v>1</v>
      </c>
      <c r="H2095" s="20">
        <v>2026</v>
      </c>
      <c r="I2095" s="20" t="s">
        <v>12006</v>
      </c>
      <c r="J2095" s="20" t="s">
        <v>12007</v>
      </c>
      <c r="K2095" s="20">
        <v>6305952092</v>
      </c>
      <c r="L2095" s="20" t="s">
        <v>12008</v>
      </c>
      <c r="M2095" s="20">
        <v>9885266048</v>
      </c>
      <c r="N2095" s="20" t="s">
        <v>251</v>
      </c>
      <c r="O2095" s="20">
        <v>63</v>
      </c>
      <c r="P2095" s="31" t="s">
        <v>12009</v>
      </c>
      <c r="Q2095" s="20" t="s">
        <v>70</v>
      </c>
      <c r="R2095" s="32" t="s">
        <v>46</v>
      </c>
    </row>
    <row r="2096" spans="1:18" ht="22.5" hidden="1" customHeight="1" x14ac:dyDescent="0.2">
      <c r="A2096" s="29">
        <v>45386.73231954861</v>
      </c>
      <c r="B2096" s="20" t="s">
        <v>12010</v>
      </c>
      <c r="C2096" s="30">
        <v>160122737040</v>
      </c>
      <c r="D2096" s="20" t="s">
        <v>12011</v>
      </c>
      <c r="E2096" s="20" t="s">
        <v>50</v>
      </c>
      <c r="F2096" s="20" t="s">
        <v>8</v>
      </c>
      <c r="G2096" s="20">
        <v>1</v>
      </c>
      <c r="H2096" s="20">
        <v>2026</v>
      </c>
      <c r="I2096" s="20" t="s">
        <v>12010</v>
      </c>
      <c r="J2096" s="20" t="s">
        <v>12010</v>
      </c>
      <c r="K2096" s="20">
        <v>8074561818</v>
      </c>
      <c r="L2096" s="20" t="s">
        <v>12012</v>
      </c>
      <c r="M2096" s="20">
        <v>9885266048</v>
      </c>
      <c r="N2096" s="20" t="s">
        <v>67</v>
      </c>
      <c r="O2096" s="20">
        <v>75</v>
      </c>
      <c r="P2096" s="31" t="s">
        <v>12013</v>
      </c>
      <c r="Q2096" s="20" t="s">
        <v>70</v>
      </c>
      <c r="R2096" s="32" t="s">
        <v>12014</v>
      </c>
    </row>
    <row r="2097" spans="1:18" ht="22.5" hidden="1" customHeight="1" x14ac:dyDescent="0.2">
      <c r="A2097" s="29">
        <v>45387.487167372688</v>
      </c>
      <c r="B2097" s="20" t="s">
        <v>12015</v>
      </c>
      <c r="C2097" s="30">
        <v>160122737041</v>
      </c>
      <c r="D2097" s="20" t="s">
        <v>12016</v>
      </c>
      <c r="E2097" s="20" t="s">
        <v>50</v>
      </c>
      <c r="F2097" s="20" t="s">
        <v>8</v>
      </c>
      <c r="G2097" s="20">
        <v>1</v>
      </c>
      <c r="H2097" s="20">
        <v>2026</v>
      </c>
      <c r="I2097" s="20" t="s">
        <v>12017</v>
      </c>
      <c r="J2097" s="20" t="s">
        <v>12015</v>
      </c>
      <c r="K2097" s="20">
        <v>9849002951</v>
      </c>
      <c r="L2097" s="20" t="s">
        <v>11923</v>
      </c>
      <c r="M2097" s="20">
        <v>9885266048</v>
      </c>
      <c r="N2097" s="20" t="s">
        <v>2993</v>
      </c>
      <c r="O2097" s="20" t="s">
        <v>12018</v>
      </c>
      <c r="P2097" s="31" t="s">
        <v>12019</v>
      </c>
      <c r="Q2097" s="20" t="s">
        <v>70</v>
      </c>
      <c r="R2097" s="20" t="s">
        <v>7160</v>
      </c>
    </row>
    <row r="2098" spans="1:18" ht="22.5" hidden="1" customHeight="1" x14ac:dyDescent="0.2">
      <c r="A2098" s="29">
        <v>45385.67839587963</v>
      </c>
      <c r="B2098" s="20" t="s">
        <v>12020</v>
      </c>
      <c r="C2098" s="30">
        <v>160122737042</v>
      </c>
      <c r="D2098" s="20" t="s">
        <v>12021</v>
      </c>
      <c r="E2098" s="20" t="s">
        <v>50</v>
      </c>
      <c r="F2098" s="20" t="s">
        <v>8</v>
      </c>
      <c r="G2098" s="20">
        <v>1</v>
      </c>
      <c r="H2098" s="20">
        <v>2026</v>
      </c>
      <c r="I2098" s="20" t="s">
        <v>12022</v>
      </c>
      <c r="J2098" s="20" t="s">
        <v>12020</v>
      </c>
      <c r="K2098" s="20">
        <v>7386603298</v>
      </c>
      <c r="L2098" s="20" t="s">
        <v>12023</v>
      </c>
      <c r="M2098" s="20">
        <v>9885266048</v>
      </c>
      <c r="N2098" s="20" t="s">
        <v>5298</v>
      </c>
      <c r="O2098" s="20">
        <v>60</v>
      </c>
      <c r="P2098" s="31" t="s">
        <v>12024</v>
      </c>
      <c r="Q2098" s="20" t="s">
        <v>70</v>
      </c>
      <c r="R2098" s="32" t="s">
        <v>3519</v>
      </c>
    </row>
    <row r="2099" spans="1:18" ht="22.5" hidden="1" customHeight="1" x14ac:dyDescent="0.2">
      <c r="A2099" s="29">
        <v>45385.726833680557</v>
      </c>
      <c r="B2099" s="20" t="s">
        <v>12025</v>
      </c>
      <c r="C2099" s="30">
        <v>160122737043</v>
      </c>
      <c r="D2099" s="20" t="s">
        <v>12026</v>
      </c>
      <c r="E2099" s="20" t="s">
        <v>50</v>
      </c>
      <c r="F2099" s="20" t="s">
        <v>8</v>
      </c>
      <c r="G2099" s="20">
        <v>1</v>
      </c>
      <c r="H2099" s="20">
        <v>2026</v>
      </c>
      <c r="I2099" s="20" t="s">
        <v>12027</v>
      </c>
      <c r="J2099" s="20" t="s">
        <v>12025</v>
      </c>
      <c r="K2099" s="20">
        <v>9032777103</v>
      </c>
      <c r="L2099" s="20" t="s">
        <v>11947</v>
      </c>
      <c r="M2099" s="20">
        <v>9885266048</v>
      </c>
      <c r="N2099" s="20" t="s">
        <v>53</v>
      </c>
      <c r="O2099" s="20" t="s">
        <v>12028</v>
      </c>
      <c r="P2099" s="31" t="s">
        <v>12029</v>
      </c>
      <c r="Q2099" s="20" t="s">
        <v>70</v>
      </c>
      <c r="R2099" s="32" t="s">
        <v>85</v>
      </c>
    </row>
    <row r="2100" spans="1:18" ht="22.5" hidden="1" customHeight="1" x14ac:dyDescent="0.2">
      <c r="A2100" s="29">
        <v>45385.68376561343</v>
      </c>
      <c r="B2100" s="20" t="s">
        <v>12030</v>
      </c>
      <c r="C2100" s="30">
        <v>160122737044</v>
      </c>
      <c r="D2100" s="20" t="s">
        <v>12031</v>
      </c>
      <c r="E2100" s="20" t="s">
        <v>50</v>
      </c>
      <c r="F2100" s="20" t="s">
        <v>8</v>
      </c>
      <c r="G2100" s="20">
        <v>1</v>
      </c>
      <c r="H2100" s="20">
        <v>2026</v>
      </c>
      <c r="I2100" s="20" t="s">
        <v>12032</v>
      </c>
      <c r="J2100" s="20" t="s">
        <v>12030</v>
      </c>
      <c r="K2100" s="20">
        <v>9553248060</v>
      </c>
      <c r="L2100" s="20" t="s">
        <v>11917</v>
      </c>
      <c r="M2100" s="20">
        <v>9885266048</v>
      </c>
      <c r="N2100" s="20" t="s">
        <v>251</v>
      </c>
      <c r="O2100" s="20">
        <v>63</v>
      </c>
      <c r="P2100" s="31" t="s">
        <v>12033</v>
      </c>
      <c r="Q2100" s="20" t="s">
        <v>70</v>
      </c>
      <c r="R2100" s="32" t="s">
        <v>12034</v>
      </c>
    </row>
    <row r="2101" spans="1:18" ht="22.5" hidden="1" customHeight="1" x14ac:dyDescent="0.2">
      <c r="A2101" s="29">
        <v>45385.927061168986</v>
      </c>
      <c r="B2101" s="20" t="s">
        <v>12035</v>
      </c>
      <c r="C2101" s="30">
        <v>160122737045</v>
      </c>
      <c r="D2101" s="20" t="s">
        <v>12036</v>
      </c>
      <c r="E2101" s="20" t="s">
        <v>50</v>
      </c>
      <c r="F2101" s="20" t="s">
        <v>8</v>
      </c>
      <c r="G2101" s="20">
        <v>1</v>
      </c>
      <c r="H2101" s="20">
        <v>2026</v>
      </c>
      <c r="I2101" s="20" t="s">
        <v>12037</v>
      </c>
      <c r="J2101" s="20" t="s">
        <v>12035</v>
      </c>
      <c r="K2101" s="20">
        <v>8639260110</v>
      </c>
      <c r="L2101" s="20" t="s">
        <v>12038</v>
      </c>
      <c r="M2101" s="20">
        <v>9553602042</v>
      </c>
      <c r="N2101" s="20" t="s">
        <v>53</v>
      </c>
      <c r="O2101" s="20">
        <v>61</v>
      </c>
      <c r="P2101" s="31" t="s">
        <v>12039</v>
      </c>
      <c r="Q2101" s="20" t="s">
        <v>46</v>
      </c>
      <c r="R2101" s="32" t="s">
        <v>12040</v>
      </c>
    </row>
    <row r="2102" spans="1:18" ht="22.5" hidden="1" customHeight="1" x14ac:dyDescent="0.2">
      <c r="A2102" s="29">
        <v>45387.703949108793</v>
      </c>
      <c r="B2102" s="20" t="s">
        <v>12041</v>
      </c>
      <c r="C2102" s="30">
        <v>160122737046</v>
      </c>
      <c r="D2102" s="20" t="s">
        <v>12042</v>
      </c>
      <c r="E2102" s="20" t="s">
        <v>50</v>
      </c>
      <c r="F2102" s="20" t="s">
        <v>8</v>
      </c>
      <c r="G2102" s="20">
        <v>1</v>
      </c>
      <c r="H2102" s="20">
        <v>2026</v>
      </c>
      <c r="I2102" s="20" t="s">
        <v>12041</v>
      </c>
      <c r="J2102" s="20" t="s">
        <v>12041</v>
      </c>
      <c r="K2102" s="20">
        <v>8978115997</v>
      </c>
      <c r="L2102" s="20" t="s">
        <v>12043</v>
      </c>
      <c r="M2102" s="20">
        <v>9553602042</v>
      </c>
      <c r="N2102" s="20" t="s">
        <v>1360</v>
      </c>
      <c r="O2102" s="20" t="s">
        <v>1361</v>
      </c>
      <c r="P2102" s="31" t="s">
        <v>12044</v>
      </c>
      <c r="Q2102" s="20" t="s">
        <v>70</v>
      </c>
      <c r="R2102" s="20" t="s">
        <v>682</v>
      </c>
    </row>
    <row r="2103" spans="1:18" ht="22.5" hidden="1" customHeight="1" x14ac:dyDescent="0.2">
      <c r="A2103" s="29">
        <v>45387.43492540509</v>
      </c>
      <c r="B2103" s="20" t="s">
        <v>12045</v>
      </c>
      <c r="C2103" s="30">
        <v>160122737047</v>
      </c>
      <c r="D2103" s="20" t="s">
        <v>12046</v>
      </c>
      <c r="E2103" s="20" t="s">
        <v>50</v>
      </c>
      <c r="F2103" s="20" t="s">
        <v>8</v>
      </c>
      <c r="G2103" s="20">
        <v>1</v>
      </c>
      <c r="H2103" s="20">
        <v>2026</v>
      </c>
      <c r="I2103" s="20" t="s">
        <v>12045</v>
      </c>
      <c r="J2103" s="20" t="s">
        <v>12045</v>
      </c>
      <c r="K2103" s="20">
        <v>7558779488</v>
      </c>
      <c r="L2103" s="20" t="s">
        <v>12047</v>
      </c>
      <c r="M2103" s="20">
        <v>9553602042</v>
      </c>
      <c r="N2103" s="20" t="s">
        <v>2074</v>
      </c>
      <c r="O2103" s="20">
        <v>62</v>
      </c>
      <c r="P2103" s="31" t="s">
        <v>12048</v>
      </c>
      <c r="Q2103" s="20" t="s">
        <v>70</v>
      </c>
      <c r="R2103" s="20" t="s">
        <v>85</v>
      </c>
    </row>
    <row r="2104" spans="1:18" ht="22.5" hidden="1" customHeight="1" x14ac:dyDescent="0.2">
      <c r="A2104" s="29">
        <v>45385.667859791662</v>
      </c>
      <c r="B2104" s="20" t="s">
        <v>12049</v>
      </c>
      <c r="C2104" s="30">
        <v>160122737048</v>
      </c>
      <c r="D2104" s="20" t="s">
        <v>12050</v>
      </c>
      <c r="E2104" s="20" t="s">
        <v>50</v>
      </c>
      <c r="F2104" s="20" t="s">
        <v>8</v>
      </c>
      <c r="G2104" s="20">
        <v>1</v>
      </c>
      <c r="H2104" s="20">
        <v>2026</v>
      </c>
      <c r="I2104" s="20" t="s">
        <v>12051</v>
      </c>
      <c r="J2104" s="20" t="s">
        <v>12049</v>
      </c>
      <c r="K2104" s="20">
        <v>9492439138</v>
      </c>
      <c r="L2104" s="20" t="s">
        <v>12052</v>
      </c>
      <c r="M2104" s="20">
        <v>9553602042</v>
      </c>
      <c r="N2104" s="20" t="s">
        <v>316</v>
      </c>
      <c r="O2104" s="20" t="s">
        <v>12053</v>
      </c>
      <c r="P2104" s="20" t="s">
        <v>12054</v>
      </c>
      <c r="Q2104" s="20" t="s">
        <v>70</v>
      </c>
      <c r="R2104" s="32" t="s">
        <v>1638</v>
      </c>
    </row>
    <row r="2105" spans="1:18" ht="22.5" hidden="1" customHeight="1" x14ac:dyDescent="0.2">
      <c r="A2105" s="29">
        <v>45384.811672569442</v>
      </c>
      <c r="B2105" s="20" t="s">
        <v>12055</v>
      </c>
      <c r="C2105" s="30">
        <v>160122737049</v>
      </c>
      <c r="D2105" s="20" t="s">
        <v>12056</v>
      </c>
      <c r="E2105" s="20" t="s">
        <v>50</v>
      </c>
      <c r="F2105" s="20" t="s">
        <v>8</v>
      </c>
      <c r="G2105" s="20">
        <v>1</v>
      </c>
      <c r="H2105" s="20">
        <v>2026</v>
      </c>
      <c r="I2105" s="20" t="s">
        <v>12057</v>
      </c>
      <c r="J2105" s="20" t="s">
        <v>12055</v>
      </c>
      <c r="K2105" s="20">
        <v>8790778050</v>
      </c>
      <c r="L2105" s="20" t="s">
        <v>12058</v>
      </c>
      <c r="M2105" s="20">
        <v>9553602042</v>
      </c>
      <c r="N2105" s="20" t="s">
        <v>9243</v>
      </c>
      <c r="O2105" s="20">
        <v>63.81</v>
      </c>
      <c r="P2105" s="31" t="s">
        <v>12059</v>
      </c>
      <c r="Q2105" s="20" t="s">
        <v>70</v>
      </c>
      <c r="R2105" s="32" t="s">
        <v>242</v>
      </c>
    </row>
    <row r="2106" spans="1:18" ht="22.5" hidden="1" customHeight="1" x14ac:dyDescent="0.2">
      <c r="A2106" s="29">
        <v>45407.462763391202</v>
      </c>
      <c r="B2106" s="20" t="s">
        <v>12060</v>
      </c>
      <c r="C2106" s="30">
        <v>160122737050</v>
      </c>
      <c r="D2106" s="20" t="s">
        <v>12061</v>
      </c>
      <c r="E2106" s="20" t="s">
        <v>50</v>
      </c>
      <c r="F2106" s="20" t="s">
        <v>8</v>
      </c>
      <c r="G2106" s="20">
        <v>1</v>
      </c>
      <c r="H2106" s="20">
        <v>2026</v>
      </c>
      <c r="I2106" s="20" t="s">
        <v>12062</v>
      </c>
      <c r="J2106" s="20" t="s">
        <v>12060</v>
      </c>
      <c r="K2106" s="20">
        <v>6305851653</v>
      </c>
      <c r="L2106" s="20" t="s">
        <v>12063</v>
      </c>
      <c r="M2106" s="20">
        <v>9553602042</v>
      </c>
      <c r="N2106" s="20" t="s">
        <v>1273</v>
      </c>
      <c r="O2106" s="20" t="s">
        <v>12064</v>
      </c>
      <c r="P2106" s="31" t="s">
        <v>12065</v>
      </c>
      <c r="Q2106" s="20" t="s">
        <v>70</v>
      </c>
      <c r="R2106" s="32" t="s">
        <v>112</v>
      </c>
    </row>
    <row r="2107" spans="1:18" ht="22.5" hidden="1" customHeight="1" x14ac:dyDescent="0.2">
      <c r="A2107" s="29">
        <v>45386.724785231483</v>
      </c>
      <c r="B2107" s="20" t="s">
        <v>12066</v>
      </c>
      <c r="C2107" s="30">
        <v>160122737051</v>
      </c>
      <c r="D2107" s="20" t="s">
        <v>12067</v>
      </c>
      <c r="E2107" s="20" t="s">
        <v>50</v>
      </c>
      <c r="F2107" s="20" t="s">
        <v>8</v>
      </c>
      <c r="G2107" s="20">
        <v>1</v>
      </c>
      <c r="H2107" s="20">
        <v>2026</v>
      </c>
      <c r="I2107" s="20" t="s">
        <v>12068</v>
      </c>
      <c r="J2107" s="20" t="s">
        <v>12066</v>
      </c>
      <c r="K2107" s="20">
        <v>7386633696</v>
      </c>
      <c r="L2107" s="20" t="s">
        <v>12069</v>
      </c>
      <c r="M2107" s="20">
        <v>9553602042</v>
      </c>
      <c r="N2107" s="20" t="s">
        <v>53</v>
      </c>
      <c r="O2107" s="20" t="s">
        <v>925</v>
      </c>
      <c r="P2107" s="20" t="s">
        <v>12070</v>
      </c>
      <c r="Q2107" s="20" t="s">
        <v>70</v>
      </c>
      <c r="R2107" s="32" t="s">
        <v>12071</v>
      </c>
    </row>
    <row r="2108" spans="1:18" ht="22.5" hidden="1" customHeight="1" x14ac:dyDescent="0.2">
      <c r="A2108" s="29">
        <v>45385.828158749995</v>
      </c>
      <c r="B2108" s="20" t="s">
        <v>12072</v>
      </c>
      <c r="C2108" s="30">
        <v>160122737052</v>
      </c>
      <c r="D2108" s="20" t="s">
        <v>12073</v>
      </c>
      <c r="E2108" s="20" t="s">
        <v>50</v>
      </c>
      <c r="F2108" s="20" t="s">
        <v>8</v>
      </c>
      <c r="G2108" s="20">
        <v>1</v>
      </c>
      <c r="H2108" s="20">
        <v>2026</v>
      </c>
      <c r="I2108" s="20" t="s">
        <v>12074</v>
      </c>
      <c r="J2108" s="20" t="s">
        <v>12072</v>
      </c>
      <c r="K2108" s="20">
        <v>9398774076</v>
      </c>
      <c r="L2108" s="20" t="s">
        <v>12075</v>
      </c>
      <c r="M2108" s="20">
        <v>9553602042</v>
      </c>
      <c r="N2108" s="20" t="s">
        <v>251</v>
      </c>
      <c r="O2108" s="20">
        <v>63</v>
      </c>
      <c r="P2108" s="31" t="s">
        <v>12076</v>
      </c>
      <c r="Q2108" s="20" t="s">
        <v>70</v>
      </c>
      <c r="R2108" s="32" t="s">
        <v>12077</v>
      </c>
    </row>
    <row r="2109" spans="1:18" ht="22.5" hidden="1" customHeight="1" x14ac:dyDescent="0.2">
      <c r="A2109" s="29">
        <v>45385.662139155094</v>
      </c>
      <c r="B2109" s="20" t="s">
        <v>12078</v>
      </c>
      <c r="C2109" s="30">
        <v>160122737053</v>
      </c>
      <c r="D2109" s="20" t="s">
        <v>12079</v>
      </c>
      <c r="E2109" s="20" t="s">
        <v>50</v>
      </c>
      <c r="F2109" s="20" t="s">
        <v>8</v>
      </c>
      <c r="G2109" s="20">
        <v>1</v>
      </c>
      <c r="H2109" s="20">
        <v>2026</v>
      </c>
      <c r="I2109" s="20" t="s">
        <v>12080</v>
      </c>
      <c r="J2109" s="20" t="s">
        <v>12078</v>
      </c>
      <c r="K2109" s="20">
        <v>8919972570</v>
      </c>
      <c r="L2109" s="20" t="s">
        <v>12081</v>
      </c>
      <c r="M2109" s="20">
        <v>9553602042</v>
      </c>
      <c r="N2109" s="20" t="s">
        <v>11801</v>
      </c>
      <c r="O2109" s="20" t="s">
        <v>12082</v>
      </c>
      <c r="P2109" s="20" t="s">
        <v>12083</v>
      </c>
      <c r="Q2109" s="20" t="s">
        <v>70</v>
      </c>
      <c r="R2109" s="32" t="s">
        <v>12084</v>
      </c>
    </row>
    <row r="2110" spans="1:18" ht="22.5" hidden="1" customHeight="1" x14ac:dyDescent="0.2">
      <c r="A2110" s="29">
        <v>45385.532626134256</v>
      </c>
      <c r="B2110" s="20" t="s">
        <v>12085</v>
      </c>
      <c r="C2110" s="30">
        <v>160122737054</v>
      </c>
      <c r="D2110" s="20" t="s">
        <v>12086</v>
      </c>
      <c r="E2110" s="20" t="s">
        <v>50</v>
      </c>
      <c r="F2110" s="20" t="s">
        <v>8</v>
      </c>
      <c r="G2110" s="20">
        <v>1</v>
      </c>
      <c r="H2110" s="20">
        <v>2026</v>
      </c>
      <c r="I2110" s="20" t="s">
        <v>12087</v>
      </c>
      <c r="J2110" s="20" t="s">
        <v>12085</v>
      </c>
      <c r="K2110" s="20">
        <v>9796419183</v>
      </c>
      <c r="L2110" s="20" t="s">
        <v>12088</v>
      </c>
      <c r="M2110" s="20">
        <v>9553602042</v>
      </c>
      <c r="N2110" s="20" t="s">
        <v>1273</v>
      </c>
      <c r="O2110" s="20" t="s">
        <v>12089</v>
      </c>
      <c r="P2110" s="20" t="s">
        <v>12090</v>
      </c>
      <c r="Q2110" s="20" t="s">
        <v>70</v>
      </c>
      <c r="R2110" s="32" t="s">
        <v>12091</v>
      </c>
    </row>
    <row r="2111" spans="1:18" ht="22.5" hidden="1" customHeight="1" x14ac:dyDescent="0.2">
      <c r="A2111" s="29">
        <v>45385.951119027777</v>
      </c>
      <c r="B2111" s="20" t="s">
        <v>12092</v>
      </c>
      <c r="C2111" s="30">
        <v>160122737055</v>
      </c>
      <c r="D2111" s="20" t="s">
        <v>12093</v>
      </c>
      <c r="E2111" s="20" t="s">
        <v>50</v>
      </c>
      <c r="F2111" s="20" t="s">
        <v>8</v>
      </c>
      <c r="G2111" s="20">
        <v>1</v>
      </c>
      <c r="H2111" s="20">
        <v>2026</v>
      </c>
      <c r="I2111" s="20" t="s">
        <v>12094</v>
      </c>
      <c r="J2111" s="20" t="s">
        <v>12095</v>
      </c>
      <c r="K2111" s="20">
        <v>6301823514</v>
      </c>
      <c r="L2111" s="20" t="s">
        <v>12096</v>
      </c>
      <c r="M2111" s="20">
        <v>9553602042</v>
      </c>
      <c r="N2111" s="20" t="s">
        <v>12097</v>
      </c>
      <c r="O2111" s="20" t="s">
        <v>1361</v>
      </c>
      <c r="P2111" s="31" t="s">
        <v>12098</v>
      </c>
      <c r="Q2111" s="20" t="s">
        <v>70</v>
      </c>
      <c r="R2111" s="32" t="s">
        <v>112</v>
      </c>
    </row>
    <row r="2112" spans="1:18" ht="22.5" hidden="1" customHeight="1" x14ac:dyDescent="0.2">
      <c r="A2112" s="29">
        <v>45384.796733090276</v>
      </c>
      <c r="B2112" s="20" t="s">
        <v>12099</v>
      </c>
      <c r="C2112" s="30">
        <v>160122737056</v>
      </c>
      <c r="D2112" s="20" t="s">
        <v>12100</v>
      </c>
      <c r="E2112" s="20" t="s">
        <v>50</v>
      </c>
      <c r="F2112" s="20" t="s">
        <v>8</v>
      </c>
      <c r="G2112" s="20">
        <v>1</v>
      </c>
      <c r="H2112" s="20">
        <v>2026</v>
      </c>
      <c r="I2112" s="20" t="s">
        <v>12101</v>
      </c>
      <c r="J2112" s="20" t="s">
        <v>12099</v>
      </c>
      <c r="K2112" s="20">
        <v>9542758814</v>
      </c>
      <c r="L2112" s="20" t="s">
        <v>12102</v>
      </c>
      <c r="M2112" s="20">
        <v>9542758814</v>
      </c>
      <c r="N2112" s="20" t="s">
        <v>6270</v>
      </c>
      <c r="O2112" s="20">
        <v>70</v>
      </c>
      <c r="P2112" s="31" t="s">
        <v>12103</v>
      </c>
      <c r="Q2112" s="20" t="s">
        <v>70</v>
      </c>
      <c r="R2112" s="32" t="s">
        <v>12104</v>
      </c>
    </row>
    <row r="2113" spans="1:18" ht="22.5" hidden="1" customHeight="1" x14ac:dyDescent="0.2">
      <c r="A2113" s="29">
        <v>45387.622692025463</v>
      </c>
      <c r="B2113" s="20" t="s">
        <v>12105</v>
      </c>
      <c r="C2113" s="30">
        <v>160122737057</v>
      </c>
      <c r="D2113" s="20" t="s">
        <v>12106</v>
      </c>
      <c r="E2113" s="20" t="s">
        <v>50</v>
      </c>
      <c r="F2113" s="20" t="s">
        <v>8</v>
      </c>
      <c r="G2113" s="20">
        <v>1</v>
      </c>
      <c r="H2113" s="20">
        <v>2026</v>
      </c>
      <c r="I2113" s="20" t="s">
        <v>12105</v>
      </c>
      <c r="J2113" s="20" t="s">
        <v>12105</v>
      </c>
      <c r="K2113" s="20">
        <v>8341226539</v>
      </c>
      <c r="L2113" s="20" t="s">
        <v>12107</v>
      </c>
      <c r="M2113" s="20" t="s">
        <v>12108</v>
      </c>
      <c r="N2113" s="20" t="s">
        <v>53</v>
      </c>
      <c r="O2113" s="20">
        <v>61</v>
      </c>
      <c r="P2113" s="31" t="s">
        <v>12109</v>
      </c>
      <c r="Q2113" s="20" t="s">
        <v>70</v>
      </c>
      <c r="R2113" s="20" t="s">
        <v>1565</v>
      </c>
    </row>
    <row r="2114" spans="1:18" ht="22.5" hidden="1" customHeight="1" x14ac:dyDescent="0.2">
      <c r="A2114" s="29">
        <v>45384.868962754626</v>
      </c>
      <c r="B2114" s="20" t="s">
        <v>12110</v>
      </c>
      <c r="C2114" s="30">
        <v>160122737058</v>
      </c>
      <c r="D2114" s="20" t="s">
        <v>12111</v>
      </c>
      <c r="E2114" s="20" t="s">
        <v>50</v>
      </c>
      <c r="F2114" s="20" t="s">
        <v>8</v>
      </c>
      <c r="G2114" s="20">
        <v>1</v>
      </c>
      <c r="H2114" s="20">
        <v>2026</v>
      </c>
      <c r="I2114" s="20" t="s">
        <v>12112</v>
      </c>
      <c r="J2114" s="20" t="s">
        <v>12110</v>
      </c>
      <c r="K2114" s="20">
        <v>7396815192</v>
      </c>
      <c r="L2114" s="20" t="s">
        <v>12063</v>
      </c>
      <c r="M2114" s="20">
        <v>9553602042</v>
      </c>
      <c r="N2114" s="20" t="s">
        <v>5298</v>
      </c>
      <c r="O2114" s="20">
        <v>60</v>
      </c>
      <c r="P2114" s="31" t="s">
        <v>12113</v>
      </c>
      <c r="Q2114" s="20" t="s">
        <v>46</v>
      </c>
      <c r="R2114" s="32" t="s">
        <v>209</v>
      </c>
    </row>
    <row r="2115" spans="1:18" ht="22.5" hidden="1" customHeight="1" x14ac:dyDescent="0.2">
      <c r="A2115" s="29">
        <v>45384.719336458336</v>
      </c>
      <c r="B2115" s="20" t="s">
        <v>12114</v>
      </c>
      <c r="C2115" s="30">
        <v>160122737059</v>
      </c>
      <c r="D2115" s="20" t="s">
        <v>12115</v>
      </c>
      <c r="E2115" s="20" t="s">
        <v>50</v>
      </c>
      <c r="F2115" s="20" t="s">
        <v>8</v>
      </c>
      <c r="G2115" s="20">
        <v>1</v>
      </c>
      <c r="H2115" s="20">
        <v>2026</v>
      </c>
      <c r="I2115" s="20" t="s">
        <v>12116</v>
      </c>
      <c r="J2115" s="20" t="s">
        <v>12114</v>
      </c>
      <c r="K2115" s="20">
        <v>6304650935</v>
      </c>
      <c r="L2115" s="20" t="s">
        <v>12069</v>
      </c>
      <c r="M2115" s="20">
        <v>9553602042</v>
      </c>
      <c r="N2115" s="20" t="s">
        <v>714</v>
      </c>
      <c r="O2115" s="20">
        <v>72</v>
      </c>
      <c r="P2115" s="20" t="s">
        <v>12117</v>
      </c>
      <c r="Q2115" s="20" t="s">
        <v>46</v>
      </c>
      <c r="R2115" s="32" t="s">
        <v>56</v>
      </c>
    </row>
    <row r="2116" spans="1:18" ht="22.5" hidden="1" customHeight="1" x14ac:dyDescent="0.2">
      <c r="A2116" s="29">
        <v>45385.900066111106</v>
      </c>
      <c r="B2116" s="20" t="s">
        <v>12118</v>
      </c>
      <c r="C2116" s="30">
        <v>160122737060</v>
      </c>
      <c r="D2116" s="20" t="s">
        <v>12119</v>
      </c>
      <c r="E2116" s="20" t="s">
        <v>50</v>
      </c>
      <c r="F2116" s="20" t="s">
        <v>8</v>
      </c>
      <c r="G2116" s="20">
        <v>1</v>
      </c>
      <c r="H2116" s="20">
        <v>2026</v>
      </c>
      <c r="I2116" s="20" t="s">
        <v>12120</v>
      </c>
      <c r="J2116" s="20" t="s">
        <v>12118</v>
      </c>
      <c r="K2116" s="20">
        <v>9908092442</v>
      </c>
      <c r="L2116" s="20" t="s">
        <v>12121</v>
      </c>
      <c r="M2116" s="20">
        <v>9553602042</v>
      </c>
      <c r="N2116" s="20" t="s">
        <v>9243</v>
      </c>
      <c r="O2116" s="20">
        <v>63</v>
      </c>
      <c r="P2116" s="31" t="s">
        <v>12122</v>
      </c>
      <c r="Q2116" s="20" t="s">
        <v>70</v>
      </c>
      <c r="R2116" s="33" t="s">
        <v>12123</v>
      </c>
    </row>
    <row r="2117" spans="1:18" ht="22.5" hidden="1" customHeight="1" x14ac:dyDescent="0.2">
      <c r="A2117" s="29">
        <v>45387.646134027775</v>
      </c>
      <c r="B2117" s="20" t="s">
        <v>12124</v>
      </c>
      <c r="C2117" s="30">
        <v>160122737061</v>
      </c>
      <c r="D2117" s="20" t="s">
        <v>12125</v>
      </c>
      <c r="E2117" s="20" t="s">
        <v>50</v>
      </c>
      <c r="F2117" s="20" t="s">
        <v>8</v>
      </c>
      <c r="G2117" s="20">
        <v>1</v>
      </c>
      <c r="H2117" s="20">
        <v>2026</v>
      </c>
      <c r="I2117" s="20" t="s">
        <v>12126</v>
      </c>
      <c r="J2117" s="20" t="s">
        <v>12124</v>
      </c>
      <c r="K2117" s="20">
        <v>9032901983</v>
      </c>
      <c r="L2117" s="20" t="s">
        <v>12127</v>
      </c>
      <c r="M2117" s="20">
        <v>9553602042</v>
      </c>
      <c r="N2117" s="20" t="s">
        <v>53</v>
      </c>
      <c r="O2117" s="20" t="s">
        <v>2007</v>
      </c>
      <c r="P2117" s="31" t="s">
        <v>12128</v>
      </c>
      <c r="Q2117" s="20" t="s">
        <v>46</v>
      </c>
      <c r="R2117" s="20" t="s">
        <v>242</v>
      </c>
    </row>
    <row r="2118" spans="1:18" ht="22.5" hidden="1" customHeight="1" x14ac:dyDescent="0.2">
      <c r="A2118" s="29">
        <v>45387.622252800924</v>
      </c>
      <c r="B2118" s="20" t="s">
        <v>12129</v>
      </c>
      <c r="C2118" s="30">
        <v>160122737062</v>
      </c>
      <c r="D2118" s="20" t="s">
        <v>12130</v>
      </c>
      <c r="E2118" s="20" t="s">
        <v>50</v>
      </c>
      <c r="F2118" s="20" t="s">
        <v>8</v>
      </c>
      <c r="G2118" s="20">
        <v>1</v>
      </c>
      <c r="H2118" s="20">
        <v>2026</v>
      </c>
      <c r="I2118" s="20" t="s">
        <v>12129</v>
      </c>
      <c r="J2118" s="20" t="s">
        <v>12129</v>
      </c>
      <c r="K2118" s="20">
        <v>8309177158</v>
      </c>
      <c r="L2118" s="20" t="s">
        <v>11606</v>
      </c>
      <c r="M2118" s="20" t="s">
        <v>12131</v>
      </c>
      <c r="N2118" s="20" t="s">
        <v>2993</v>
      </c>
      <c r="O2118" s="20">
        <v>81</v>
      </c>
      <c r="P2118" s="31" t="s">
        <v>12132</v>
      </c>
      <c r="Q2118" s="20" t="s">
        <v>70</v>
      </c>
      <c r="R2118" s="20" t="s">
        <v>85</v>
      </c>
    </row>
    <row r="2119" spans="1:18" ht="22.5" hidden="1" customHeight="1" x14ac:dyDescent="0.2">
      <c r="A2119" s="29">
        <v>45384.783555891205</v>
      </c>
      <c r="B2119" s="20" t="s">
        <v>12133</v>
      </c>
      <c r="C2119" s="30">
        <v>160122737063</v>
      </c>
      <c r="D2119" s="20" t="s">
        <v>12134</v>
      </c>
      <c r="E2119" s="20" t="s">
        <v>50</v>
      </c>
      <c r="F2119" s="20" t="s">
        <v>8</v>
      </c>
      <c r="G2119" s="20">
        <v>1</v>
      </c>
      <c r="H2119" s="20">
        <v>2026</v>
      </c>
      <c r="I2119" s="20" t="s">
        <v>12133</v>
      </c>
      <c r="J2119" s="20" t="s">
        <v>12133</v>
      </c>
      <c r="K2119" s="20">
        <v>7794870029</v>
      </c>
      <c r="L2119" s="20" t="s">
        <v>12069</v>
      </c>
      <c r="M2119" s="20">
        <v>9553602042</v>
      </c>
      <c r="N2119" s="20" t="s">
        <v>9243</v>
      </c>
      <c r="O2119" s="20">
        <v>63</v>
      </c>
      <c r="P2119" s="31" t="s">
        <v>12135</v>
      </c>
      <c r="Q2119" s="20" t="s">
        <v>46</v>
      </c>
      <c r="R2119" s="32" t="s">
        <v>12136</v>
      </c>
    </row>
    <row r="2120" spans="1:18" ht="22.5" hidden="1" customHeight="1" x14ac:dyDescent="0.2">
      <c r="A2120" s="29">
        <v>45407.460836018523</v>
      </c>
      <c r="B2120" s="20" t="s">
        <v>12137</v>
      </c>
      <c r="C2120" s="30">
        <v>160122737064</v>
      </c>
      <c r="D2120" s="20" t="s">
        <v>12138</v>
      </c>
      <c r="E2120" s="20" t="s">
        <v>50</v>
      </c>
      <c r="F2120" s="20" t="s">
        <v>8</v>
      </c>
      <c r="G2120" s="20">
        <v>1</v>
      </c>
      <c r="H2120" s="20">
        <v>2026</v>
      </c>
      <c r="I2120" s="20" t="s">
        <v>12137</v>
      </c>
      <c r="J2120" s="20" t="s">
        <v>12137</v>
      </c>
      <c r="K2120" s="20">
        <v>8978546082</v>
      </c>
      <c r="L2120" s="20" t="s">
        <v>12139</v>
      </c>
      <c r="M2120" s="20">
        <v>9553602042</v>
      </c>
      <c r="N2120" s="20" t="s">
        <v>11801</v>
      </c>
      <c r="O2120" s="20" t="s">
        <v>12140</v>
      </c>
      <c r="P2120" s="31" t="s">
        <v>12141</v>
      </c>
      <c r="Q2120" s="20" t="s">
        <v>70</v>
      </c>
      <c r="R2120" s="32" t="s">
        <v>12142</v>
      </c>
    </row>
    <row r="2121" spans="1:18" ht="22.5" hidden="1" customHeight="1" x14ac:dyDescent="0.2">
      <c r="A2121" s="29">
        <v>45384.811970324074</v>
      </c>
      <c r="B2121" s="20" t="s">
        <v>12143</v>
      </c>
      <c r="C2121" s="30">
        <v>160122737065</v>
      </c>
      <c r="D2121" s="20" t="s">
        <v>12144</v>
      </c>
      <c r="E2121" s="20" t="s">
        <v>50</v>
      </c>
      <c r="F2121" s="20" t="s">
        <v>8</v>
      </c>
      <c r="G2121" s="20">
        <v>1</v>
      </c>
      <c r="H2121" s="20">
        <v>2026</v>
      </c>
      <c r="I2121" s="20" t="s">
        <v>12145</v>
      </c>
      <c r="J2121" s="20" t="s">
        <v>12143</v>
      </c>
      <c r="K2121" s="20">
        <v>7036805472</v>
      </c>
      <c r="L2121" s="20" t="s">
        <v>12146</v>
      </c>
      <c r="M2121" s="20">
        <v>9553602042</v>
      </c>
      <c r="N2121" s="20" t="s">
        <v>9243</v>
      </c>
      <c r="O2121" s="20" t="s">
        <v>12147</v>
      </c>
      <c r="P2121" s="31" t="s">
        <v>12148</v>
      </c>
      <c r="Q2121" s="20" t="s">
        <v>70</v>
      </c>
      <c r="R2121" s="32" t="s">
        <v>190</v>
      </c>
    </row>
    <row r="2122" spans="1:18" ht="22.5" hidden="1" customHeight="1" x14ac:dyDescent="0.2">
      <c r="A2122" s="29">
        <v>45385.669197997689</v>
      </c>
      <c r="B2122" s="20" t="s">
        <v>12149</v>
      </c>
      <c r="C2122" s="30">
        <v>160122737066</v>
      </c>
      <c r="D2122" s="20" t="s">
        <v>12150</v>
      </c>
      <c r="E2122" s="20" t="s">
        <v>50</v>
      </c>
      <c r="F2122" s="20" t="s">
        <v>8</v>
      </c>
      <c r="G2122" s="20">
        <v>1</v>
      </c>
      <c r="H2122" s="20">
        <v>2026</v>
      </c>
      <c r="I2122" s="20" t="s">
        <v>12151</v>
      </c>
      <c r="J2122" s="20" t="s">
        <v>12149</v>
      </c>
      <c r="K2122" s="20">
        <v>8919793025</v>
      </c>
      <c r="L2122" s="20" t="s">
        <v>12152</v>
      </c>
      <c r="M2122" s="20">
        <v>9553602042</v>
      </c>
      <c r="N2122" s="20" t="s">
        <v>11801</v>
      </c>
      <c r="O2122" s="20" t="s">
        <v>12153</v>
      </c>
      <c r="P2122" s="20" t="s">
        <v>12154</v>
      </c>
      <c r="Q2122" s="20" t="s">
        <v>70</v>
      </c>
      <c r="R2122" s="32" t="s">
        <v>12155</v>
      </c>
    </row>
    <row r="2123" spans="1:18" ht="22.5" hidden="1" customHeight="1" x14ac:dyDescent="0.2">
      <c r="A2123" s="29">
        <v>45385.7652265625</v>
      </c>
      <c r="B2123" s="20" t="s">
        <v>12156</v>
      </c>
      <c r="C2123" s="30">
        <v>160122737071</v>
      </c>
      <c r="D2123" s="20" t="s">
        <v>12157</v>
      </c>
      <c r="E2123" s="20" t="s">
        <v>40</v>
      </c>
      <c r="F2123" s="20" t="s">
        <v>8</v>
      </c>
      <c r="G2123" s="20">
        <v>2</v>
      </c>
      <c r="H2123" s="20">
        <v>2026</v>
      </c>
      <c r="I2123" s="20" t="s">
        <v>12158</v>
      </c>
      <c r="J2123" s="20" t="s">
        <v>12156</v>
      </c>
      <c r="K2123" s="20">
        <v>6300411516</v>
      </c>
      <c r="L2123" s="20" t="s">
        <v>12159</v>
      </c>
      <c r="M2123" s="20">
        <v>9951397356</v>
      </c>
      <c r="N2123" s="20" t="s">
        <v>67</v>
      </c>
      <c r="O2123" s="20" t="s">
        <v>12160</v>
      </c>
      <c r="P2123" s="31" t="s">
        <v>12161</v>
      </c>
      <c r="Q2123" s="20" t="s">
        <v>70</v>
      </c>
      <c r="R2123" s="32" t="s">
        <v>12162</v>
      </c>
    </row>
    <row r="2124" spans="1:18" ht="22.5" hidden="1" customHeight="1" x14ac:dyDescent="0.2">
      <c r="A2124" s="29">
        <v>45384.744428877311</v>
      </c>
      <c r="B2124" s="20" t="s">
        <v>12163</v>
      </c>
      <c r="C2124" s="30">
        <v>160122737072</v>
      </c>
      <c r="D2124" s="20" t="s">
        <v>12164</v>
      </c>
      <c r="E2124" s="20" t="s">
        <v>40</v>
      </c>
      <c r="F2124" s="20" t="s">
        <v>8</v>
      </c>
      <c r="G2124" s="20">
        <v>2</v>
      </c>
      <c r="H2124" s="20">
        <v>2026</v>
      </c>
      <c r="I2124" s="20" t="s">
        <v>12165</v>
      </c>
      <c r="J2124" s="20" t="s">
        <v>12163</v>
      </c>
      <c r="K2124" s="20">
        <v>7396560188</v>
      </c>
      <c r="L2124" s="20" t="s">
        <v>12166</v>
      </c>
      <c r="M2124" s="20">
        <v>9951397356</v>
      </c>
      <c r="N2124" s="20" t="s">
        <v>5486</v>
      </c>
      <c r="O2124" s="20" t="s">
        <v>12167</v>
      </c>
      <c r="P2124" s="31" t="s">
        <v>12168</v>
      </c>
      <c r="Q2124" s="20" t="s">
        <v>70</v>
      </c>
      <c r="R2124" s="32" t="s">
        <v>56</v>
      </c>
    </row>
    <row r="2125" spans="1:18" ht="22.5" hidden="1" customHeight="1" x14ac:dyDescent="0.2">
      <c r="A2125" s="29">
        <v>45384.668391678242</v>
      </c>
      <c r="B2125" s="20" t="s">
        <v>12169</v>
      </c>
      <c r="C2125" s="30">
        <v>160122737073</v>
      </c>
      <c r="D2125" s="20" t="s">
        <v>12170</v>
      </c>
      <c r="E2125" s="20" t="s">
        <v>40</v>
      </c>
      <c r="F2125" s="20" t="s">
        <v>8</v>
      </c>
      <c r="G2125" s="20">
        <v>2</v>
      </c>
      <c r="H2125" s="20">
        <v>2026</v>
      </c>
      <c r="I2125" s="20" t="s">
        <v>12171</v>
      </c>
      <c r="J2125" s="20" t="s">
        <v>12169</v>
      </c>
      <c r="K2125" s="20">
        <v>9014580108</v>
      </c>
      <c r="L2125" s="20" t="s">
        <v>12172</v>
      </c>
      <c r="M2125" s="20">
        <v>9951397356</v>
      </c>
      <c r="N2125" s="20" t="s">
        <v>67</v>
      </c>
      <c r="O2125" s="20" t="s">
        <v>625</v>
      </c>
      <c r="P2125" s="31" t="s">
        <v>12173</v>
      </c>
      <c r="Q2125" s="20" t="s">
        <v>46</v>
      </c>
      <c r="R2125" s="32" t="s">
        <v>12174</v>
      </c>
    </row>
    <row r="2126" spans="1:18" ht="22.5" hidden="1" customHeight="1" x14ac:dyDescent="0.2">
      <c r="A2126" s="29">
        <v>45386.934869849538</v>
      </c>
      <c r="B2126" s="20" t="s">
        <v>12175</v>
      </c>
      <c r="C2126" s="30">
        <v>160122737074</v>
      </c>
      <c r="D2126" s="20" t="s">
        <v>12176</v>
      </c>
      <c r="E2126" s="20" t="s">
        <v>40</v>
      </c>
      <c r="F2126" s="20" t="s">
        <v>8</v>
      </c>
      <c r="G2126" s="20">
        <v>2</v>
      </c>
      <c r="H2126" s="20">
        <v>2026</v>
      </c>
      <c r="I2126" s="20" t="s">
        <v>12177</v>
      </c>
      <c r="J2126" s="20" t="s">
        <v>12178</v>
      </c>
      <c r="K2126" s="20">
        <v>8919787706</v>
      </c>
      <c r="L2126" s="20" t="s">
        <v>12179</v>
      </c>
      <c r="M2126" s="20" t="s">
        <v>12180</v>
      </c>
      <c r="N2126" s="20" t="s">
        <v>67</v>
      </c>
      <c r="O2126" s="20">
        <v>75</v>
      </c>
      <c r="P2126" s="31" t="s">
        <v>12181</v>
      </c>
      <c r="Q2126" s="20" t="s">
        <v>70</v>
      </c>
      <c r="R2126" s="32" t="s">
        <v>242</v>
      </c>
    </row>
    <row r="2127" spans="1:18" ht="22.5" hidden="1" customHeight="1" x14ac:dyDescent="0.2">
      <c r="A2127" s="29">
        <v>45385.519221111113</v>
      </c>
      <c r="B2127" s="20" t="s">
        <v>12182</v>
      </c>
      <c r="C2127" s="30">
        <v>160122737075</v>
      </c>
      <c r="D2127" s="20" t="s">
        <v>12183</v>
      </c>
      <c r="E2127" s="20" t="s">
        <v>40</v>
      </c>
      <c r="F2127" s="20" t="s">
        <v>8</v>
      </c>
      <c r="G2127" s="20">
        <v>2</v>
      </c>
      <c r="H2127" s="20">
        <v>2026</v>
      </c>
      <c r="I2127" s="20" t="s">
        <v>12184</v>
      </c>
      <c r="J2127" s="20" t="s">
        <v>12182</v>
      </c>
      <c r="K2127" s="20">
        <v>7207770655</v>
      </c>
      <c r="L2127" s="20" t="s">
        <v>12185</v>
      </c>
      <c r="M2127" s="20">
        <v>9951397356</v>
      </c>
      <c r="N2127" s="20" t="s">
        <v>5486</v>
      </c>
      <c r="O2127" s="20" t="s">
        <v>12186</v>
      </c>
      <c r="P2127" s="31" t="s">
        <v>12187</v>
      </c>
      <c r="Q2127" s="20" t="s">
        <v>70</v>
      </c>
      <c r="R2127" s="32" t="s">
        <v>112</v>
      </c>
    </row>
    <row r="2128" spans="1:18" ht="22.5" hidden="1" customHeight="1" x14ac:dyDescent="0.2">
      <c r="A2128" s="29">
        <v>45390.484624050921</v>
      </c>
      <c r="B2128" s="20" t="s">
        <v>12188</v>
      </c>
      <c r="C2128" s="30">
        <v>160122737076</v>
      </c>
      <c r="D2128" s="20" t="s">
        <v>12189</v>
      </c>
      <c r="E2128" s="20" t="s">
        <v>40</v>
      </c>
      <c r="F2128" s="20" t="s">
        <v>8</v>
      </c>
      <c r="G2128" s="20">
        <v>2</v>
      </c>
      <c r="H2128" s="20">
        <v>2026</v>
      </c>
      <c r="I2128" s="20" t="s">
        <v>12190</v>
      </c>
      <c r="J2128" s="20" t="s">
        <v>12188</v>
      </c>
      <c r="K2128" s="20">
        <v>8074808159</v>
      </c>
      <c r="L2128" s="20" t="s">
        <v>2364</v>
      </c>
      <c r="M2128" s="20">
        <v>9951397356</v>
      </c>
      <c r="N2128" s="20" t="s">
        <v>5486</v>
      </c>
      <c r="O2128" s="20">
        <v>140</v>
      </c>
      <c r="P2128" s="31" t="s">
        <v>12191</v>
      </c>
      <c r="Q2128" s="20" t="s">
        <v>46</v>
      </c>
      <c r="R2128" s="20" t="s">
        <v>12192</v>
      </c>
    </row>
    <row r="2129" spans="1:18" ht="22.5" hidden="1" customHeight="1" x14ac:dyDescent="0.2">
      <c r="A2129" s="29">
        <v>45386.793577986115</v>
      </c>
      <c r="B2129" s="20" t="s">
        <v>12193</v>
      </c>
      <c r="C2129" s="30">
        <v>160122737077</v>
      </c>
      <c r="D2129" s="20" t="s">
        <v>12194</v>
      </c>
      <c r="E2129" s="20" t="s">
        <v>40</v>
      </c>
      <c r="F2129" s="20" t="s">
        <v>8</v>
      </c>
      <c r="G2129" s="20">
        <v>2</v>
      </c>
      <c r="H2129" s="20">
        <v>2026</v>
      </c>
      <c r="I2129" s="20" t="s">
        <v>12195</v>
      </c>
      <c r="J2129" s="20" t="s">
        <v>12193</v>
      </c>
      <c r="K2129" s="20">
        <v>7995494565</v>
      </c>
      <c r="L2129" s="20" t="s">
        <v>12196</v>
      </c>
      <c r="M2129" s="20">
        <v>9951397356</v>
      </c>
      <c r="N2129" s="20" t="s">
        <v>67</v>
      </c>
      <c r="O2129" s="20" t="s">
        <v>110</v>
      </c>
      <c r="P2129" s="31" t="s">
        <v>12197</v>
      </c>
      <c r="Q2129" s="20" t="s">
        <v>46</v>
      </c>
      <c r="R2129" s="32" t="s">
        <v>242</v>
      </c>
    </row>
    <row r="2130" spans="1:18" ht="22.5" hidden="1" customHeight="1" x14ac:dyDescent="0.2">
      <c r="A2130" s="29">
        <v>45386.625243865739</v>
      </c>
      <c r="B2130" s="20" t="s">
        <v>12198</v>
      </c>
      <c r="C2130" s="30">
        <v>160122737078</v>
      </c>
      <c r="D2130" s="20" t="s">
        <v>12199</v>
      </c>
      <c r="E2130" s="20" t="s">
        <v>40</v>
      </c>
      <c r="F2130" s="20" t="s">
        <v>8</v>
      </c>
      <c r="G2130" s="20">
        <v>2</v>
      </c>
      <c r="H2130" s="20">
        <v>2026</v>
      </c>
      <c r="I2130" s="20" t="s">
        <v>12200</v>
      </c>
      <c r="J2130" s="20" t="s">
        <v>12198</v>
      </c>
      <c r="K2130" s="20">
        <v>9059190344</v>
      </c>
      <c r="L2130" s="20" t="s">
        <v>12159</v>
      </c>
      <c r="M2130" s="20">
        <v>9951397356</v>
      </c>
      <c r="N2130" s="20" t="s">
        <v>67</v>
      </c>
      <c r="O2130" s="20" t="s">
        <v>110</v>
      </c>
      <c r="P2130" s="31" t="s">
        <v>12201</v>
      </c>
      <c r="Q2130" s="20" t="s">
        <v>70</v>
      </c>
      <c r="R2130" s="32" t="s">
        <v>12202</v>
      </c>
    </row>
    <row r="2131" spans="1:18" ht="22.5" hidden="1" customHeight="1" x14ac:dyDescent="0.2">
      <c r="A2131" s="29">
        <v>45386.75756972222</v>
      </c>
      <c r="B2131" s="20" t="s">
        <v>12203</v>
      </c>
      <c r="C2131" s="30">
        <v>160122737079</v>
      </c>
      <c r="D2131" s="20" t="s">
        <v>12204</v>
      </c>
      <c r="E2131" s="20" t="s">
        <v>40</v>
      </c>
      <c r="F2131" s="20" t="s">
        <v>8</v>
      </c>
      <c r="G2131" s="20">
        <v>2</v>
      </c>
      <c r="H2131" s="20">
        <v>2026</v>
      </c>
      <c r="I2131" s="20" t="s">
        <v>12205</v>
      </c>
      <c r="J2131" s="20" t="s">
        <v>12206</v>
      </c>
      <c r="K2131" s="20">
        <v>6281493614</v>
      </c>
      <c r="L2131" s="20" t="s">
        <v>12207</v>
      </c>
      <c r="M2131" s="20">
        <v>9951397356</v>
      </c>
      <c r="N2131" s="20" t="s">
        <v>43</v>
      </c>
      <c r="O2131" s="20">
        <v>75</v>
      </c>
      <c r="P2131" s="31" t="s">
        <v>12208</v>
      </c>
      <c r="Q2131" s="20" t="s">
        <v>70</v>
      </c>
      <c r="R2131" s="32" t="s">
        <v>12209</v>
      </c>
    </row>
    <row r="2132" spans="1:18" ht="22.5" hidden="1" customHeight="1" x14ac:dyDescent="0.2">
      <c r="A2132" s="29">
        <v>45386.805325671296</v>
      </c>
      <c r="B2132" s="20" t="s">
        <v>12210</v>
      </c>
      <c r="C2132" s="30">
        <v>160122737080</v>
      </c>
      <c r="D2132" s="20" t="s">
        <v>12211</v>
      </c>
      <c r="E2132" s="20" t="s">
        <v>40</v>
      </c>
      <c r="F2132" s="20" t="s">
        <v>8</v>
      </c>
      <c r="G2132" s="20">
        <v>2</v>
      </c>
      <c r="H2132" s="20">
        <v>2026</v>
      </c>
      <c r="I2132" s="20" t="s">
        <v>12212</v>
      </c>
      <c r="J2132" s="20" t="s">
        <v>12210</v>
      </c>
      <c r="K2132" s="20">
        <v>9381960442</v>
      </c>
      <c r="L2132" s="20" t="s">
        <v>12185</v>
      </c>
      <c r="M2132" s="20">
        <v>9951397356</v>
      </c>
      <c r="N2132" s="20" t="s">
        <v>67</v>
      </c>
      <c r="O2132" s="20" t="s">
        <v>12213</v>
      </c>
      <c r="P2132" s="31" t="s">
        <v>12214</v>
      </c>
      <c r="Q2132" s="20" t="s">
        <v>46</v>
      </c>
      <c r="R2132" s="32" t="s">
        <v>12215</v>
      </c>
    </row>
    <row r="2133" spans="1:18" ht="22.5" hidden="1" customHeight="1" x14ac:dyDescent="0.2">
      <c r="A2133" s="29">
        <v>45386.652990590279</v>
      </c>
      <c r="B2133" s="20" t="s">
        <v>12216</v>
      </c>
      <c r="C2133" s="30">
        <v>160122737081</v>
      </c>
      <c r="D2133" s="20" t="s">
        <v>12217</v>
      </c>
      <c r="E2133" s="20" t="s">
        <v>40</v>
      </c>
      <c r="F2133" s="20" t="s">
        <v>8</v>
      </c>
      <c r="G2133" s="20">
        <v>2</v>
      </c>
      <c r="H2133" s="20">
        <v>2026</v>
      </c>
      <c r="I2133" s="20" t="s">
        <v>12218</v>
      </c>
      <c r="J2133" s="20" t="s">
        <v>12216</v>
      </c>
      <c r="K2133" s="20">
        <v>7993704384</v>
      </c>
      <c r="L2133" s="20" t="s">
        <v>12196</v>
      </c>
      <c r="M2133" s="20">
        <v>9951397356</v>
      </c>
      <c r="N2133" s="20" t="s">
        <v>67</v>
      </c>
      <c r="O2133" s="20" t="s">
        <v>110</v>
      </c>
      <c r="P2133" s="31" t="s">
        <v>12219</v>
      </c>
      <c r="Q2133" s="20" t="s">
        <v>46</v>
      </c>
      <c r="R2133" s="32" t="s">
        <v>242</v>
      </c>
    </row>
    <row r="2134" spans="1:18" ht="22.5" hidden="1" customHeight="1" x14ac:dyDescent="0.2">
      <c r="A2134" s="29">
        <v>45385.517992696754</v>
      </c>
      <c r="B2134" s="20" t="s">
        <v>12220</v>
      </c>
      <c r="C2134" s="30">
        <v>160122737083</v>
      </c>
      <c r="D2134" s="20" t="s">
        <v>12221</v>
      </c>
      <c r="E2134" s="20" t="s">
        <v>40</v>
      </c>
      <c r="F2134" s="20" t="s">
        <v>8</v>
      </c>
      <c r="G2134" s="20">
        <v>2</v>
      </c>
      <c r="H2134" s="20">
        <v>2026</v>
      </c>
      <c r="I2134" s="20" t="s">
        <v>12222</v>
      </c>
      <c r="J2134" s="20" t="s">
        <v>12220</v>
      </c>
      <c r="K2134" s="20">
        <v>9441822737</v>
      </c>
      <c r="L2134" s="20" t="s">
        <v>12159</v>
      </c>
      <c r="M2134" s="20">
        <v>9951397356</v>
      </c>
      <c r="N2134" s="20" t="s">
        <v>5486</v>
      </c>
      <c r="O2134" s="20">
        <v>140</v>
      </c>
      <c r="P2134" s="31" t="s">
        <v>12223</v>
      </c>
      <c r="Q2134" s="20" t="s">
        <v>70</v>
      </c>
      <c r="R2134" s="32" t="s">
        <v>2587</v>
      </c>
    </row>
    <row r="2135" spans="1:18" ht="22.5" hidden="1" customHeight="1" x14ac:dyDescent="0.2">
      <c r="A2135" s="29">
        <v>45384.833243854169</v>
      </c>
      <c r="B2135" s="20" t="s">
        <v>12224</v>
      </c>
      <c r="C2135" s="30">
        <v>160122737084</v>
      </c>
      <c r="D2135" s="20" t="s">
        <v>12225</v>
      </c>
      <c r="E2135" s="20" t="s">
        <v>40</v>
      </c>
      <c r="F2135" s="20" t="s">
        <v>7</v>
      </c>
      <c r="G2135" s="20">
        <v>2</v>
      </c>
      <c r="H2135" s="20">
        <v>2026</v>
      </c>
      <c r="I2135" s="20" t="s">
        <v>12226</v>
      </c>
      <c r="J2135" s="20" t="s">
        <v>12224</v>
      </c>
      <c r="K2135" s="20">
        <v>8985266369</v>
      </c>
      <c r="L2135" s="20" t="s">
        <v>12227</v>
      </c>
      <c r="M2135" s="20" t="s">
        <v>12180</v>
      </c>
      <c r="N2135" s="20" t="s">
        <v>67</v>
      </c>
      <c r="O2135" s="20">
        <v>75</v>
      </c>
      <c r="P2135" s="31" t="s">
        <v>12228</v>
      </c>
      <c r="Q2135" s="20" t="s">
        <v>46</v>
      </c>
      <c r="R2135" s="32" t="s">
        <v>3205</v>
      </c>
    </row>
    <row r="2136" spans="1:18" ht="22.5" hidden="1" customHeight="1" x14ac:dyDescent="0.2">
      <c r="A2136" s="29">
        <v>45386.753964849537</v>
      </c>
      <c r="B2136" s="20" t="s">
        <v>12224</v>
      </c>
      <c r="C2136" s="30">
        <v>160122737084</v>
      </c>
      <c r="D2136" s="20" t="s">
        <v>12229</v>
      </c>
      <c r="E2136" s="20" t="s">
        <v>40</v>
      </c>
      <c r="F2136" s="20" t="s">
        <v>8</v>
      </c>
      <c r="G2136" s="20">
        <v>2</v>
      </c>
      <c r="H2136" s="20">
        <v>2026</v>
      </c>
      <c r="I2136" s="20" t="s">
        <v>12226</v>
      </c>
      <c r="J2136" s="20" t="s">
        <v>12224</v>
      </c>
      <c r="K2136" s="20">
        <v>8985266369</v>
      </c>
      <c r="L2136" s="20" t="s">
        <v>12230</v>
      </c>
      <c r="M2136" s="20">
        <v>9951397356</v>
      </c>
      <c r="N2136" s="20" t="s">
        <v>67</v>
      </c>
      <c r="O2136" s="20" t="s">
        <v>1090</v>
      </c>
      <c r="P2136" s="31" t="s">
        <v>12231</v>
      </c>
      <c r="Q2136" s="20" t="s">
        <v>46</v>
      </c>
      <c r="R2136" s="32" t="s">
        <v>301</v>
      </c>
    </row>
    <row r="2137" spans="1:18" ht="22.5" hidden="1" customHeight="1" x14ac:dyDescent="0.2">
      <c r="A2137" s="29">
        <v>45385.95184282407</v>
      </c>
      <c r="B2137" s="20" t="s">
        <v>12232</v>
      </c>
      <c r="C2137" s="30">
        <v>160122737085</v>
      </c>
      <c r="D2137" s="20" t="s">
        <v>12233</v>
      </c>
      <c r="E2137" s="20" t="s">
        <v>40</v>
      </c>
      <c r="F2137" s="20" t="s">
        <v>8</v>
      </c>
      <c r="G2137" s="20">
        <v>2</v>
      </c>
      <c r="H2137" s="20">
        <v>2026</v>
      </c>
      <c r="I2137" s="20" t="s">
        <v>12234</v>
      </c>
      <c r="J2137" s="20" t="s">
        <v>12232</v>
      </c>
      <c r="K2137" s="20">
        <v>7093934898</v>
      </c>
      <c r="L2137" s="20" t="s">
        <v>12159</v>
      </c>
      <c r="M2137" s="20">
        <v>9951397356</v>
      </c>
      <c r="N2137" s="20" t="s">
        <v>67</v>
      </c>
      <c r="O2137" s="20" t="s">
        <v>780</v>
      </c>
      <c r="P2137" s="31" t="s">
        <v>12235</v>
      </c>
      <c r="Q2137" s="20" t="s">
        <v>46</v>
      </c>
      <c r="R2137" s="32" t="s">
        <v>112</v>
      </c>
    </row>
    <row r="2138" spans="1:18" ht="22.5" hidden="1" customHeight="1" x14ac:dyDescent="0.2">
      <c r="A2138" s="29">
        <v>45386.652633287042</v>
      </c>
      <c r="B2138" s="20" t="s">
        <v>12236</v>
      </c>
      <c r="C2138" s="30">
        <v>160122737086</v>
      </c>
      <c r="D2138" s="20" t="s">
        <v>12237</v>
      </c>
      <c r="E2138" s="20" t="s">
        <v>40</v>
      </c>
      <c r="F2138" s="20" t="s">
        <v>8</v>
      </c>
      <c r="G2138" s="20">
        <v>2</v>
      </c>
      <c r="H2138" s="20">
        <v>2026</v>
      </c>
      <c r="I2138" s="20" t="s">
        <v>12238</v>
      </c>
      <c r="J2138" s="20" t="s">
        <v>12236</v>
      </c>
      <c r="K2138" s="20">
        <v>8466020352</v>
      </c>
      <c r="L2138" s="20" t="s">
        <v>12196</v>
      </c>
      <c r="M2138" s="20">
        <v>9951397356</v>
      </c>
      <c r="N2138" s="20" t="s">
        <v>67</v>
      </c>
      <c r="O2138" s="20" t="s">
        <v>1265</v>
      </c>
      <c r="P2138" s="31" t="s">
        <v>12239</v>
      </c>
      <c r="Q2138" s="20" t="s">
        <v>46</v>
      </c>
      <c r="R2138" s="32" t="s">
        <v>56</v>
      </c>
    </row>
    <row r="2139" spans="1:18" ht="22.5" hidden="1" customHeight="1" x14ac:dyDescent="0.2">
      <c r="A2139" s="29">
        <v>45407.641633784719</v>
      </c>
      <c r="B2139" s="20" t="s">
        <v>12240</v>
      </c>
      <c r="C2139" s="30">
        <v>160122737087</v>
      </c>
      <c r="D2139" s="20" t="s">
        <v>12241</v>
      </c>
      <c r="E2139" s="20" t="s">
        <v>40</v>
      </c>
      <c r="F2139" s="20" t="s">
        <v>8</v>
      </c>
      <c r="G2139" s="20">
        <v>2</v>
      </c>
      <c r="H2139" s="20">
        <v>2026</v>
      </c>
      <c r="I2139" s="20" t="s">
        <v>12242</v>
      </c>
      <c r="J2139" s="20" t="s">
        <v>12243</v>
      </c>
      <c r="K2139" s="20">
        <v>8688928686</v>
      </c>
      <c r="L2139" s="20" t="s">
        <v>12159</v>
      </c>
      <c r="M2139" s="20">
        <v>9951397356</v>
      </c>
      <c r="N2139" s="20" t="s">
        <v>67</v>
      </c>
      <c r="O2139" s="20" t="s">
        <v>1090</v>
      </c>
      <c r="P2139" s="31" t="s">
        <v>12244</v>
      </c>
      <c r="Q2139" s="20" t="s">
        <v>70</v>
      </c>
      <c r="R2139" s="20" t="s">
        <v>271</v>
      </c>
    </row>
    <row r="2140" spans="1:18" ht="22.5" hidden="1" customHeight="1" x14ac:dyDescent="0.2">
      <c r="A2140" s="29">
        <v>45385.522388726851</v>
      </c>
      <c r="B2140" s="20" t="s">
        <v>12245</v>
      </c>
      <c r="C2140" s="30">
        <v>160122737088</v>
      </c>
      <c r="D2140" s="20" t="s">
        <v>12246</v>
      </c>
      <c r="E2140" s="20" t="s">
        <v>40</v>
      </c>
      <c r="F2140" s="20" t="s">
        <v>8</v>
      </c>
      <c r="G2140" s="20">
        <v>2</v>
      </c>
      <c r="H2140" s="20">
        <v>2026</v>
      </c>
      <c r="I2140" s="20" t="s">
        <v>12247</v>
      </c>
      <c r="J2140" s="20" t="s">
        <v>12245</v>
      </c>
      <c r="K2140" s="20">
        <v>8977977106</v>
      </c>
      <c r="L2140" s="20" t="s">
        <v>2364</v>
      </c>
      <c r="M2140" s="20">
        <v>9951397356</v>
      </c>
      <c r="N2140" s="20" t="s">
        <v>5486</v>
      </c>
      <c r="O2140" s="20">
        <v>140</v>
      </c>
      <c r="P2140" s="31" t="s">
        <v>12248</v>
      </c>
      <c r="Q2140" s="20" t="s">
        <v>70</v>
      </c>
      <c r="R2140" s="32" t="s">
        <v>12249</v>
      </c>
    </row>
    <row r="2141" spans="1:18" ht="22.5" hidden="1" customHeight="1" x14ac:dyDescent="0.2">
      <c r="A2141" s="29">
        <v>45386.635724479165</v>
      </c>
      <c r="B2141" s="20" t="s">
        <v>12250</v>
      </c>
      <c r="C2141" s="30">
        <v>160122737089</v>
      </c>
      <c r="D2141" s="20" t="s">
        <v>12251</v>
      </c>
      <c r="E2141" s="20" t="s">
        <v>40</v>
      </c>
      <c r="F2141" s="20" t="s">
        <v>8</v>
      </c>
      <c r="G2141" s="20">
        <v>2</v>
      </c>
      <c r="H2141" s="20">
        <v>2026</v>
      </c>
      <c r="I2141" s="20" t="s">
        <v>12252</v>
      </c>
      <c r="J2141" s="20" t="s">
        <v>12250</v>
      </c>
      <c r="K2141" s="20">
        <v>9849458918</v>
      </c>
      <c r="L2141" s="20" t="s">
        <v>12196</v>
      </c>
      <c r="M2141" s="20">
        <v>9951397356</v>
      </c>
      <c r="N2141" s="20" t="s">
        <v>67</v>
      </c>
      <c r="O2141" s="20" t="s">
        <v>276</v>
      </c>
      <c r="P2141" s="31" t="s">
        <v>12253</v>
      </c>
      <c r="Q2141" s="20" t="s">
        <v>46</v>
      </c>
      <c r="R2141" s="32" t="s">
        <v>242</v>
      </c>
    </row>
    <row r="2142" spans="1:18" ht="22.5" hidden="1" customHeight="1" x14ac:dyDescent="0.2">
      <c r="A2142" s="29">
        <v>45386.84562010417</v>
      </c>
      <c r="B2142" s="20" t="s">
        <v>12254</v>
      </c>
      <c r="C2142" s="30">
        <v>160122737090</v>
      </c>
      <c r="D2142" s="20" t="s">
        <v>12255</v>
      </c>
      <c r="E2142" s="20" t="s">
        <v>50</v>
      </c>
      <c r="F2142" s="20" t="s">
        <v>8</v>
      </c>
      <c r="G2142" s="20">
        <v>2</v>
      </c>
      <c r="H2142" s="20">
        <v>2026</v>
      </c>
      <c r="I2142" s="20" t="s">
        <v>12256</v>
      </c>
      <c r="J2142" s="20" t="s">
        <v>12254</v>
      </c>
      <c r="K2142" s="20">
        <v>9933287621</v>
      </c>
      <c r="L2142" s="20" t="s">
        <v>12257</v>
      </c>
      <c r="M2142" s="20">
        <v>9951397356</v>
      </c>
      <c r="N2142" s="20" t="s">
        <v>67</v>
      </c>
      <c r="O2142" s="20" t="s">
        <v>8659</v>
      </c>
      <c r="P2142" s="31" t="s">
        <v>12258</v>
      </c>
      <c r="Q2142" s="20" t="s">
        <v>46</v>
      </c>
      <c r="R2142" s="32" t="s">
        <v>12259</v>
      </c>
    </row>
    <row r="2143" spans="1:18" ht="22.5" hidden="1" customHeight="1" x14ac:dyDescent="0.2">
      <c r="A2143" s="29">
        <v>45385.89258756944</v>
      </c>
      <c r="B2143" s="20" t="s">
        <v>12260</v>
      </c>
      <c r="C2143" s="30">
        <v>160122737091</v>
      </c>
      <c r="D2143" s="20" t="s">
        <v>12261</v>
      </c>
      <c r="E2143" s="20" t="s">
        <v>50</v>
      </c>
      <c r="F2143" s="20" t="s">
        <v>8</v>
      </c>
      <c r="G2143" s="20">
        <v>2</v>
      </c>
      <c r="H2143" s="20">
        <v>2026</v>
      </c>
      <c r="I2143" s="20" t="s">
        <v>12262</v>
      </c>
      <c r="J2143" s="20" t="s">
        <v>12260</v>
      </c>
      <c r="K2143" s="20">
        <v>7337537670</v>
      </c>
      <c r="L2143" s="20" t="s">
        <v>12263</v>
      </c>
      <c r="M2143" s="20">
        <v>9951397356</v>
      </c>
      <c r="N2143" s="20" t="s">
        <v>67</v>
      </c>
      <c r="O2143" s="20" t="s">
        <v>1032</v>
      </c>
      <c r="P2143" s="31" t="s">
        <v>12264</v>
      </c>
      <c r="Q2143" s="20" t="s">
        <v>70</v>
      </c>
      <c r="R2143" s="40" t="s">
        <v>12265</v>
      </c>
    </row>
    <row r="2144" spans="1:18" ht="22.5" hidden="1" customHeight="1" x14ac:dyDescent="0.2">
      <c r="A2144" s="29">
        <v>45407.687724166666</v>
      </c>
      <c r="B2144" s="20" t="s">
        <v>12266</v>
      </c>
      <c r="C2144" s="30">
        <v>160122737092</v>
      </c>
      <c r="D2144" s="20" t="s">
        <v>12267</v>
      </c>
      <c r="E2144" s="20" t="s">
        <v>50</v>
      </c>
      <c r="F2144" s="20" t="s">
        <v>8</v>
      </c>
      <c r="G2144" s="20">
        <v>2</v>
      </c>
      <c r="H2144" s="20">
        <v>2026</v>
      </c>
      <c r="I2144" s="20" t="s">
        <v>12266</v>
      </c>
      <c r="J2144" s="20" t="s">
        <v>12266</v>
      </c>
      <c r="K2144" s="20">
        <v>8179718827</v>
      </c>
      <c r="L2144" s="20" t="s">
        <v>12267</v>
      </c>
      <c r="M2144" s="20">
        <v>9951397356</v>
      </c>
      <c r="N2144" s="20" t="s">
        <v>67</v>
      </c>
      <c r="O2144" s="20">
        <v>75</v>
      </c>
      <c r="P2144" s="31" t="s">
        <v>12268</v>
      </c>
      <c r="Q2144" s="20" t="s">
        <v>70</v>
      </c>
      <c r="R2144" s="20" t="s">
        <v>12269</v>
      </c>
    </row>
    <row r="2145" spans="1:18" ht="22.5" hidden="1" customHeight="1" x14ac:dyDescent="0.2">
      <c r="A2145" s="29">
        <v>45384.873574143523</v>
      </c>
      <c r="B2145" s="20" t="s">
        <v>12270</v>
      </c>
      <c r="C2145" s="30">
        <v>160122737093</v>
      </c>
      <c r="D2145" s="20" t="s">
        <v>12271</v>
      </c>
      <c r="E2145" s="20" t="s">
        <v>50</v>
      </c>
      <c r="F2145" s="20" t="s">
        <v>8</v>
      </c>
      <c r="G2145" s="20">
        <v>2</v>
      </c>
      <c r="H2145" s="20">
        <v>2026</v>
      </c>
      <c r="I2145" s="20" t="s">
        <v>12272</v>
      </c>
      <c r="J2145" s="20" t="s">
        <v>12270</v>
      </c>
      <c r="K2145" s="20">
        <v>9515103227</v>
      </c>
      <c r="L2145" s="20" t="s">
        <v>12273</v>
      </c>
      <c r="M2145" s="20">
        <v>6304084209</v>
      </c>
      <c r="N2145" s="20" t="s">
        <v>12274</v>
      </c>
      <c r="O2145" s="20">
        <v>63</v>
      </c>
      <c r="P2145" s="31" t="s">
        <v>12275</v>
      </c>
      <c r="Q2145" s="20" t="s">
        <v>70</v>
      </c>
      <c r="R2145" s="32" t="s">
        <v>85</v>
      </c>
    </row>
    <row r="2146" spans="1:18" ht="22.5" hidden="1" customHeight="1" x14ac:dyDescent="0.2">
      <c r="A2146" s="29">
        <v>45386.327578124998</v>
      </c>
      <c r="B2146" s="20" t="s">
        <v>12276</v>
      </c>
      <c r="C2146" s="30">
        <v>160122737094</v>
      </c>
      <c r="D2146" s="20" t="s">
        <v>12277</v>
      </c>
      <c r="E2146" s="20" t="s">
        <v>50</v>
      </c>
      <c r="F2146" s="20" t="s">
        <v>8</v>
      </c>
      <c r="G2146" s="20">
        <v>2</v>
      </c>
      <c r="H2146" s="20">
        <v>2026</v>
      </c>
      <c r="I2146" s="20" t="s">
        <v>12278</v>
      </c>
      <c r="J2146" s="20" t="s">
        <v>12276</v>
      </c>
      <c r="K2146" s="20">
        <v>7382148304</v>
      </c>
      <c r="L2146" s="20" t="s">
        <v>12279</v>
      </c>
      <c r="M2146" s="20">
        <v>6304084209</v>
      </c>
      <c r="N2146" s="20" t="s">
        <v>67</v>
      </c>
      <c r="O2146" s="20">
        <v>75</v>
      </c>
      <c r="P2146" s="31" t="s">
        <v>12280</v>
      </c>
      <c r="Q2146" s="20" t="s">
        <v>70</v>
      </c>
      <c r="R2146" s="32" t="s">
        <v>12281</v>
      </c>
    </row>
    <row r="2147" spans="1:18" ht="22.5" hidden="1" customHeight="1" x14ac:dyDescent="0.2">
      <c r="A2147" s="29">
        <v>45385.55784918982</v>
      </c>
      <c r="B2147" s="20" t="s">
        <v>12282</v>
      </c>
      <c r="C2147" s="30">
        <v>160122737095</v>
      </c>
      <c r="D2147" s="20" t="s">
        <v>12283</v>
      </c>
      <c r="E2147" s="20" t="s">
        <v>50</v>
      </c>
      <c r="F2147" s="20" t="s">
        <v>8</v>
      </c>
      <c r="G2147" s="20">
        <v>2</v>
      </c>
      <c r="H2147" s="20">
        <v>2026</v>
      </c>
      <c r="I2147" s="20" t="s">
        <v>12284</v>
      </c>
      <c r="J2147" s="20" t="s">
        <v>12282</v>
      </c>
      <c r="K2147" s="20">
        <v>9491966484</v>
      </c>
      <c r="L2147" s="20" t="s">
        <v>12285</v>
      </c>
      <c r="M2147" s="20">
        <v>6304084209</v>
      </c>
      <c r="N2147" s="20" t="s">
        <v>67</v>
      </c>
      <c r="O2147" s="20">
        <v>75</v>
      </c>
      <c r="P2147" s="31" t="s">
        <v>12286</v>
      </c>
      <c r="Q2147" s="20" t="s">
        <v>70</v>
      </c>
      <c r="R2147" s="32" t="s">
        <v>85</v>
      </c>
    </row>
    <row r="2148" spans="1:18" ht="22.5" hidden="1" customHeight="1" x14ac:dyDescent="0.2">
      <c r="A2148" s="29">
        <v>45384.66748694444</v>
      </c>
      <c r="B2148" s="20" t="s">
        <v>12287</v>
      </c>
      <c r="C2148" s="30">
        <v>160122737096</v>
      </c>
      <c r="D2148" s="20" t="s">
        <v>12288</v>
      </c>
      <c r="E2148" s="20" t="s">
        <v>50</v>
      </c>
      <c r="F2148" s="20" t="s">
        <v>8</v>
      </c>
      <c r="G2148" s="20">
        <v>2</v>
      </c>
      <c r="H2148" s="20">
        <v>2026</v>
      </c>
      <c r="I2148" s="20" t="s">
        <v>12289</v>
      </c>
      <c r="J2148" s="20" t="s">
        <v>12287</v>
      </c>
      <c r="K2148" s="20">
        <v>9391468489</v>
      </c>
      <c r="L2148" s="20" t="s">
        <v>12290</v>
      </c>
      <c r="M2148" s="20">
        <v>6304084209</v>
      </c>
      <c r="N2148" s="20" t="s">
        <v>67</v>
      </c>
      <c r="O2148" s="20" t="s">
        <v>798</v>
      </c>
      <c r="P2148" s="31" t="s">
        <v>12291</v>
      </c>
      <c r="Q2148" s="20" t="s">
        <v>70</v>
      </c>
      <c r="R2148" s="32" t="s">
        <v>12292</v>
      </c>
    </row>
    <row r="2149" spans="1:18" ht="22.5" hidden="1" customHeight="1" x14ac:dyDescent="0.2">
      <c r="A2149" s="29">
        <v>45384.76324565972</v>
      </c>
      <c r="B2149" s="20" t="s">
        <v>12293</v>
      </c>
      <c r="C2149" s="30">
        <v>160122737097</v>
      </c>
      <c r="D2149" s="20" t="s">
        <v>12294</v>
      </c>
      <c r="E2149" s="20" t="s">
        <v>50</v>
      </c>
      <c r="F2149" s="20" t="s">
        <v>8</v>
      </c>
      <c r="G2149" s="20">
        <v>2</v>
      </c>
      <c r="H2149" s="20">
        <v>2026</v>
      </c>
      <c r="I2149" s="20" t="s">
        <v>12295</v>
      </c>
      <c r="J2149" s="20" t="s">
        <v>12293</v>
      </c>
      <c r="K2149" s="20">
        <v>9603517369</v>
      </c>
      <c r="L2149" s="20" t="s">
        <v>12296</v>
      </c>
      <c r="M2149" s="20">
        <v>6304084209</v>
      </c>
      <c r="N2149" s="20" t="s">
        <v>67</v>
      </c>
      <c r="O2149" s="20">
        <v>75.52</v>
      </c>
      <c r="P2149" s="31" t="s">
        <v>12297</v>
      </c>
      <c r="Q2149" s="20" t="s">
        <v>70</v>
      </c>
      <c r="R2149" s="32" t="s">
        <v>85</v>
      </c>
    </row>
    <row r="2150" spans="1:18" ht="22.5" hidden="1" customHeight="1" x14ac:dyDescent="0.2">
      <c r="A2150" s="29">
        <v>45384.683656168985</v>
      </c>
      <c r="B2150" s="20" t="s">
        <v>12298</v>
      </c>
      <c r="C2150" s="30">
        <v>160122737098</v>
      </c>
      <c r="D2150" s="20" t="s">
        <v>12299</v>
      </c>
      <c r="E2150" s="20" t="s">
        <v>50</v>
      </c>
      <c r="F2150" s="20" t="s">
        <v>8</v>
      </c>
      <c r="G2150" s="20">
        <v>2</v>
      </c>
      <c r="H2150" s="20">
        <v>2026</v>
      </c>
      <c r="I2150" s="20" t="s">
        <v>12300</v>
      </c>
      <c r="J2150" s="20" t="s">
        <v>12301</v>
      </c>
      <c r="K2150" s="20">
        <v>8639917249</v>
      </c>
      <c r="L2150" s="20" t="s">
        <v>12302</v>
      </c>
      <c r="M2150" s="20">
        <v>6304084209</v>
      </c>
      <c r="N2150" s="20" t="s">
        <v>9527</v>
      </c>
      <c r="O2150" s="20" t="s">
        <v>12303</v>
      </c>
      <c r="P2150" s="31" t="s">
        <v>12304</v>
      </c>
      <c r="Q2150" s="20" t="s">
        <v>70</v>
      </c>
      <c r="R2150" s="32" t="s">
        <v>682</v>
      </c>
    </row>
    <row r="2151" spans="1:18" ht="22.5" hidden="1" customHeight="1" x14ac:dyDescent="0.2">
      <c r="A2151" s="29">
        <v>45386.644998981486</v>
      </c>
      <c r="B2151" s="20" t="s">
        <v>12305</v>
      </c>
      <c r="C2151" s="30">
        <v>160122737099</v>
      </c>
      <c r="D2151" s="20" t="s">
        <v>12306</v>
      </c>
      <c r="E2151" s="20" t="s">
        <v>50</v>
      </c>
      <c r="F2151" s="20" t="s">
        <v>8</v>
      </c>
      <c r="G2151" s="20">
        <v>2</v>
      </c>
      <c r="H2151" s="20">
        <v>2026</v>
      </c>
      <c r="I2151" s="20" t="s">
        <v>12307</v>
      </c>
      <c r="J2151" s="20" t="s">
        <v>12305</v>
      </c>
      <c r="K2151" s="20">
        <v>9492471248</v>
      </c>
      <c r="L2151" s="20" t="s">
        <v>12308</v>
      </c>
      <c r="M2151" s="20">
        <v>6304084209</v>
      </c>
      <c r="N2151" s="20" t="s">
        <v>53</v>
      </c>
      <c r="O2151" s="20" t="s">
        <v>1207</v>
      </c>
      <c r="P2151" s="31" t="s">
        <v>12309</v>
      </c>
      <c r="Q2151" s="20" t="s">
        <v>70</v>
      </c>
      <c r="R2151" s="32" t="s">
        <v>12310</v>
      </c>
    </row>
    <row r="2152" spans="1:18" ht="22.5" hidden="1" customHeight="1" x14ac:dyDescent="0.2">
      <c r="A2152" s="29">
        <v>45384.669152106479</v>
      </c>
      <c r="B2152" s="20" t="s">
        <v>12311</v>
      </c>
      <c r="C2152" s="30">
        <v>160122737100</v>
      </c>
      <c r="D2152" s="20" t="s">
        <v>12312</v>
      </c>
      <c r="E2152" s="20" t="s">
        <v>50</v>
      </c>
      <c r="F2152" s="20" t="s">
        <v>8</v>
      </c>
      <c r="G2152" s="20">
        <v>2</v>
      </c>
      <c r="H2152" s="20">
        <v>2026</v>
      </c>
      <c r="I2152" s="20" t="s">
        <v>12313</v>
      </c>
      <c r="J2152" s="20" t="s">
        <v>12311</v>
      </c>
      <c r="K2152" s="20">
        <v>9121416611</v>
      </c>
      <c r="L2152" s="20" t="s">
        <v>12273</v>
      </c>
      <c r="M2152" s="20">
        <v>6304084209</v>
      </c>
      <c r="N2152" s="20" t="s">
        <v>53</v>
      </c>
      <c r="O2152" s="20">
        <v>61.12</v>
      </c>
      <c r="P2152" s="31" t="s">
        <v>12314</v>
      </c>
      <c r="Q2152" s="20" t="s">
        <v>70</v>
      </c>
      <c r="R2152" s="32" t="s">
        <v>112</v>
      </c>
    </row>
    <row r="2153" spans="1:18" ht="22.5" hidden="1" customHeight="1" x14ac:dyDescent="0.2">
      <c r="A2153" s="29">
        <v>45385.646654560187</v>
      </c>
      <c r="B2153" s="20" t="s">
        <v>12315</v>
      </c>
      <c r="C2153" s="30">
        <v>160122737101</v>
      </c>
      <c r="D2153" s="20" t="s">
        <v>12316</v>
      </c>
      <c r="E2153" s="20" t="s">
        <v>50</v>
      </c>
      <c r="F2153" s="20" t="s">
        <v>8</v>
      </c>
      <c r="G2153" s="20">
        <v>2</v>
      </c>
      <c r="H2153" s="20">
        <v>2026</v>
      </c>
      <c r="I2153" s="20" t="s">
        <v>12317</v>
      </c>
      <c r="J2153" s="20" t="s">
        <v>12315</v>
      </c>
      <c r="K2153" s="20">
        <v>7416890226</v>
      </c>
      <c r="L2153" s="20" t="s">
        <v>12318</v>
      </c>
      <c r="M2153" s="20">
        <v>6304084209</v>
      </c>
      <c r="N2153" s="20" t="s">
        <v>67</v>
      </c>
      <c r="O2153" s="20" t="s">
        <v>2121</v>
      </c>
      <c r="P2153" s="31" t="s">
        <v>12319</v>
      </c>
      <c r="Q2153" s="20" t="s">
        <v>46</v>
      </c>
      <c r="R2153" s="32" t="s">
        <v>112</v>
      </c>
    </row>
    <row r="2154" spans="1:18" ht="22.5" hidden="1" customHeight="1" x14ac:dyDescent="0.2">
      <c r="A2154" s="29">
        <v>45384.6737177662</v>
      </c>
      <c r="B2154" s="20" t="s">
        <v>12320</v>
      </c>
      <c r="C2154" s="30">
        <v>160122737102</v>
      </c>
      <c r="D2154" s="20" t="s">
        <v>12321</v>
      </c>
      <c r="E2154" s="20" t="s">
        <v>50</v>
      </c>
      <c r="F2154" s="20" t="s">
        <v>8</v>
      </c>
      <c r="G2154" s="20">
        <v>2</v>
      </c>
      <c r="H2154" s="20">
        <v>2026</v>
      </c>
      <c r="I2154" s="20" t="s">
        <v>12322</v>
      </c>
      <c r="J2154" s="20" t="s">
        <v>12320</v>
      </c>
      <c r="K2154" s="20">
        <v>7013653856</v>
      </c>
      <c r="L2154" s="20" t="s">
        <v>12323</v>
      </c>
      <c r="M2154" s="20">
        <v>6304084209</v>
      </c>
      <c r="N2154" s="20" t="s">
        <v>316</v>
      </c>
      <c r="O2154" s="20" t="s">
        <v>12324</v>
      </c>
      <c r="P2154" s="31" t="s">
        <v>12325</v>
      </c>
      <c r="Q2154" s="20" t="s">
        <v>46</v>
      </c>
      <c r="R2154" s="32" t="s">
        <v>12326</v>
      </c>
    </row>
    <row r="2155" spans="1:18" ht="22.5" hidden="1" customHeight="1" x14ac:dyDescent="0.2">
      <c r="A2155" s="29">
        <v>45385.81395329861</v>
      </c>
      <c r="B2155" s="20" t="s">
        <v>12327</v>
      </c>
      <c r="C2155" s="30">
        <v>160122737103</v>
      </c>
      <c r="D2155" s="20" t="s">
        <v>12328</v>
      </c>
      <c r="E2155" s="20" t="s">
        <v>50</v>
      </c>
      <c r="F2155" s="20" t="s">
        <v>8</v>
      </c>
      <c r="G2155" s="20">
        <v>2</v>
      </c>
      <c r="H2155" s="20">
        <v>2026</v>
      </c>
      <c r="I2155" s="20" t="s">
        <v>12329</v>
      </c>
      <c r="J2155" s="20" t="s">
        <v>12327</v>
      </c>
      <c r="K2155" s="20">
        <v>8143829527</v>
      </c>
      <c r="L2155" s="20" t="s">
        <v>12279</v>
      </c>
      <c r="M2155" s="20">
        <v>6304084209</v>
      </c>
      <c r="N2155" s="20" t="s">
        <v>67</v>
      </c>
      <c r="O2155" s="20" t="s">
        <v>4873</v>
      </c>
      <c r="P2155" s="31" t="s">
        <v>12330</v>
      </c>
      <c r="Q2155" s="20" t="s">
        <v>70</v>
      </c>
      <c r="R2155" s="32" t="s">
        <v>12331</v>
      </c>
    </row>
    <row r="2156" spans="1:18" ht="22.5" hidden="1" customHeight="1" x14ac:dyDescent="0.2">
      <c r="A2156" s="29">
        <v>45407.468310439814</v>
      </c>
      <c r="B2156" s="20" t="s">
        <v>12332</v>
      </c>
      <c r="C2156" s="30">
        <v>160122737104</v>
      </c>
      <c r="D2156" s="20" t="s">
        <v>12333</v>
      </c>
      <c r="E2156" s="20" t="s">
        <v>50</v>
      </c>
      <c r="F2156" s="20" t="s">
        <v>8</v>
      </c>
      <c r="G2156" s="20">
        <v>2</v>
      </c>
      <c r="H2156" s="20">
        <v>2026</v>
      </c>
      <c r="I2156" s="20" t="s">
        <v>12334</v>
      </c>
      <c r="J2156" s="20" t="s">
        <v>12332</v>
      </c>
      <c r="K2156" s="20">
        <v>9014042617</v>
      </c>
      <c r="L2156" s="20" t="s">
        <v>12335</v>
      </c>
      <c r="M2156" s="20">
        <v>6304084209</v>
      </c>
      <c r="N2156" s="20" t="s">
        <v>714</v>
      </c>
      <c r="O2156" s="20">
        <v>72</v>
      </c>
      <c r="P2156" s="31" t="s">
        <v>12336</v>
      </c>
      <c r="Q2156" s="20" t="s">
        <v>46</v>
      </c>
      <c r="R2156" s="20" t="s">
        <v>1638</v>
      </c>
    </row>
    <row r="2157" spans="1:18" ht="22.5" hidden="1" customHeight="1" x14ac:dyDescent="0.2">
      <c r="A2157" s="29">
        <v>45384.669084097222</v>
      </c>
      <c r="B2157" s="20" t="s">
        <v>12337</v>
      </c>
      <c r="C2157" s="30">
        <v>160122737105</v>
      </c>
      <c r="D2157" s="20" t="s">
        <v>12338</v>
      </c>
      <c r="E2157" s="20" t="s">
        <v>50</v>
      </c>
      <c r="F2157" s="20" t="s">
        <v>8</v>
      </c>
      <c r="G2157" s="20">
        <v>2</v>
      </c>
      <c r="H2157" s="20">
        <v>2026</v>
      </c>
      <c r="I2157" s="20" t="s">
        <v>12339</v>
      </c>
      <c r="J2157" s="20" t="s">
        <v>12340</v>
      </c>
      <c r="K2157" s="20">
        <v>9392348141</v>
      </c>
      <c r="L2157" s="20" t="s">
        <v>12341</v>
      </c>
      <c r="M2157" s="20">
        <v>6304084209</v>
      </c>
      <c r="N2157" s="20" t="s">
        <v>53</v>
      </c>
      <c r="O2157" s="20">
        <v>62</v>
      </c>
      <c r="P2157" s="31" t="s">
        <v>12342</v>
      </c>
      <c r="Q2157" s="20" t="s">
        <v>70</v>
      </c>
      <c r="R2157" s="32" t="s">
        <v>153</v>
      </c>
    </row>
    <row r="2158" spans="1:18" ht="22.5" hidden="1" customHeight="1" x14ac:dyDescent="0.2">
      <c r="A2158" s="29">
        <v>45384.727856261576</v>
      </c>
      <c r="B2158" s="20" t="s">
        <v>12343</v>
      </c>
      <c r="C2158" s="30">
        <v>160122737106</v>
      </c>
      <c r="D2158" s="20" t="s">
        <v>12344</v>
      </c>
      <c r="E2158" s="20" t="s">
        <v>50</v>
      </c>
      <c r="F2158" s="20" t="s">
        <v>8</v>
      </c>
      <c r="G2158" s="20">
        <v>2</v>
      </c>
      <c r="H2158" s="20">
        <v>2026</v>
      </c>
      <c r="I2158" s="20" t="s">
        <v>12345</v>
      </c>
      <c r="J2158" s="20" t="s">
        <v>12343</v>
      </c>
      <c r="K2158" s="20">
        <v>8523830061</v>
      </c>
      <c r="L2158" s="20" t="s">
        <v>12346</v>
      </c>
      <c r="M2158" s="20">
        <v>6304084209</v>
      </c>
      <c r="N2158" s="20" t="s">
        <v>67</v>
      </c>
      <c r="O2158" s="20" t="s">
        <v>110</v>
      </c>
      <c r="P2158" s="31" t="s">
        <v>12347</v>
      </c>
      <c r="Q2158" s="20" t="s">
        <v>46</v>
      </c>
      <c r="R2158" s="32" t="s">
        <v>2340</v>
      </c>
    </row>
    <row r="2159" spans="1:18" ht="22.5" hidden="1" customHeight="1" x14ac:dyDescent="0.2">
      <c r="A2159" s="29">
        <v>45390.383082685184</v>
      </c>
      <c r="B2159" s="20" t="s">
        <v>12348</v>
      </c>
      <c r="C2159" s="30">
        <v>160122737107</v>
      </c>
      <c r="D2159" s="20" t="s">
        <v>12349</v>
      </c>
      <c r="E2159" s="20" t="s">
        <v>50</v>
      </c>
      <c r="F2159" s="20" t="s">
        <v>8</v>
      </c>
      <c r="G2159" s="20">
        <v>2</v>
      </c>
      <c r="H2159" s="20">
        <v>2026</v>
      </c>
      <c r="I2159" s="20" t="s">
        <v>12350</v>
      </c>
      <c r="J2159" s="20" t="s">
        <v>12351</v>
      </c>
      <c r="K2159" s="20">
        <v>9866502862</v>
      </c>
      <c r="L2159" s="20" t="s">
        <v>12352</v>
      </c>
      <c r="M2159" s="20">
        <v>9866502862</v>
      </c>
      <c r="N2159" s="20" t="s">
        <v>53</v>
      </c>
      <c r="O2159" s="20">
        <v>60</v>
      </c>
      <c r="P2159" s="31" t="s">
        <v>12353</v>
      </c>
      <c r="Q2159" s="20" t="s">
        <v>70</v>
      </c>
      <c r="R2159" s="20" t="s">
        <v>271</v>
      </c>
    </row>
    <row r="2160" spans="1:18" ht="22.5" hidden="1" customHeight="1" x14ac:dyDescent="0.2">
      <c r="A2160" s="29">
        <v>45385.907666400468</v>
      </c>
      <c r="B2160" s="20" t="s">
        <v>12354</v>
      </c>
      <c r="C2160" s="30">
        <v>160122737108</v>
      </c>
      <c r="D2160" s="20" t="s">
        <v>12355</v>
      </c>
      <c r="E2160" s="20" t="s">
        <v>50</v>
      </c>
      <c r="F2160" s="20" t="s">
        <v>8</v>
      </c>
      <c r="G2160" s="20">
        <v>2</v>
      </c>
      <c r="H2160" s="20">
        <v>2026</v>
      </c>
      <c r="I2160" s="20" t="s">
        <v>12354</v>
      </c>
      <c r="J2160" s="20" t="s">
        <v>12356</v>
      </c>
      <c r="K2160" s="20">
        <v>9182810929</v>
      </c>
      <c r="L2160" s="20" t="s">
        <v>12279</v>
      </c>
      <c r="M2160" s="20">
        <v>6304084209</v>
      </c>
      <c r="N2160" s="20" t="s">
        <v>67</v>
      </c>
      <c r="O2160" s="20" t="s">
        <v>169</v>
      </c>
      <c r="P2160" s="31" t="s">
        <v>12357</v>
      </c>
      <c r="Q2160" s="20" t="s">
        <v>70</v>
      </c>
      <c r="R2160" s="32" t="s">
        <v>112</v>
      </c>
    </row>
    <row r="2161" spans="1:18" ht="32.25" hidden="1" customHeight="1" x14ac:dyDescent="0.2">
      <c r="A2161" s="29">
        <v>45386.622846180559</v>
      </c>
      <c r="B2161" s="20" t="s">
        <v>12358</v>
      </c>
      <c r="C2161" s="30">
        <v>160122737109</v>
      </c>
      <c r="D2161" s="20" t="s">
        <v>12359</v>
      </c>
      <c r="E2161" s="20" t="s">
        <v>50</v>
      </c>
      <c r="F2161" s="20" t="s">
        <v>8</v>
      </c>
      <c r="G2161" s="20">
        <v>2</v>
      </c>
      <c r="H2161" s="20">
        <v>2026</v>
      </c>
      <c r="I2161" s="20" t="s">
        <v>12360</v>
      </c>
      <c r="J2161" s="20" t="s">
        <v>12358</v>
      </c>
      <c r="K2161" s="20">
        <v>9533901108</v>
      </c>
      <c r="L2161" s="20" t="s">
        <v>12279</v>
      </c>
      <c r="M2161" s="20">
        <v>6304084209</v>
      </c>
      <c r="N2161" s="20" t="s">
        <v>67</v>
      </c>
      <c r="O2161" s="20">
        <v>75</v>
      </c>
      <c r="P2161" s="31" t="s">
        <v>12361</v>
      </c>
      <c r="Q2161" s="20" t="s">
        <v>70</v>
      </c>
      <c r="R2161" s="33" t="s">
        <v>12362</v>
      </c>
    </row>
    <row r="2162" spans="1:18" ht="22.5" hidden="1" customHeight="1" x14ac:dyDescent="0.2">
      <c r="A2162" s="29">
        <v>45386.644135011578</v>
      </c>
      <c r="B2162" s="20" t="s">
        <v>12363</v>
      </c>
      <c r="C2162" s="30">
        <v>160122737110</v>
      </c>
      <c r="D2162" s="20" t="s">
        <v>12364</v>
      </c>
      <c r="E2162" s="20" t="s">
        <v>50</v>
      </c>
      <c r="F2162" s="20" t="s">
        <v>8</v>
      </c>
      <c r="G2162" s="20">
        <v>2</v>
      </c>
      <c r="H2162" s="20">
        <v>2026</v>
      </c>
      <c r="I2162" s="20" t="s">
        <v>12363</v>
      </c>
      <c r="J2162" s="20" t="s">
        <v>12363</v>
      </c>
      <c r="K2162" s="20">
        <v>9912515918</v>
      </c>
      <c r="L2162" s="20" t="s">
        <v>12365</v>
      </c>
      <c r="M2162" s="20">
        <v>6304084209</v>
      </c>
      <c r="N2162" s="20" t="s">
        <v>714</v>
      </c>
      <c r="O2162" s="20">
        <v>72.92</v>
      </c>
      <c r="P2162" s="31" t="s">
        <v>12366</v>
      </c>
      <c r="Q2162" s="20" t="s">
        <v>70</v>
      </c>
      <c r="R2162" s="32" t="s">
        <v>5724</v>
      </c>
    </row>
    <row r="2163" spans="1:18" ht="22.5" hidden="1" customHeight="1" x14ac:dyDescent="0.2">
      <c r="A2163" s="29">
        <v>45385.896880393513</v>
      </c>
      <c r="B2163" s="20" t="s">
        <v>12367</v>
      </c>
      <c r="C2163" s="30">
        <v>160122737111</v>
      </c>
      <c r="D2163" s="20" t="s">
        <v>12368</v>
      </c>
      <c r="E2163" s="20" t="s">
        <v>50</v>
      </c>
      <c r="F2163" s="20" t="s">
        <v>8</v>
      </c>
      <c r="G2163" s="20">
        <v>2</v>
      </c>
      <c r="H2163" s="20">
        <v>2026</v>
      </c>
      <c r="I2163" s="20" t="s">
        <v>12369</v>
      </c>
      <c r="J2163" s="20" t="s">
        <v>12367</v>
      </c>
      <c r="K2163" s="20">
        <v>8712830124</v>
      </c>
      <c r="L2163" s="20" t="s">
        <v>12370</v>
      </c>
      <c r="M2163" s="20">
        <v>6304084209</v>
      </c>
      <c r="N2163" s="20" t="s">
        <v>53</v>
      </c>
      <c r="O2163" s="20">
        <v>60</v>
      </c>
      <c r="P2163" s="31" t="s">
        <v>12371</v>
      </c>
      <c r="Q2163" s="20" t="s">
        <v>70</v>
      </c>
      <c r="R2163" s="32" t="s">
        <v>3205</v>
      </c>
    </row>
    <row r="2164" spans="1:18" ht="22.5" hidden="1" customHeight="1" x14ac:dyDescent="0.2">
      <c r="A2164" s="29">
        <v>45385.89495559028</v>
      </c>
      <c r="B2164" s="20" t="s">
        <v>12372</v>
      </c>
      <c r="C2164" s="30">
        <v>160122737112</v>
      </c>
      <c r="D2164" s="20" t="s">
        <v>12373</v>
      </c>
      <c r="E2164" s="20" t="s">
        <v>50</v>
      </c>
      <c r="F2164" s="20" t="s">
        <v>8</v>
      </c>
      <c r="G2164" s="20">
        <v>2</v>
      </c>
      <c r="H2164" s="20">
        <v>2026</v>
      </c>
      <c r="I2164" s="20" t="s">
        <v>12374</v>
      </c>
      <c r="J2164" s="20" t="s">
        <v>12372</v>
      </c>
      <c r="K2164" s="20">
        <v>9515756186</v>
      </c>
      <c r="L2164" s="20" t="s">
        <v>12279</v>
      </c>
      <c r="M2164" s="20">
        <v>6304084209</v>
      </c>
      <c r="N2164" s="20" t="s">
        <v>67</v>
      </c>
      <c r="O2164" s="20" t="s">
        <v>2418</v>
      </c>
      <c r="P2164" s="31" t="s">
        <v>12375</v>
      </c>
      <c r="Q2164" s="20" t="s">
        <v>70</v>
      </c>
      <c r="R2164" s="32" t="s">
        <v>12376</v>
      </c>
    </row>
    <row r="2165" spans="1:18" ht="22.5" hidden="1" customHeight="1" x14ac:dyDescent="0.2">
      <c r="A2165" s="29">
        <v>45407.484579664349</v>
      </c>
      <c r="B2165" s="20" t="s">
        <v>12377</v>
      </c>
      <c r="C2165" s="30">
        <v>160122737113</v>
      </c>
      <c r="D2165" s="20" t="s">
        <v>12378</v>
      </c>
      <c r="E2165" s="20" t="s">
        <v>50</v>
      </c>
      <c r="F2165" s="20" t="s">
        <v>8</v>
      </c>
      <c r="G2165" s="20">
        <v>2</v>
      </c>
      <c r="H2165" s="20">
        <v>2026</v>
      </c>
      <c r="I2165" s="20" t="s">
        <v>12379</v>
      </c>
      <c r="J2165" s="20" t="s">
        <v>12377</v>
      </c>
      <c r="K2165" s="20">
        <v>8522824042</v>
      </c>
      <c r="L2165" s="20" t="s">
        <v>12380</v>
      </c>
      <c r="M2165" s="20">
        <v>6304084209</v>
      </c>
      <c r="N2165" s="20" t="s">
        <v>251</v>
      </c>
      <c r="O2165" s="20" t="s">
        <v>12381</v>
      </c>
      <c r="P2165" s="31" t="s">
        <v>12382</v>
      </c>
      <c r="Q2165" s="20" t="s">
        <v>70</v>
      </c>
      <c r="R2165" s="20" t="s">
        <v>209</v>
      </c>
    </row>
    <row r="2166" spans="1:18" ht="22.5" hidden="1" customHeight="1" x14ac:dyDescent="0.2">
      <c r="A2166" s="29">
        <v>45385.527906481482</v>
      </c>
      <c r="B2166" s="20" t="s">
        <v>12383</v>
      </c>
      <c r="C2166" s="30">
        <v>160122737114</v>
      </c>
      <c r="D2166" s="20" t="s">
        <v>12384</v>
      </c>
      <c r="E2166" s="20" t="s">
        <v>50</v>
      </c>
      <c r="F2166" s="20" t="s">
        <v>8</v>
      </c>
      <c r="G2166" s="20">
        <v>2</v>
      </c>
      <c r="H2166" s="20">
        <v>2026</v>
      </c>
      <c r="I2166" s="20" t="s">
        <v>12385</v>
      </c>
      <c r="J2166" s="20" t="s">
        <v>12383</v>
      </c>
      <c r="K2166" s="20">
        <v>9531913601</v>
      </c>
      <c r="L2166" s="20" t="s">
        <v>12302</v>
      </c>
      <c r="M2166" s="20">
        <v>6304084209</v>
      </c>
      <c r="N2166" s="20" t="s">
        <v>67</v>
      </c>
      <c r="O2166" s="20" t="s">
        <v>12386</v>
      </c>
      <c r="P2166" s="31" t="s">
        <v>12387</v>
      </c>
      <c r="Q2166" s="20" t="s">
        <v>70</v>
      </c>
      <c r="R2166" s="32" t="s">
        <v>682</v>
      </c>
    </row>
    <row r="2167" spans="1:18" ht="22.5" hidden="1" customHeight="1" x14ac:dyDescent="0.2">
      <c r="A2167" s="29">
        <v>45386.801172731481</v>
      </c>
      <c r="B2167" s="20" t="s">
        <v>12388</v>
      </c>
      <c r="C2167" s="30">
        <v>160122737115</v>
      </c>
      <c r="D2167" s="20" t="s">
        <v>12389</v>
      </c>
      <c r="E2167" s="20" t="s">
        <v>50</v>
      </c>
      <c r="F2167" s="20" t="s">
        <v>8</v>
      </c>
      <c r="G2167" s="20">
        <v>2</v>
      </c>
      <c r="H2167" s="20">
        <v>2026</v>
      </c>
      <c r="I2167" s="20" t="s">
        <v>12390</v>
      </c>
      <c r="J2167" s="20" t="s">
        <v>12388</v>
      </c>
      <c r="K2167" s="20">
        <v>8143168313</v>
      </c>
      <c r="L2167" s="20" t="s">
        <v>12391</v>
      </c>
      <c r="M2167" s="20">
        <v>9441044722</v>
      </c>
      <c r="N2167" s="20" t="s">
        <v>53</v>
      </c>
      <c r="O2167" s="20" t="s">
        <v>12392</v>
      </c>
      <c r="P2167" s="31" t="s">
        <v>12393</v>
      </c>
      <c r="Q2167" s="20" t="s">
        <v>70</v>
      </c>
      <c r="R2167" s="32" t="s">
        <v>12394</v>
      </c>
    </row>
    <row r="2168" spans="1:18" ht="22.5" hidden="1" customHeight="1" x14ac:dyDescent="0.2">
      <c r="A2168" s="29">
        <v>45408.27942460648</v>
      </c>
      <c r="B2168" s="20" t="s">
        <v>12395</v>
      </c>
      <c r="C2168" s="30">
        <v>160122737116</v>
      </c>
      <c r="D2168" s="20" t="s">
        <v>12396</v>
      </c>
      <c r="E2168" s="20" t="s">
        <v>50</v>
      </c>
      <c r="F2168" s="20" t="s">
        <v>8</v>
      </c>
      <c r="G2168" s="20">
        <v>2</v>
      </c>
      <c r="H2168" s="20">
        <v>2026</v>
      </c>
      <c r="I2168" s="20" t="s">
        <v>12397</v>
      </c>
      <c r="J2168" s="20" t="s">
        <v>12398</v>
      </c>
      <c r="K2168" s="20">
        <v>7993292518</v>
      </c>
      <c r="L2168" s="20" t="s">
        <v>12399</v>
      </c>
      <c r="M2168" s="20">
        <v>9441044722</v>
      </c>
      <c r="N2168" s="20" t="s">
        <v>43</v>
      </c>
      <c r="O2168" s="20">
        <v>114.24</v>
      </c>
      <c r="P2168" s="31" t="s">
        <v>12400</v>
      </c>
      <c r="Q2168" s="20" t="s">
        <v>70</v>
      </c>
      <c r="R2168" s="20" t="s">
        <v>1286</v>
      </c>
    </row>
    <row r="2169" spans="1:18" ht="22.5" hidden="1" customHeight="1" x14ac:dyDescent="0.2">
      <c r="A2169" s="29">
        <v>45386.652928460651</v>
      </c>
      <c r="B2169" s="20" t="s">
        <v>12401</v>
      </c>
      <c r="C2169" s="30">
        <v>160122737117</v>
      </c>
      <c r="D2169" s="20" t="s">
        <v>12402</v>
      </c>
      <c r="E2169" s="20" t="s">
        <v>50</v>
      </c>
      <c r="F2169" s="20" t="s">
        <v>8</v>
      </c>
      <c r="G2169" s="20">
        <v>2</v>
      </c>
      <c r="H2169" s="20">
        <v>2026</v>
      </c>
      <c r="I2169" s="20" t="s">
        <v>12403</v>
      </c>
      <c r="J2169" s="20" t="s">
        <v>12404</v>
      </c>
      <c r="K2169" s="20">
        <v>9490134678</v>
      </c>
      <c r="L2169" s="20" t="s">
        <v>12405</v>
      </c>
      <c r="M2169" s="20">
        <v>9441044722</v>
      </c>
      <c r="N2169" s="20" t="s">
        <v>43</v>
      </c>
      <c r="O2169" s="20">
        <v>114</v>
      </c>
      <c r="P2169" s="31" t="s">
        <v>12406</v>
      </c>
      <c r="Q2169" s="20" t="s">
        <v>70</v>
      </c>
      <c r="R2169" s="32" t="s">
        <v>12407</v>
      </c>
    </row>
    <row r="2170" spans="1:18" ht="22.5" hidden="1" customHeight="1" x14ac:dyDescent="0.2">
      <c r="A2170" s="29">
        <v>45386.622812743051</v>
      </c>
      <c r="B2170" s="20" t="s">
        <v>12408</v>
      </c>
      <c r="C2170" s="30">
        <v>160122737118</v>
      </c>
      <c r="D2170" s="20" t="s">
        <v>12409</v>
      </c>
      <c r="E2170" s="20" t="s">
        <v>50</v>
      </c>
      <c r="F2170" s="20" t="s">
        <v>8</v>
      </c>
      <c r="G2170" s="20">
        <v>2</v>
      </c>
      <c r="H2170" s="20">
        <v>2026</v>
      </c>
      <c r="I2170" s="31" t="s">
        <v>12410</v>
      </c>
      <c r="J2170" s="20" t="s">
        <v>12408</v>
      </c>
      <c r="K2170" s="20">
        <v>8143182883</v>
      </c>
      <c r="L2170" s="20" t="s">
        <v>12411</v>
      </c>
      <c r="M2170" s="20">
        <v>9441044722</v>
      </c>
      <c r="N2170" s="20" t="s">
        <v>43</v>
      </c>
      <c r="O2170" s="20">
        <v>114</v>
      </c>
      <c r="P2170" s="31" t="s">
        <v>12412</v>
      </c>
      <c r="Q2170" s="20" t="s">
        <v>70</v>
      </c>
      <c r="R2170" s="32" t="s">
        <v>46</v>
      </c>
    </row>
    <row r="2171" spans="1:18" ht="22.5" hidden="1" customHeight="1" x14ac:dyDescent="0.2">
      <c r="A2171" s="29">
        <v>45385.90650420139</v>
      </c>
      <c r="B2171" s="20" t="s">
        <v>12413</v>
      </c>
      <c r="C2171" s="30">
        <v>160122737120</v>
      </c>
      <c r="D2171" s="20" t="s">
        <v>12414</v>
      </c>
      <c r="E2171" s="20" t="s">
        <v>50</v>
      </c>
      <c r="F2171" s="20" t="s">
        <v>8</v>
      </c>
      <c r="G2171" s="20">
        <v>2</v>
      </c>
      <c r="H2171" s="20">
        <v>2026</v>
      </c>
      <c r="I2171" s="20" t="s">
        <v>12415</v>
      </c>
      <c r="J2171" s="20" t="s">
        <v>12413</v>
      </c>
      <c r="K2171" s="20">
        <v>9390144444</v>
      </c>
      <c r="L2171" s="20" t="s">
        <v>12411</v>
      </c>
      <c r="M2171" s="20">
        <v>9441044722</v>
      </c>
      <c r="N2171" s="20" t="s">
        <v>5486</v>
      </c>
      <c r="O2171" s="20" t="s">
        <v>12416</v>
      </c>
      <c r="P2171" s="31" t="s">
        <v>12417</v>
      </c>
      <c r="Q2171" s="20" t="s">
        <v>70</v>
      </c>
      <c r="R2171" s="32" t="s">
        <v>12418</v>
      </c>
    </row>
    <row r="2172" spans="1:18" ht="22.5" hidden="1" customHeight="1" x14ac:dyDescent="0.2">
      <c r="A2172" s="29">
        <v>45386.622903055555</v>
      </c>
      <c r="B2172" s="20" t="s">
        <v>12419</v>
      </c>
      <c r="C2172" s="30">
        <v>160122737121</v>
      </c>
      <c r="D2172" s="20" t="s">
        <v>12420</v>
      </c>
      <c r="E2172" s="20" t="s">
        <v>50</v>
      </c>
      <c r="F2172" s="20" t="s">
        <v>8</v>
      </c>
      <c r="G2172" s="20">
        <v>2</v>
      </c>
      <c r="H2172" s="20">
        <v>2026</v>
      </c>
      <c r="I2172" s="20" t="s">
        <v>12421</v>
      </c>
      <c r="J2172" s="20" t="s">
        <v>12419</v>
      </c>
      <c r="K2172" s="20">
        <v>9154793081</v>
      </c>
      <c r="L2172" s="20" t="s">
        <v>12411</v>
      </c>
      <c r="M2172" s="20">
        <v>9441044722</v>
      </c>
      <c r="N2172" s="20" t="s">
        <v>43</v>
      </c>
      <c r="O2172" s="20">
        <v>114</v>
      </c>
      <c r="P2172" s="31" t="s">
        <v>12422</v>
      </c>
      <c r="Q2172" s="20" t="s">
        <v>70</v>
      </c>
      <c r="R2172" s="32" t="s">
        <v>2340</v>
      </c>
    </row>
    <row r="2173" spans="1:18" ht="22.5" hidden="1" customHeight="1" x14ac:dyDescent="0.2">
      <c r="A2173" s="29">
        <v>45407.485076006946</v>
      </c>
      <c r="B2173" s="20" t="s">
        <v>12423</v>
      </c>
      <c r="C2173" s="30">
        <v>160122737122</v>
      </c>
      <c r="D2173" s="20" t="s">
        <v>12424</v>
      </c>
      <c r="E2173" s="20" t="s">
        <v>50</v>
      </c>
      <c r="F2173" s="20" t="s">
        <v>8</v>
      </c>
      <c r="G2173" s="20">
        <v>2</v>
      </c>
      <c r="H2173" s="20">
        <v>2026</v>
      </c>
      <c r="I2173" s="20" t="s">
        <v>12425</v>
      </c>
      <c r="J2173" s="20" t="s">
        <v>12423</v>
      </c>
      <c r="K2173" s="20">
        <v>9866161517</v>
      </c>
      <c r="L2173" s="20" t="s">
        <v>12426</v>
      </c>
      <c r="M2173" s="20">
        <v>9441044722</v>
      </c>
      <c r="N2173" s="20" t="s">
        <v>53</v>
      </c>
      <c r="O2173" s="20">
        <v>70</v>
      </c>
      <c r="P2173" s="31" t="s">
        <v>12427</v>
      </c>
      <c r="Q2173" s="20" t="s">
        <v>70</v>
      </c>
      <c r="R2173" s="20" t="s">
        <v>85</v>
      </c>
    </row>
    <row r="2174" spans="1:18" ht="22.5" hidden="1" customHeight="1" x14ac:dyDescent="0.2">
      <c r="A2174" s="29">
        <v>45386.651514594909</v>
      </c>
      <c r="B2174" s="20" t="s">
        <v>12428</v>
      </c>
      <c r="C2174" s="30">
        <v>160122737123</v>
      </c>
      <c r="D2174" s="20" t="s">
        <v>12429</v>
      </c>
      <c r="E2174" s="20" t="s">
        <v>50</v>
      </c>
      <c r="F2174" s="20" t="s">
        <v>8</v>
      </c>
      <c r="G2174" s="20">
        <v>2</v>
      </c>
      <c r="H2174" s="20">
        <v>2026</v>
      </c>
      <c r="I2174" s="20" t="s">
        <v>12430</v>
      </c>
      <c r="J2174" s="20" t="s">
        <v>12428</v>
      </c>
      <c r="K2174" s="20">
        <v>7075531891</v>
      </c>
      <c r="L2174" s="20" t="s">
        <v>12405</v>
      </c>
      <c r="M2174" s="20">
        <v>9441044722</v>
      </c>
      <c r="N2174" s="20" t="s">
        <v>5486</v>
      </c>
      <c r="O2174" s="20" t="s">
        <v>12431</v>
      </c>
      <c r="P2174" s="31" t="s">
        <v>12432</v>
      </c>
      <c r="Q2174" s="20" t="s">
        <v>46</v>
      </c>
      <c r="R2174" s="32" t="s">
        <v>682</v>
      </c>
    </row>
    <row r="2175" spans="1:18" ht="22.5" hidden="1" customHeight="1" x14ac:dyDescent="0.2">
      <c r="A2175" s="29">
        <v>45386.708071493056</v>
      </c>
      <c r="B2175" s="20" t="s">
        <v>12433</v>
      </c>
      <c r="C2175" s="30">
        <v>160122737124</v>
      </c>
      <c r="D2175" s="20" t="s">
        <v>12434</v>
      </c>
      <c r="E2175" s="20" t="s">
        <v>50</v>
      </c>
      <c r="F2175" s="20" t="s">
        <v>8</v>
      </c>
      <c r="G2175" s="20">
        <v>2</v>
      </c>
      <c r="H2175" s="20">
        <v>2026</v>
      </c>
      <c r="I2175" s="20" t="s">
        <v>12435</v>
      </c>
      <c r="J2175" s="20" t="s">
        <v>12433</v>
      </c>
      <c r="K2175" s="20">
        <v>6303463274</v>
      </c>
      <c r="L2175" s="20" t="s">
        <v>12436</v>
      </c>
      <c r="M2175" s="20">
        <v>9441044722</v>
      </c>
      <c r="N2175" s="20" t="s">
        <v>714</v>
      </c>
      <c r="O2175" s="20">
        <v>72.290000000000006</v>
      </c>
      <c r="P2175" s="31" t="s">
        <v>12437</v>
      </c>
      <c r="Q2175" s="20" t="s">
        <v>70</v>
      </c>
      <c r="R2175" s="32" t="s">
        <v>112</v>
      </c>
    </row>
    <row r="2176" spans="1:18" ht="22.5" hidden="1" customHeight="1" x14ac:dyDescent="0.2">
      <c r="A2176" s="29">
        <v>45385.515644432875</v>
      </c>
      <c r="B2176" s="20" t="s">
        <v>12438</v>
      </c>
      <c r="C2176" s="30">
        <v>160122737125</v>
      </c>
      <c r="D2176" s="20" t="s">
        <v>12439</v>
      </c>
      <c r="E2176" s="20" t="s">
        <v>50</v>
      </c>
      <c r="F2176" s="20" t="s">
        <v>8</v>
      </c>
      <c r="G2176" s="20">
        <v>2</v>
      </c>
      <c r="H2176" s="20">
        <v>2026</v>
      </c>
      <c r="I2176" s="20" t="s">
        <v>12440</v>
      </c>
      <c r="J2176" s="20" t="s">
        <v>12438</v>
      </c>
      <c r="K2176" s="20">
        <v>9705780198</v>
      </c>
      <c r="L2176" s="20" t="s">
        <v>12441</v>
      </c>
      <c r="M2176" s="20">
        <v>9441044722</v>
      </c>
      <c r="N2176" s="20" t="s">
        <v>5486</v>
      </c>
      <c r="O2176" s="20">
        <v>60.44</v>
      </c>
      <c r="P2176" s="31" t="s">
        <v>12442</v>
      </c>
      <c r="Q2176" s="20" t="s">
        <v>46</v>
      </c>
      <c r="R2176" s="32" t="s">
        <v>369</v>
      </c>
    </row>
    <row r="2177" spans="1:18" ht="22.5" hidden="1" customHeight="1" x14ac:dyDescent="0.2">
      <c r="A2177" s="29">
        <v>45385.898108518522</v>
      </c>
      <c r="B2177" s="20" t="s">
        <v>12443</v>
      </c>
      <c r="C2177" s="30">
        <v>160122737126</v>
      </c>
      <c r="D2177" s="20" t="s">
        <v>12444</v>
      </c>
      <c r="E2177" s="20" t="s">
        <v>50</v>
      </c>
      <c r="F2177" s="20" t="s">
        <v>8</v>
      </c>
      <c r="G2177" s="20">
        <v>2</v>
      </c>
      <c r="H2177" s="20">
        <v>2026</v>
      </c>
      <c r="I2177" s="20" t="s">
        <v>12445</v>
      </c>
      <c r="J2177" s="20" t="s">
        <v>12443</v>
      </c>
      <c r="K2177" s="20">
        <v>7013779294</v>
      </c>
      <c r="L2177" s="20" t="s">
        <v>12446</v>
      </c>
      <c r="M2177" s="20">
        <v>9441044722</v>
      </c>
      <c r="N2177" s="20" t="s">
        <v>43</v>
      </c>
      <c r="O2177" s="20" t="s">
        <v>12447</v>
      </c>
      <c r="P2177" s="31" t="s">
        <v>12448</v>
      </c>
      <c r="Q2177" s="20" t="s">
        <v>70</v>
      </c>
      <c r="R2177" s="32" t="s">
        <v>5400</v>
      </c>
    </row>
    <row r="2178" spans="1:18" ht="22.5" hidden="1" customHeight="1" x14ac:dyDescent="0.2">
      <c r="A2178" s="29">
        <v>45386.645385567128</v>
      </c>
      <c r="B2178" s="20" t="s">
        <v>12449</v>
      </c>
      <c r="C2178" s="30">
        <v>160122737127</v>
      </c>
      <c r="D2178" s="20" t="s">
        <v>12450</v>
      </c>
      <c r="E2178" s="20" t="s">
        <v>50</v>
      </c>
      <c r="F2178" s="20" t="s">
        <v>8</v>
      </c>
      <c r="G2178" s="20">
        <v>2</v>
      </c>
      <c r="H2178" s="20">
        <v>2026</v>
      </c>
      <c r="I2178" s="20" t="s">
        <v>12451</v>
      </c>
      <c r="J2178" s="20" t="s">
        <v>12449</v>
      </c>
      <c r="K2178" s="20">
        <v>9848352499</v>
      </c>
      <c r="L2178" s="20" t="s">
        <v>12411</v>
      </c>
      <c r="M2178" s="20">
        <v>9441044722</v>
      </c>
      <c r="N2178" s="20" t="s">
        <v>714</v>
      </c>
      <c r="O2178" s="20" t="s">
        <v>1170</v>
      </c>
      <c r="P2178" s="31" t="s">
        <v>12452</v>
      </c>
      <c r="Q2178" s="20" t="s">
        <v>70</v>
      </c>
      <c r="R2178" s="32" t="s">
        <v>451</v>
      </c>
    </row>
    <row r="2179" spans="1:18" ht="22.5" hidden="1" customHeight="1" x14ac:dyDescent="0.2">
      <c r="A2179" s="29">
        <v>45387.61828145833</v>
      </c>
      <c r="B2179" s="20" t="s">
        <v>12453</v>
      </c>
      <c r="C2179" s="30">
        <v>160122737128</v>
      </c>
      <c r="D2179" s="20" t="s">
        <v>12454</v>
      </c>
      <c r="E2179" s="20" t="s">
        <v>50</v>
      </c>
      <c r="F2179" s="20" t="s">
        <v>8</v>
      </c>
      <c r="G2179" s="20">
        <v>2</v>
      </c>
      <c r="H2179" s="20">
        <v>2026</v>
      </c>
      <c r="I2179" s="20" t="s">
        <v>12455</v>
      </c>
      <c r="J2179" s="20" t="s">
        <v>12453</v>
      </c>
      <c r="K2179" s="20">
        <v>9353481650</v>
      </c>
      <c r="L2179" s="20" t="s">
        <v>12456</v>
      </c>
      <c r="M2179" s="20">
        <v>999999999999</v>
      </c>
      <c r="N2179" s="20" t="s">
        <v>714</v>
      </c>
      <c r="O2179" s="20" t="s">
        <v>2612</v>
      </c>
      <c r="P2179" s="20" t="s">
        <v>12457</v>
      </c>
      <c r="Q2179" s="20" t="s">
        <v>70</v>
      </c>
      <c r="R2179" s="20" t="s">
        <v>112</v>
      </c>
    </row>
    <row r="2180" spans="1:18" ht="22.5" hidden="1" customHeight="1" x14ac:dyDescent="0.2">
      <c r="A2180" s="29">
        <v>45385.892616041667</v>
      </c>
      <c r="B2180" s="20" t="s">
        <v>12458</v>
      </c>
      <c r="C2180" s="30">
        <v>160122737129</v>
      </c>
      <c r="D2180" s="20" t="s">
        <v>12459</v>
      </c>
      <c r="E2180" s="20" t="s">
        <v>50</v>
      </c>
      <c r="F2180" s="20" t="s">
        <v>8</v>
      </c>
      <c r="G2180" s="20">
        <v>2</v>
      </c>
      <c r="H2180" s="20">
        <v>2026</v>
      </c>
      <c r="I2180" s="20" t="s">
        <v>12460</v>
      </c>
      <c r="J2180" s="20" t="s">
        <v>12461</v>
      </c>
      <c r="K2180" s="20">
        <v>8341858051</v>
      </c>
      <c r="L2180" s="20" t="s">
        <v>12462</v>
      </c>
      <c r="M2180" s="20">
        <v>9441044722</v>
      </c>
      <c r="N2180" s="20" t="s">
        <v>43</v>
      </c>
      <c r="O2180" s="20">
        <v>114.24</v>
      </c>
      <c r="P2180" s="31" t="s">
        <v>12463</v>
      </c>
      <c r="Q2180" s="20" t="s">
        <v>70</v>
      </c>
      <c r="R2180" s="32" t="s">
        <v>112</v>
      </c>
    </row>
    <row r="2181" spans="1:18" ht="22.5" hidden="1" customHeight="1" x14ac:dyDescent="0.2">
      <c r="A2181" s="29">
        <v>45385.512733217591</v>
      </c>
      <c r="B2181" s="20" t="s">
        <v>12464</v>
      </c>
      <c r="C2181" s="30">
        <v>160122737130</v>
      </c>
      <c r="D2181" s="20" t="s">
        <v>12465</v>
      </c>
      <c r="E2181" s="20" t="s">
        <v>50</v>
      </c>
      <c r="F2181" s="20" t="s">
        <v>8</v>
      </c>
      <c r="G2181" s="20">
        <v>2</v>
      </c>
      <c r="H2181" s="20">
        <v>2026</v>
      </c>
      <c r="I2181" s="20" t="s">
        <v>12466</v>
      </c>
      <c r="J2181" s="20" t="s">
        <v>12464</v>
      </c>
      <c r="K2181" s="20">
        <v>6304917042</v>
      </c>
      <c r="L2181" s="20" t="s">
        <v>12467</v>
      </c>
      <c r="M2181" s="20">
        <v>9441044722</v>
      </c>
      <c r="N2181" s="20" t="s">
        <v>5486</v>
      </c>
      <c r="O2181" s="20">
        <v>61</v>
      </c>
      <c r="P2181" s="31" t="s">
        <v>12468</v>
      </c>
      <c r="Q2181" s="20" t="s">
        <v>70</v>
      </c>
      <c r="R2181" s="32" t="s">
        <v>12469</v>
      </c>
    </row>
    <row r="2182" spans="1:18" ht="22.5" hidden="1" customHeight="1" x14ac:dyDescent="0.2">
      <c r="A2182" s="29">
        <v>45385.903556701393</v>
      </c>
      <c r="B2182" s="20" t="s">
        <v>12470</v>
      </c>
      <c r="C2182" s="30">
        <v>160122737131</v>
      </c>
      <c r="D2182" s="20" t="s">
        <v>12471</v>
      </c>
      <c r="E2182" s="20" t="s">
        <v>50</v>
      </c>
      <c r="F2182" s="20" t="s">
        <v>8</v>
      </c>
      <c r="G2182" s="20">
        <v>2</v>
      </c>
      <c r="H2182" s="20">
        <v>2026</v>
      </c>
      <c r="I2182" s="20" t="s">
        <v>12472</v>
      </c>
      <c r="J2182" s="20" t="s">
        <v>12470</v>
      </c>
      <c r="K2182" s="20">
        <v>9550617578</v>
      </c>
      <c r="L2182" s="20" t="s">
        <v>12473</v>
      </c>
      <c r="M2182" s="20">
        <v>9441044722</v>
      </c>
      <c r="N2182" s="20" t="s">
        <v>12474</v>
      </c>
      <c r="O2182" s="20" t="s">
        <v>12475</v>
      </c>
      <c r="P2182" s="31" t="s">
        <v>12476</v>
      </c>
      <c r="Q2182" s="20" t="s">
        <v>70</v>
      </c>
      <c r="R2182" s="32" t="s">
        <v>488</v>
      </c>
    </row>
    <row r="2183" spans="1:18" ht="22.5" hidden="1" customHeight="1" x14ac:dyDescent="0.2">
      <c r="A2183" s="29">
        <v>45385.905052465278</v>
      </c>
      <c r="B2183" s="20" t="s">
        <v>12477</v>
      </c>
      <c r="C2183" s="30">
        <v>160122737132</v>
      </c>
      <c r="D2183" s="20" t="s">
        <v>12478</v>
      </c>
      <c r="E2183" s="20" t="s">
        <v>50</v>
      </c>
      <c r="F2183" s="20" t="s">
        <v>8</v>
      </c>
      <c r="G2183" s="20">
        <v>2</v>
      </c>
      <c r="H2183" s="20">
        <v>2026</v>
      </c>
      <c r="I2183" s="20" t="s">
        <v>12479</v>
      </c>
      <c r="J2183" s="20" t="s">
        <v>12477</v>
      </c>
      <c r="K2183" s="20">
        <v>7795995654</v>
      </c>
      <c r="L2183" s="20" t="s">
        <v>12480</v>
      </c>
      <c r="M2183" s="20">
        <v>9441044722</v>
      </c>
      <c r="N2183" s="20" t="s">
        <v>43</v>
      </c>
      <c r="O2183" s="20">
        <v>114</v>
      </c>
      <c r="P2183" s="31" t="s">
        <v>12481</v>
      </c>
      <c r="Q2183" s="20" t="s">
        <v>70</v>
      </c>
      <c r="R2183" s="32" t="s">
        <v>242</v>
      </c>
    </row>
    <row r="2184" spans="1:18" ht="22.5" hidden="1" customHeight="1" x14ac:dyDescent="0.2">
      <c r="A2184" s="29">
        <v>45385.896108564819</v>
      </c>
      <c r="B2184" s="20" t="s">
        <v>12482</v>
      </c>
      <c r="C2184" s="30">
        <v>160122737133</v>
      </c>
      <c r="D2184" s="20" t="s">
        <v>12483</v>
      </c>
      <c r="E2184" s="20" t="s">
        <v>50</v>
      </c>
      <c r="F2184" s="20" t="s">
        <v>8</v>
      </c>
      <c r="G2184" s="20">
        <v>2</v>
      </c>
      <c r="H2184" s="20">
        <v>2026</v>
      </c>
      <c r="I2184" s="20" t="s">
        <v>12484</v>
      </c>
      <c r="J2184" s="20" t="s">
        <v>12482</v>
      </c>
      <c r="K2184" s="20">
        <v>7013914191</v>
      </c>
      <c r="L2184" s="20" t="s">
        <v>12411</v>
      </c>
      <c r="M2184" s="20">
        <v>9441044722</v>
      </c>
      <c r="N2184" s="20" t="s">
        <v>714</v>
      </c>
      <c r="O2184" s="20">
        <v>72</v>
      </c>
      <c r="P2184" s="31" t="s">
        <v>12485</v>
      </c>
      <c r="Q2184" s="20" t="s">
        <v>70</v>
      </c>
      <c r="R2184" s="32" t="s">
        <v>301</v>
      </c>
    </row>
    <row r="2185" spans="1:18" ht="22.5" hidden="1" customHeight="1" x14ac:dyDescent="0.2">
      <c r="A2185" s="29">
        <v>45385.8935021875</v>
      </c>
      <c r="B2185" s="20" t="s">
        <v>12486</v>
      </c>
      <c r="C2185" s="30">
        <v>160122737134</v>
      </c>
      <c r="D2185" s="20" t="s">
        <v>12487</v>
      </c>
      <c r="E2185" s="20" t="s">
        <v>50</v>
      </c>
      <c r="F2185" s="20" t="s">
        <v>8</v>
      </c>
      <c r="G2185" s="20">
        <v>2</v>
      </c>
      <c r="H2185" s="20">
        <v>2026</v>
      </c>
      <c r="I2185" s="20" t="s">
        <v>12488</v>
      </c>
      <c r="J2185" s="20" t="s">
        <v>12489</v>
      </c>
      <c r="K2185" s="20">
        <v>7386738659</v>
      </c>
      <c r="L2185" s="20" t="s">
        <v>12490</v>
      </c>
      <c r="M2185" s="20">
        <v>9441044722</v>
      </c>
      <c r="N2185" s="20" t="s">
        <v>714</v>
      </c>
      <c r="O2185" s="20" t="s">
        <v>1175</v>
      </c>
      <c r="P2185" s="31" t="s">
        <v>12491</v>
      </c>
      <c r="Q2185" s="20" t="s">
        <v>70</v>
      </c>
      <c r="R2185" s="32" t="s">
        <v>451</v>
      </c>
    </row>
    <row r="2186" spans="1:18" ht="22.5" hidden="1" customHeight="1" x14ac:dyDescent="0.2">
      <c r="A2186" s="29">
        <v>45384.896534953703</v>
      </c>
      <c r="B2186" s="20" t="s">
        <v>12492</v>
      </c>
      <c r="C2186" s="30">
        <v>160122737135</v>
      </c>
      <c r="D2186" s="20" t="s">
        <v>12493</v>
      </c>
      <c r="E2186" s="20" t="s">
        <v>50</v>
      </c>
      <c r="F2186" s="20" t="s">
        <v>8</v>
      </c>
      <c r="G2186" s="20">
        <v>2</v>
      </c>
      <c r="H2186" s="20">
        <v>2026</v>
      </c>
      <c r="I2186" s="20" t="s">
        <v>12494</v>
      </c>
      <c r="J2186" s="20" t="s">
        <v>12492</v>
      </c>
      <c r="K2186" s="20">
        <v>8008390234</v>
      </c>
      <c r="L2186" s="20" t="s">
        <v>12495</v>
      </c>
      <c r="M2186" s="20">
        <v>9441044722</v>
      </c>
      <c r="N2186" s="20" t="s">
        <v>714</v>
      </c>
      <c r="O2186" s="20" t="s">
        <v>12496</v>
      </c>
      <c r="P2186" s="31" t="s">
        <v>12497</v>
      </c>
      <c r="Q2186" s="20" t="s">
        <v>70</v>
      </c>
      <c r="R2186" s="32" t="s">
        <v>1977</v>
      </c>
    </row>
    <row r="2187" spans="1:18" ht="22.5" hidden="1" customHeight="1" x14ac:dyDescent="0.2">
      <c r="A2187" s="29">
        <v>45386.690907847224</v>
      </c>
      <c r="B2187" s="20" t="s">
        <v>12498</v>
      </c>
      <c r="C2187" s="30">
        <v>160122737136</v>
      </c>
      <c r="D2187" s="20" t="s">
        <v>12499</v>
      </c>
      <c r="E2187" s="20" t="s">
        <v>50</v>
      </c>
      <c r="F2187" s="20" t="s">
        <v>8</v>
      </c>
      <c r="G2187" s="20">
        <v>2</v>
      </c>
      <c r="H2187" s="20">
        <v>2026</v>
      </c>
      <c r="I2187" s="20" t="s">
        <v>12500</v>
      </c>
      <c r="J2187" s="20" t="s">
        <v>12501</v>
      </c>
      <c r="K2187" s="20">
        <v>8871333833</v>
      </c>
      <c r="L2187" s="20" t="s">
        <v>12405</v>
      </c>
      <c r="M2187" s="20">
        <v>9441044722</v>
      </c>
      <c r="N2187" s="20" t="s">
        <v>43</v>
      </c>
      <c r="O2187" s="20" t="s">
        <v>2355</v>
      </c>
      <c r="P2187" s="31" t="s">
        <v>12502</v>
      </c>
      <c r="Q2187" s="20" t="s">
        <v>70</v>
      </c>
      <c r="R2187" s="32" t="s">
        <v>301</v>
      </c>
    </row>
    <row r="2188" spans="1:18" ht="22.5" hidden="1" customHeight="1" x14ac:dyDescent="0.2">
      <c r="A2188" s="29">
        <v>45386.627950497685</v>
      </c>
      <c r="B2188" s="20" t="s">
        <v>12503</v>
      </c>
      <c r="C2188" s="30">
        <v>160122737137</v>
      </c>
      <c r="D2188" s="20" t="s">
        <v>12504</v>
      </c>
      <c r="E2188" s="20" t="s">
        <v>50</v>
      </c>
      <c r="F2188" s="20" t="s">
        <v>8</v>
      </c>
      <c r="G2188" s="20">
        <v>2</v>
      </c>
      <c r="H2188" s="20">
        <v>2026</v>
      </c>
      <c r="I2188" s="20" t="s">
        <v>12505</v>
      </c>
      <c r="J2188" s="20" t="s">
        <v>12503</v>
      </c>
      <c r="K2188" s="20">
        <v>9474265819</v>
      </c>
      <c r="L2188" s="20" t="s">
        <v>12411</v>
      </c>
      <c r="M2188" s="20">
        <v>9441044722</v>
      </c>
      <c r="N2188" s="20" t="s">
        <v>5486</v>
      </c>
      <c r="O2188" s="20" t="s">
        <v>12506</v>
      </c>
      <c r="P2188" s="31" t="s">
        <v>12507</v>
      </c>
      <c r="Q2188" s="20" t="s">
        <v>46</v>
      </c>
      <c r="R2188" s="32" t="s">
        <v>47</v>
      </c>
    </row>
    <row r="2189" spans="1:18" ht="22.5" hidden="1" customHeight="1" x14ac:dyDescent="0.2">
      <c r="A2189" s="29">
        <v>45386.559592002319</v>
      </c>
      <c r="B2189" s="20" t="s">
        <v>12508</v>
      </c>
      <c r="C2189" s="30">
        <v>160122737141</v>
      </c>
      <c r="D2189" s="20" t="s">
        <v>12509</v>
      </c>
      <c r="E2189" s="20" t="s">
        <v>40</v>
      </c>
      <c r="F2189" s="20" t="s">
        <v>8</v>
      </c>
      <c r="G2189" s="20">
        <v>3</v>
      </c>
      <c r="H2189" s="20">
        <v>2026</v>
      </c>
      <c r="I2189" s="20" t="s">
        <v>12510</v>
      </c>
      <c r="J2189" s="20" t="s">
        <v>12510</v>
      </c>
      <c r="K2189" s="20">
        <v>9948402220</v>
      </c>
      <c r="L2189" s="20" t="s">
        <v>12511</v>
      </c>
      <c r="M2189" s="20">
        <v>9703922078</v>
      </c>
      <c r="N2189" s="20" t="s">
        <v>67</v>
      </c>
      <c r="O2189" s="20" t="s">
        <v>110</v>
      </c>
      <c r="P2189" s="31" t="s">
        <v>12512</v>
      </c>
      <c r="Q2189" s="20" t="s">
        <v>70</v>
      </c>
      <c r="R2189" s="32" t="s">
        <v>112</v>
      </c>
    </row>
    <row r="2190" spans="1:18" ht="22.5" hidden="1" customHeight="1" x14ac:dyDescent="0.2">
      <c r="A2190" s="29">
        <v>45384.807168900465</v>
      </c>
      <c r="B2190" s="20" t="s">
        <v>12513</v>
      </c>
      <c r="C2190" s="30">
        <v>160122737142</v>
      </c>
      <c r="D2190" s="20" t="s">
        <v>12514</v>
      </c>
      <c r="E2190" s="20" t="s">
        <v>40</v>
      </c>
      <c r="F2190" s="20" t="s">
        <v>8</v>
      </c>
      <c r="G2190" s="20">
        <v>3</v>
      </c>
      <c r="H2190" s="20">
        <v>2026</v>
      </c>
      <c r="I2190" s="20" t="s">
        <v>12515</v>
      </c>
      <c r="J2190" s="20" t="s">
        <v>12516</v>
      </c>
      <c r="K2190" s="20">
        <v>9849467101</v>
      </c>
      <c r="L2190" s="20" t="s">
        <v>12517</v>
      </c>
      <c r="M2190" s="20">
        <v>9703922078</v>
      </c>
      <c r="N2190" s="20" t="s">
        <v>714</v>
      </c>
      <c r="O2190" s="20" t="s">
        <v>12518</v>
      </c>
      <c r="P2190" s="20" t="s">
        <v>12519</v>
      </c>
      <c r="Q2190" s="20" t="s">
        <v>70</v>
      </c>
      <c r="R2190" s="32" t="s">
        <v>12520</v>
      </c>
    </row>
    <row r="2191" spans="1:18" ht="22.5" hidden="1" customHeight="1" x14ac:dyDescent="0.2">
      <c r="A2191" s="29">
        <v>45384.691719826384</v>
      </c>
      <c r="B2191" s="20" t="s">
        <v>12521</v>
      </c>
      <c r="C2191" s="30">
        <v>160122737143</v>
      </c>
      <c r="D2191" s="20" t="s">
        <v>12522</v>
      </c>
      <c r="E2191" s="20" t="s">
        <v>40</v>
      </c>
      <c r="F2191" s="20" t="s">
        <v>8</v>
      </c>
      <c r="G2191" s="20">
        <v>3</v>
      </c>
      <c r="H2191" s="20">
        <v>2026</v>
      </c>
      <c r="I2191" s="20" t="s">
        <v>12523</v>
      </c>
      <c r="J2191" s="20" t="s">
        <v>12521</v>
      </c>
      <c r="K2191" s="20">
        <v>7337460710</v>
      </c>
      <c r="L2191" s="20" t="s">
        <v>12524</v>
      </c>
      <c r="M2191" s="20">
        <v>9703922078</v>
      </c>
      <c r="N2191" s="20" t="s">
        <v>67</v>
      </c>
      <c r="O2191" s="20">
        <v>75.52</v>
      </c>
      <c r="P2191" s="31" t="s">
        <v>12525</v>
      </c>
      <c r="Q2191" s="20" t="s">
        <v>70</v>
      </c>
      <c r="R2191" s="32" t="s">
        <v>1638</v>
      </c>
    </row>
    <row r="2192" spans="1:18" ht="22.5" hidden="1" customHeight="1" x14ac:dyDescent="0.2">
      <c r="A2192" s="29">
        <v>45384.697115810181</v>
      </c>
      <c r="B2192" s="20" t="s">
        <v>12526</v>
      </c>
      <c r="C2192" s="30">
        <v>160122737144</v>
      </c>
      <c r="D2192" s="20" t="s">
        <v>12527</v>
      </c>
      <c r="E2192" s="20" t="s">
        <v>40</v>
      </c>
      <c r="F2192" s="20" t="s">
        <v>8</v>
      </c>
      <c r="G2192" s="20">
        <v>3</v>
      </c>
      <c r="H2192" s="20">
        <v>2026</v>
      </c>
      <c r="I2192" s="20" t="s">
        <v>12528</v>
      </c>
      <c r="J2192" s="20" t="s">
        <v>12526</v>
      </c>
      <c r="K2192" s="20">
        <v>8688699908</v>
      </c>
      <c r="L2192" s="20" t="s">
        <v>12529</v>
      </c>
      <c r="M2192" s="20">
        <v>9703922078</v>
      </c>
      <c r="N2192" s="20" t="s">
        <v>67</v>
      </c>
      <c r="O2192" s="20" t="s">
        <v>990</v>
      </c>
      <c r="P2192" s="31" t="s">
        <v>12530</v>
      </c>
      <c r="Q2192" s="20" t="s">
        <v>70</v>
      </c>
      <c r="R2192" s="32" t="s">
        <v>242</v>
      </c>
    </row>
    <row r="2193" spans="1:18" ht="22.5" hidden="1" customHeight="1" x14ac:dyDescent="0.2">
      <c r="A2193" s="29">
        <v>45388.73946394676</v>
      </c>
      <c r="B2193" s="20" t="s">
        <v>12531</v>
      </c>
      <c r="C2193" s="30">
        <v>160122737145</v>
      </c>
      <c r="D2193" s="20" t="s">
        <v>12532</v>
      </c>
      <c r="E2193" s="20" t="s">
        <v>40</v>
      </c>
      <c r="F2193" s="20" t="s">
        <v>8</v>
      </c>
      <c r="G2193" s="20">
        <v>3</v>
      </c>
      <c r="H2193" s="20">
        <v>2026</v>
      </c>
      <c r="I2193" s="20" t="s">
        <v>12533</v>
      </c>
      <c r="J2193" s="20" t="s">
        <v>12531</v>
      </c>
      <c r="K2193" s="20">
        <v>9618346705</v>
      </c>
      <c r="L2193" s="20" t="s">
        <v>12534</v>
      </c>
      <c r="M2193" s="20">
        <v>9703922078</v>
      </c>
      <c r="N2193" s="20" t="s">
        <v>12535</v>
      </c>
      <c r="O2193" s="20" t="s">
        <v>12536</v>
      </c>
      <c r="P2193" s="20" t="s">
        <v>12537</v>
      </c>
      <c r="Q2193" s="20" t="s">
        <v>70</v>
      </c>
      <c r="R2193" s="32" t="s">
        <v>369</v>
      </c>
    </row>
    <row r="2194" spans="1:18" ht="22.5" hidden="1" customHeight="1" x14ac:dyDescent="0.2">
      <c r="A2194" s="29">
        <v>45384.69959167824</v>
      </c>
      <c r="B2194" s="20" t="s">
        <v>12538</v>
      </c>
      <c r="C2194" s="30">
        <v>160122737146</v>
      </c>
      <c r="D2194" s="20" t="s">
        <v>12539</v>
      </c>
      <c r="E2194" s="20" t="s">
        <v>40</v>
      </c>
      <c r="F2194" s="20" t="s">
        <v>8</v>
      </c>
      <c r="G2194" s="20">
        <v>3</v>
      </c>
      <c r="H2194" s="20">
        <v>2026</v>
      </c>
      <c r="I2194" s="20" t="s">
        <v>12540</v>
      </c>
      <c r="J2194" s="20" t="s">
        <v>12538</v>
      </c>
      <c r="K2194" s="20">
        <v>6305089336</v>
      </c>
      <c r="L2194" s="20" t="s">
        <v>12541</v>
      </c>
      <c r="M2194" s="20">
        <v>9703922078</v>
      </c>
      <c r="N2194" s="20" t="s">
        <v>67</v>
      </c>
      <c r="O2194" s="20">
        <v>75</v>
      </c>
      <c r="P2194" s="31" t="s">
        <v>12542</v>
      </c>
      <c r="Q2194" s="20" t="s">
        <v>70</v>
      </c>
      <c r="R2194" s="32" t="s">
        <v>12543</v>
      </c>
    </row>
    <row r="2195" spans="1:18" ht="22.5" hidden="1" customHeight="1" x14ac:dyDescent="0.2">
      <c r="A2195" s="29">
        <v>45384.739794189816</v>
      </c>
      <c r="B2195" s="20" t="s">
        <v>12544</v>
      </c>
      <c r="C2195" s="30">
        <v>160122737147</v>
      </c>
      <c r="D2195" s="20" t="s">
        <v>12545</v>
      </c>
      <c r="E2195" s="20" t="s">
        <v>40</v>
      </c>
      <c r="F2195" s="20" t="s">
        <v>8</v>
      </c>
      <c r="G2195" s="20">
        <v>3</v>
      </c>
      <c r="H2195" s="20">
        <v>2026</v>
      </c>
      <c r="I2195" s="20" t="s">
        <v>12546</v>
      </c>
      <c r="J2195" s="20" t="s">
        <v>12544</v>
      </c>
      <c r="K2195" s="20">
        <v>8985080910</v>
      </c>
      <c r="L2195" s="20" t="s">
        <v>12547</v>
      </c>
      <c r="M2195" s="20">
        <v>9703922078</v>
      </c>
      <c r="N2195" s="20" t="s">
        <v>67</v>
      </c>
      <c r="O2195" s="20" t="s">
        <v>2121</v>
      </c>
      <c r="P2195" s="31" t="s">
        <v>12548</v>
      </c>
      <c r="Q2195" s="20" t="s">
        <v>70</v>
      </c>
      <c r="R2195" s="32" t="s">
        <v>242</v>
      </c>
    </row>
    <row r="2196" spans="1:18" ht="22.5" hidden="1" customHeight="1" x14ac:dyDescent="0.2">
      <c r="A2196" s="29">
        <v>45384.683211423609</v>
      </c>
      <c r="B2196" s="20" t="s">
        <v>12549</v>
      </c>
      <c r="C2196" s="30">
        <v>160122737148</v>
      </c>
      <c r="D2196" s="20" t="s">
        <v>12550</v>
      </c>
      <c r="E2196" s="20" t="s">
        <v>40</v>
      </c>
      <c r="F2196" s="20" t="s">
        <v>8</v>
      </c>
      <c r="G2196" s="20">
        <v>3</v>
      </c>
      <c r="H2196" s="20">
        <v>2026</v>
      </c>
      <c r="I2196" s="20" t="s">
        <v>12551</v>
      </c>
      <c r="J2196" s="20" t="s">
        <v>12549</v>
      </c>
      <c r="K2196" s="20">
        <v>9381001124</v>
      </c>
      <c r="L2196" s="20" t="s">
        <v>12529</v>
      </c>
      <c r="M2196" s="20" t="s">
        <v>12552</v>
      </c>
      <c r="N2196" s="20" t="s">
        <v>12553</v>
      </c>
      <c r="O2196" s="20" t="s">
        <v>12554</v>
      </c>
      <c r="P2196" s="31" t="s">
        <v>12555</v>
      </c>
      <c r="Q2196" s="20" t="s">
        <v>70</v>
      </c>
      <c r="R2196" s="32" t="s">
        <v>301</v>
      </c>
    </row>
    <row r="2197" spans="1:18" ht="22.5" hidden="1" customHeight="1" x14ac:dyDescent="0.2">
      <c r="A2197" s="29">
        <v>45384.705388865739</v>
      </c>
      <c r="B2197" s="20" t="s">
        <v>12556</v>
      </c>
      <c r="C2197" s="30">
        <v>160122737149</v>
      </c>
      <c r="D2197" s="20" t="s">
        <v>12557</v>
      </c>
      <c r="E2197" s="20" t="s">
        <v>40</v>
      </c>
      <c r="F2197" s="20" t="s">
        <v>8</v>
      </c>
      <c r="G2197" s="20">
        <v>3</v>
      </c>
      <c r="H2197" s="20">
        <v>2026</v>
      </c>
      <c r="I2197" s="20" t="s">
        <v>12558</v>
      </c>
      <c r="J2197" s="20" t="s">
        <v>12556</v>
      </c>
      <c r="K2197" s="20">
        <v>9390955221</v>
      </c>
      <c r="L2197" s="20" t="s">
        <v>12541</v>
      </c>
      <c r="M2197" s="20">
        <v>9703922078</v>
      </c>
      <c r="N2197" s="20" t="s">
        <v>12559</v>
      </c>
      <c r="O2197" s="20" t="s">
        <v>11725</v>
      </c>
      <c r="P2197" s="20" t="s">
        <v>12560</v>
      </c>
      <c r="Q2197" s="20" t="s">
        <v>70</v>
      </c>
      <c r="R2197" s="33" t="s">
        <v>12561</v>
      </c>
    </row>
    <row r="2198" spans="1:18" ht="22.5" hidden="1" customHeight="1" x14ac:dyDescent="0.2">
      <c r="A2198" s="29">
        <v>45384.858623310181</v>
      </c>
      <c r="B2198" s="20" t="s">
        <v>12562</v>
      </c>
      <c r="C2198" s="30">
        <v>160122737150</v>
      </c>
      <c r="D2198" s="20" t="s">
        <v>12563</v>
      </c>
      <c r="E2198" s="20" t="s">
        <v>40</v>
      </c>
      <c r="F2198" s="20" t="s">
        <v>8</v>
      </c>
      <c r="G2198" s="20">
        <v>3</v>
      </c>
      <c r="H2198" s="20">
        <v>2026</v>
      </c>
      <c r="I2198" s="20" t="s">
        <v>12564</v>
      </c>
      <c r="J2198" s="20" t="s">
        <v>12562</v>
      </c>
      <c r="K2198" s="20">
        <v>6302170657</v>
      </c>
      <c r="L2198" s="20" t="s">
        <v>12565</v>
      </c>
      <c r="M2198" s="20" t="s">
        <v>12552</v>
      </c>
      <c r="N2198" s="20" t="s">
        <v>12566</v>
      </c>
      <c r="O2198" s="20" t="s">
        <v>12567</v>
      </c>
      <c r="P2198" s="31" t="s">
        <v>12568</v>
      </c>
      <c r="Q2198" s="20" t="s">
        <v>70</v>
      </c>
      <c r="R2198" s="32" t="s">
        <v>4789</v>
      </c>
    </row>
    <row r="2199" spans="1:18" ht="22.5" hidden="1" customHeight="1" x14ac:dyDescent="0.2">
      <c r="A2199" s="29">
        <v>45384.794806296297</v>
      </c>
      <c r="B2199" s="20" t="s">
        <v>12569</v>
      </c>
      <c r="C2199" s="30">
        <v>160122737151</v>
      </c>
      <c r="D2199" s="20" t="s">
        <v>12570</v>
      </c>
      <c r="E2199" s="20" t="s">
        <v>40</v>
      </c>
      <c r="F2199" s="20" t="s">
        <v>8</v>
      </c>
      <c r="G2199" s="20">
        <v>3</v>
      </c>
      <c r="H2199" s="20">
        <v>2026</v>
      </c>
      <c r="I2199" s="20" t="s">
        <v>12571</v>
      </c>
      <c r="J2199" s="20" t="s">
        <v>12569</v>
      </c>
      <c r="K2199" s="20">
        <v>7013059952</v>
      </c>
      <c r="L2199" s="20" t="s">
        <v>12572</v>
      </c>
      <c r="M2199" s="20">
        <v>9703922078</v>
      </c>
      <c r="N2199" s="20" t="s">
        <v>600</v>
      </c>
      <c r="O2199" s="20" t="s">
        <v>12573</v>
      </c>
      <c r="P2199" s="31" t="s">
        <v>12574</v>
      </c>
      <c r="Q2199" s="20" t="s">
        <v>70</v>
      </c>
      <c r="R2199" s="32" t="s">
        <v>158</v>
      </c>
    </row>
    <row r="2200" spans="1:18" ht="22.5" hidden="1" customHeight="1" x14ac:dyDescent="0.2">
      <c r="A2200" s="29">
        <v>45384.765255081016</v>
      </c>
      <c r="B2200" s="20" t="s">
        <v>12575</v>
      </c>
      <c r="C2200" s="30">
        <v>160122737152</v>
      </c>
      <c r="D2200" s="20" t="s">
        <v>12576</v>
      </c>
      <c r="E2200" s="20" t="s">
        <v>40</v>
      </c>
      <c r="F2200" s="20" t="s">
        <v>8</v>
      </c>
      <c r="G2200" s="20">
        <v>3</v>
      </c>
      <c r="H2200" s="20">
        <v>2026</v>
      </c>
      <c r="I2200" s="20" t="s">
        <v>12577</v>
      </c>
      <c r="J2200" s="20" t="s">
        <v>12575</v>
      </c>
      <c r="K2200" s="20">
        <v>9390132935</v>
      </c>
      <c r="L2200" s="20" t="s">
        <v>12578</v>
      </c>
      <c r="M2200" s="20">
        <v>9703922078</v>
      </c>
      <c r="N2200" s="20" t="s">
        <v>714</v>
      </c>
      <c r="O2200" s="20">
        <v>72</v>
      </c>
      <c r="P2200" s="20" t="s">
        <v>12579</v>
      </c>
      <c r="Q2200" s="20" t="s">
        <v>70</v>
      </c>
      <c r="R2200" s="33" t="s">
        <v>12580</v>
      </c>
    </row>
    <row r="2201" spans="1:18" ht="22.5" hidden="1" customHeight="1" x14ac:dyDescent="0.2">
      <c r="A2201" s="29">
        <v>45384.700634120367</v>
      </c>
      <c r="B2201" s="20" t="s">
        <v>12581</v>
      </c>
      <c r="C2201" s="30">
        <v>160122737153</v>
      </c>
      <c r="D2201" s="20" t="s">
        <v>12582</v>
      </c>
      <c r="E2201" s="20" t="s">
        <v>40</v>
      </c>
      <c r="F2201" s="20" t="s">
        <v>8</v>
      </c>
      <c r="G2201" s="20">
        <v>3</v>
      </c>
      <c r="H2201" s="20">
        <v>2026</v>
      </c>
      <c r="I2201" s="20" t="s">
        <v>12583</v>
      </c>
      <c r="J2201" s="20" t="s">
        <v>12581</v>
      </c>
      <c r="K2201" s="20">
        <v>7670889051</v>
      </c>
      <c r="L2201" s="20" t="s">
        <v>12584</v>
      </c>
      <c r="M2201" s="20">
        <v>9703922078</v>
      </c>
      <c r="N2201" s="20" t="s">
        <v>714</v>
      </c>
      <c r="O2201" s="20" t="s">
        <v>12585</v>
      </c>
      <c r="P2201" s="31" t="s">
        <v>12586</v>
      </c>
      <c r="Q2201" s="20" t="s">
        <v>70</v>
      </c>
      <c r="R2201" s="32" t="s">
        <v>12587</v>
      </c>
    </row>
    <row r="2202" spans="1:18" ht="22.5" hidden="1" customHeight="1" x14ac:dyDescent="0.2">
      <c r="A2202" s="29">
        <v>45386.633964664346</v>
      </c>
      <c r="B2202" s="20" t="s">
        <v>12588</v>
      </c>
      <c r="C2202" s="30">
        <v>160122737154</v>
      </c>
      <c r="D2202" s="20" t="s">
        <v>12589</v>
      </c>
      <c r="E2202" s="20" t="s">
        <v>40</v>
      </c>
      <c r="F2202" s="20" t="s">
        <v>8</v>
      </c>
      <c r="G2202" s="20">
        <v>3</v>
      </c>
      <c r="H2202" s="20">
        <v>2026</v>
      </c>
      <c r="I2202" s="20" t="s">
        <v>12590</v>
      </c>
      <c r="J2202" s="20" t="s">
        <v>12591</v>
      </c>
      <c r="K2202" s="20">
        <v>8074706024</v>
      </c>
      <c r="L2202" s="20" t="s">
        <v>12592</v>
      </c>
      <c r="M2202" s="20">
        <v>9703922078</v>
      </c>
      <c r="N2202" s="20" t="s">
        <v>714</v>
      </c>
      <c r="O2202" s="20" t="s">
        <v>5324</v>
      </c>
      <c r="P2202" s="20" t="s">
        <v>12593</v>
      </c>
      <c r="Q2202" s="20" t="s">
        <v>70</v>
      </c>
      <c r="R2202" s="32" t="s">
        <v>12594</v>
      </c>
    </row>
    <row r="2203" spans="1:18" ht="22.5" hidden="1" customHeight="1" x14ac:dyDescent="0.2">
      <c r="A2203" s="29">
        <v>45384.795763819449</v>
      </c>
      <c r="B2203" s="20" t="s">
        <v>12595</v>
      </c>
      <c r="C2203" s="30">
        <v>160122737155</v>
      </c>
      <c r="D2203" s="20" t="s">
        <v>12596</v>
      </c>
      <c r="E2203" s="20" t="s">
        <v>40</v>
      </c>
      <c r="F2203" s="20" t="s">
        <v>8</v>
      </c>
      <c r="G2203" s="20">
        <v>3</v>
      </c>
      <c r="H2203" s="20">
        <v>2026</v>
      </c>
      <c r="I2203" s="20" t="s">
        <v>12597</v>
      </c>
      <c r="J2203" s="20" t="s">
        <v>12595</v>
      </c>
      <c r="K2203" s="20">
        <v>9182881363</v>
      </c>
      <c r="L2203" s="20" t="s">
        <v>12565</v>
      </c>
      <c r="M2203" s="20">
        <v>9703922078</v>
      </c>
      <c r="N2203" s="20" t="s">
        <v>714</v>
      </c>
      <c r="O2203" s="20" t="s">
        <v>732</v>
      </c>
      <c r="P2203" s="20" t="s">
        <v>12598</v>
      </c>
      <c r="Q2203" s="20" t="s">
        <v>70</v>
      </c>
      <c r="R2203" s="32" t="s">
        <v>6192</v>
      </c>
    </row>
    <row r="2204" spans="1:18" ht="22.5" hidden="1" customHeight="1" x14ac:dyDescent="0.2">
      <c r="A2204" s="29">
        <v>45386.537675636573</v>
      </c>
      <c r="B2204" s="20" t="s">
        <v>12599</v>
      </c>
      <c r="C2204" s="30">
        <v>160122737156</v>
      </c>
      <c r="D2204" s="20" t="s">
        <v>12600</v>
      </c>
      <c r="E2204" s="20" t="s">
        <v>40</v>
      </c>
      <c r="F2204" s="20" t="s">
        <v>8</v>
      </c>
      <c r="G2204" s="20">
        <v>3</v>
      </c>
      <c r="H2204" s="20">
        <v>2026</v>
      </c>
      <c r="I2204" s="20" t="s">
        <v>12601</v>
      </c>
      <c r="J2204" s="20" t="s">
        <v>12599</v>
      </c>
      <c r="K2204" s="20">
        <v>7337486868</v>
      </c>
      <c r="L2204" s="20" t="s">
        <v>12602</v>
      </c>
      <c r="M2204" s="20">
        <v>9703922078</v>
      </c>
      <c r="N2204" s="20" t="s">
        <v>714</v>
      </c>
      <c r="O2204" s="20" t="s">
        <v>1170</v>
      </c>
      <c r="P2204" s="20" t="s">
        <v>12603</v>
      </c>
      <c r="Q2204" s="20" t="s">
        <v>70</v>
      </c>
      <c r="R2204" s="32" t="s">
        <v>12604</v>
      </c>
    </row>
    <row r="2205" spans="1:18" ht="22.5" hidden="1" customHeight="1" x14ac:dyDescent="0.2">
      <c r="A2205" s="29">
        <v>45385.718523125004</v>
      </c>
      <c r="B2205" s="20" t="s">
        <v>12605</v>
      </c>
      <c r="C2205" s="30">
        <v>160122737157</v>
      </c>
      <c r="D2205" s="20" t="s">
        <v>12606</v>
      </c>
      <c r="E2205" s="20" t="s">
        <v>40</v>
      </c>
      <c r="F2205" s="20" t="s">
        <v>8</v>
      </c>
      <c r="G2205" s="20">
        <v>3</v>
      </c>
      <c r="H2205" s="20">
        <v>2026</v>
      </c>
      <c r="I2205" s="20" t="s">
        <v>12607</v>
      </c>
      <c r="J2205" s="20" t="s">
        <v>12605</v>
      </c>
      <c r="K2205" s="20">
        <v>7989024602</v>
      </c>
      <c r="L2205" s="20" t="s">
        <v>12608</v>
      </c>
      <c r="M2205" s="20">
        <v>9703922078</v>
      </c>
      <c r="N2205" s="20" t="s">
        <v>12553</v>
      </c>
      <c r="O2205" s="20" t="s">
        <v>12609</v>
      </c>
      <c r="P2205" s="31" t="s">
        <v>12610</v>
      </c>
      <c r="Q2205" s="20" t="s">
        <v>70</v>
      </c>
      <c r="R2205" s="32" t="s">
        <v>12611</v>
      </c>
    </row>
    <row r="2206" spans="1:18" ht="22.5" hidden="1" customHeight="1" x14ac:dyDescent="0.2">
      <c r="A2206" s="29">
        <v>45384.821590405089</v>
      </c>
      <c r="B2206" s="20" t="s">
        <v>12612</v>
      </c>
      <c r="C2206" s="30">
        <v>160122737158</v>
      </c>
      <c r="D2206" s="20" t="s">
        <v>12613</v>
      </c>
      <c r="E2206" s="20" t="s">
        <v>40</v>
      </c>
      <c r="F2206" s="20" t="s">
        <v>8</v>
      </c>
      <c r="G2206" s="20">
        <v>3</v>
      </c>
      <c r="H2206" s="20">
        <v>2026</v>
      </c>
      <c r="I2206" s="20" t="s">
        <v>12614</v>
      </c>
      <c r="J2206" s="20" t="s">
        <v>12612</v>
      </c>
      <c r="K2206" s="20">
        <v>8186096356</v>
      </c>
      <c r="L2206" s="20" t="s">
        <v>12615</v>
      </c>
      <c r="M2206" s="20">
        <v>9703922078</v>
      </c>
      <c r="N2206" s="20" t="s">
        <v>2993</v>
      </c>
      <c r="O2206" s="20" t="s">
        <v>12616</v>
      </c>
      <c r="P2206" s="20" t="s">
        <v>12617</v>
      </c>
      <c r="Q2206" s="20" t="s">
        <v>70</v>
      </c>
      <c r="R2206" s="32" t="s">
        <v>12618</v>
      </c>
    </row>
    <row r="2207" spans="1:18" ht="22.5" hidden="1" customHeight="1" x14ac:dyDescent="0.2">
      <c r="A2207" s="29">
        <v>45386.54839737268</v>
      </c>
      <c r="B2207" s="20" t="s">
        <v>12619</v>
      </c>
      <c r="C2207" s="30">
        <v>160122737159</v>
      </c>
      <c r="D2207" s="20" t="s">
        <v>12620</v>
      </c>
      <c r="E2207" s="20" t="s">
        <v>40</v>
      </c>
      <c r="F2207" s="20" t="s">
        <v>8</v>
      </c>
      <c r="G2207" s="20">
        <v>3</v>
      </c>
      <c r="H2207" s="20">
        <v>2026</v>
      </c>
      <c r="I2207" s="20" t="s">
        <v>12621</v>
      </c>
      <c r="J2207" s="20" t="s">
        <v>12619</v>
      </c>
      <c r="K2207" s="20">
        <v>8688523567</v>
      </c>
      <c r="L2207" s="20" t="s">
        <v>12622</v>
      </c>
      <c r="M2207" s="20">
        <v>9703922078</v>
      </c>
      <c r="N2207" s="20" t="s">
        <v>67</v>
      </c>
      <c r="O2207" s="20" t="s">
        <v>4148</v>
      </c>
      <c r="P2207" s="31" t="s">
        <v>12623</v>
      </c>
      <c r="Q2207" s="20" t="s">
        <v>70</v>
      </c>
      <c r="R2207" s="32" t="s">
        <v>12624</v>
      </c>
    </row>
    <row r="2208" spans="1:18" ht="22.5" hidden="1" customHeight="1" x14ac:dyDescent="0.2">
      <c r="A2208" s="29">
        <v>45384.706689398146</v>
      </c>
      <c r="B2208" s="20" t="s">
        <v>12625</v>
      </c>
      <c r="C2208" s="30">
        <v>160122737160</v>
      </c>
      <c r="D2208" s="20" t="s">
        <v>12626</v>
      </c>
      <c r="E2208" s="20" t="s">
        <v>40</v>
      </c>
      <c r="F2208" s="20" t="s">
        <v>8</v>
      </c>
      <c r="G2208" s="20">
        <v>3</v>
      </c>
      <c r="H2208" s="20">
        <v>2026</v>
      </c>
      <c r="I2208" s="20" t="s">
        <v>12625</v>
      </c>
      <c r="J2208" s="20" t="s">
        <v>12627</v>
      </c>
      <c r="K2208" s="20">
        <v>7416920333</v>
      </c>
      <c r="L2208" s="20" t="s">
        <v>12628</v>
      </c>
      <c r="M2208" s="20">
        <v>9703922078</v>
      </c>
      <c r="N2208" s="20" t="s">
        <v>67</v>
      </c>
      <c r="O2208" s="20">
        <v>75</v>
      </c>
      <c r="P2208" s="31" t="s">
        <v>12629</v>
      </c>
      <c r="Q2208" s="20" t="s">
        <v>70</v>
      </c>
      <c r="R2208" s="32" t="s">
        <v>12630</v>
      </c>
    </row>
    <row r="2209" spans="1:18" ht="22.5" hidden="1" customHeight="1" x14ac:dyDescent="0.2">
      <c r="A2209" s="29">
        <v>45384.689689212959</v>
      </c>
      <c r="B2209" s="20" t="s">
        <v>12631</v>
      </c>
      <c r="C2209" s="30">
        <v>160122737161</v>
      </c>
      <c r="D2209" s="20" t="s">
        <v>12632</v>
      </c>
      <c r="E2209" s="20" t="s">
        <v>40</v>
      </c>
      <c r="F2209" s="20" t="s">
        <v>8</v>
      </c>
      <c r="G2209" s="20">
        <v>3</v>
      </c>
      <c r="H2209" s="20">
        <v>2026</v>
      </c>
      <c r="I2209" s="20" t="s">
        <v>12633</v>
      </c>
      <c r="J2209" s="20" t="s">
        <v>12631</v>
      </c>
      <c r="K2209" s="20">
        <v>7799928881</v>
      </c>
      <c r="L2209" s="20" t="s">
        <v>12634</v>
      </c>
      <c r="M2209" s="20">
        <v>9293750019</v>
      </c>
      <c r="N2209" s="20" t="s">
        <v>67</v>
      </c>
      <c r="O2209" s="20" t="s">
        <v>169</v>
      </c>
      <c r="P2209" s="31" t="s">
        <v>12635</v>
      </c>
      <c r="Q2209" s="20" t="s">
        <v>70</v>
      </c>
      <c r="R2209" s="32" t="s">
        <v>4905</v>
      </c>
    </row>
    <row r="2210" spans="1:18" ht="22.5" hidden="1" customHeight="1" x14ac:dyDescent="0.2">
      <c r="A2210" s="29">
        <v>45386.547098553245</v>
      </c>
      <c r="B2210" s="20" t="s">
        <v>12636</v>
      </c>
      <c r="C2210" s="30">
        <v>160122737162</v>
      </c>
      <c r="D2210" s="20" t="s">
        <v>12637</v>
      </c>
      <c r="E2210" s="20" t="s">
        <v>40</v>
      </c>
      <c r="F2210" s="20" t="s">
        <v>8</v>
      </c>
      <c r="G2210" s="20">
        <v>3</v>
      </c>
      <c r="H2210" s="20">
        <v>2026</v>
      </c>
      <c r="I2210" s="20" t="s">
        <v>12638</v>
      </c>
      <c r="J2210" s="20" t="s">
        <v>12636</v>
      </c>
      <c r="K2210" s="20">
        <v>9652423230</v>
      </c>
      <c r="L2210" s="20" t="s">
        <v>12639</v>
      </c>
      <c r="M2210" s="20">
        <v>9293750019</v>
      </c>
      <c r="N2210" s="20" t="s">
        <v>714</v>
      </c>
      <c r="O2210" s="20" t="s">
        <v>732</v>
      </c>
      <c r="P2210" s="31" t="s">
        <v>12640</v>
      </c>
      <c r="Q2210" s="20" t="s">
        <v>70</v>
      </c>
      <c r="R2210" s="32" t="s">
        <v>12641</v>
      </c>
    </row>
    <row r="2211" spans="1:18" ht="22.5" hidden="1" customHeight="1" x14ac:dyDescent="0.2">
      <c r="A2211" s="29">
        <v>45385.899000972218</v>
      </c>
      <c r="B2211" s="20" t="s">
        <v>12642</v>
      </c>
      <c r="C2211" s="30">
        <v>160122737163</v>
      </c>
      <c r="D2211" s="20" t="s">
        <v>12643</v>
      </c>
      <c r="E2211" s="20" t="s">
        <v>40</v>
      </c>
      <c r="F2211" s="20" t="s">
        <v>8</v>
      </c>
      <c r="G2211" s="20">
        <v>3</v>
      </c>
      <c r="H2211" s="20">
        <v>2026</v>
      </c>
      <c r="I2211" s="20" t="s">
        <v>12644</v>
      </c>
      <c r="J2211" s="20" t="s">
        <v>12642</v>
      </c>
      <c r="K2211" s="20">
        <v>6305675680</v>
      </c>
      <c r="L2211" s="20" t="s">
        <v>12634</v>
      </c>
      <c r="M2211" s="20">
        <v>9293750019</v>
      </c>
      <c r="N2211" s="20" t="s">
        <v>714</v>
      </c>
      <c r="O2211" s="20" t="s">
        <v>12645</v>
      </c>
      <c r="P2211" s="31" t="s">
        <v>12646</v>
      </c>
      <c r="Q2211" s="20" t="s">
        <v>46</v>
      </c>
      <c r="R2211" s="32" t="s">
        <v>12647</v>
      </c>
    </row>
    <row r="2212" spans="1:18" ht="22.5" hidden="1" customHeight="1" x14ac:dyDescent="0.2">
      <c r="A2212" s="29">
        <v>45384.776292997689</v>
      </c>
      <c r="B2212" s="20" t="s">
        <v>12648</v>
      </c>
      <c r="C2212" s="30">
        <v>160122737164</v>
      </c>
      <c r="D2212" s="20" t="s">
        <v>12649</v>
      </c>
      <c r="E2212" s="20" t="s">
        <v>40</v>
      </c>
      <c r="F2212" s="20" t="s">
        <v>8</v>
      </c>
      <c r="G2212" s="20">
        <v>3</v>
      </c>
      <c r="H2212" s="20">
        <v>2026</v>
      </c>
      <c r="I2212" s="20" t="s">
        <v>12650</v>
      </c>
      <c r="J2212" s="20" t="s">
        <v>12648</v>
      </c>
      <c r="K2212" s="20">
        <v>6302441546</v>
      </c>
      <c r="L2212" s="20" t="s">
        <v>12651</v>
      </c>
      <c r="M2212" s="20">
        <v>919293750019</v>
      </c>
      <c r="N2212" s="20" t="s">
        <v>12652</v>
      </c>
      <c r="O2212" s="20">
        <v>168</v>
      </c>
      <c r="P2212" s="31" t="s">
        <v>12653</v>
      </c>
      <c r="Q2212" s="20" t="s">
        <v>70</v>
      </c>
      <c r="R2212" s="32" t="s">
        <v>112</v>
      </c>
    </row>
    <row r="2213" spans="1:18" ht="22.5" hidden="1" customHeight="1" x14ac:dyDescent="0.2">
      <c r="A2213" s="29">
        <v>45386.562468067132</v>
      </c>
      <c r="B2213" s="20" t="s">
        <v>12654</v>
      </c>
      <c r="C2213" s="30">
        <v>160122737165</v>
      </c>
      <c r="D2213" s="20" t="s">
        <v>12655</v>
      </c>
      <c r="E2213" s="20" t="s">
        <v>40</v>
      </c>
      <c r="F2213" s="20" t="s">
        <v>8</v>
      </c>
      <c r="G2213" s="20">
        <v>3</v>
      </c>
      <c r="H2213" s="20">
        <v>2026</v>
      </c>
      <c r="I2213" s="20" t="s">
        <v>12656</v>
      </c>
      <c r="J2213" s="20" t="s">
        <v>12654</v>
      </c>
      <c r="K2213" s="20">
        <v>9390801842</v>
      </c>
      <c r="L2213" s="20" t="s">
        <v>95</v>
      </c>
      <c r="M2213" s="20">
        <v>9666992628</v>
      </c>
      <c r="N2213" s="20" t="s">
        <v>12657</v>
      </c>
      <c r="O2213" s="20">
        <v>83</v>
      </c>
      <c r="P2213" s="31" t="s">
        <v>12658</v>
      </c>
      <c r="Q2213" s="20" t="s">
        <v>70</v>
      </c>
      <c r="R2213" s="40" t="s">
        <v>12659</v>
      </c>
    </row>
    <row r="2214" spans="1:18" ht="22.5" hidden="1" customHeight="1" x14ac:dyDescent="0.2">
      <c r="A2214" s="29">
        <v>45386.54408496528</v>
      </c>
      <c r="B2214" s="20" t="s">
        <v>12660</v>
      </c>
      <c r="C2214" s="30">
        <v>160122737166</v>
      </c>
      <c r="D2214" s="20" t="s">
        <v>12661</v>
      </c>
      <c r="E2214" s="20" t="s">
        <v>40</v>
      </c>
      <c r="F2214" s="20" t="s">
        <v>8</v>
      </c>
      <c r="G2214" s="20">
        <v>3</v>
      </c>
      <c r="H2214" s="20">
        <v>2026</v>
      </c>
      <c r="I2214" s="20" t="s">
        <v>12662</v>
      </c>
      <c r="J2214" s="20" t="s">
        <v>12660</v>
      </c>
      <c r="K2214" s="20">
        <v>7207712014</v>
      </c>
      <c r="L2214" s="20" t="s">
        <v>12663</v>
      </c>
      <c r="M2214" s="20">
        <v>9293750019</v>
      </c>
      <c r="N2214" s="20" t="s">
        <v>12553</v>
      </c>
      <c r="O2214" s="20" t="s">
        <v>12609</v>
      </c>
      <c r="P2214" s="31" t="s">
        <v>12664</v>
      </c>
      <c r="Q2214" s="20" t="s">
        <v>70</v>
      </c>
      <c r="R2214" s="32" t="s">
        <v>12665</v>
      </c>
    </row>
    <row r="2215" spans="1:18" ht="22.5" hidden="1" customHeight="1" x14ac:dyDescent="0.2">
      <c r="A2215" s="29">
        <v>45384.69006572917</v>
      </c>
      <c r="B2215" s="20" t="s">
        <v>12666</v>
      </c>
      <c r="C2215" s="30">
        <v>160122737167</v>
      </c>
      <c r="D2215" s="20" t="s">
        <v>12667</v>
      </c>
      <c r="E2215" s="20" t="s">
        <v>40</v>
      </c>
      <c r="F2215" s="20" t="s">
        <v>8</v>
      </c>
      <c r="G2215" s="20">
        <v>3</v>
      </c>
      <c r="H2215" s="20">
        <v>2026</v>
      </c>
      <c r="I2215" s="20" t="s">
        <v>12666</v>
      </c>
      <c r="J2215" s="20" t="s">
        <v>12668</v>
      </c>
      <c r="K2215" s="20">
        <v>9398654411</v>
      </c>
      <c r="L2215" s="20" t="s">
        <v>12669</v>
      </c>
      <c r="M2215" s="20">
        <v>9293750019</v>
      </c>
      <c r="N2215" s="20" t="s">
        <v>67</v>
      </c>
      <c r="O2215" s="20">
        <v>75.52</v>
      </c>
      <c r="P2215" s="31" t="s">
        <v>12670</v>
      </c>
      <c r="Q2215" s="20" t="s">
        <v>70</v>
      </c>
      <c r="R2215" s="32" t="s">
        <v>242</v>
      </c>
    </row>
    <row r="2216" spans="1:18" ht="22.5" hidden="1" customHeight="1" x14ac:dyDescent="0.2">
      <c r="A2216" s="29">
        <v>45385.886093414352</v>
      </c>
      <c r="B2216" s="20" t="s">
        <v>12671</v>
      </c>
      <c r="C2216" s="30">
        <v>160122737168</v>
      </c>
      <c r="D2216" s="20" t="s">
        <v>12672</v>
      </c>
      <c r="E2216" s="20" t="s">
        <v>40</v>
      </c>
      <c r="F2216" s="20" t="s">
        <v>8</v>
      </c>
      <c r="G2216" s="20">
        <v>3</v>
      </c>
      <c r="H2216" s="20">
        <v>2026</v>
      </c>
      <c r="I2216" s="20" t="s">
        <v>12673</v>
      </c>
      <c r="J2216" s="20" t="s">
        <v>12671</v>
      </c>
      <c r="K2216" s="20">
        <v>9676606581</v>
      </c>
      <c r="L2216" s="20" t="s">
        <v>12674</v>
      </c>
      <c r="M2216" s="20">
        <v>9293750019</v>
      </c>
      <c r="N2216" s="20" t="s">
        <v>714</v>
      </c>
      <c r="O2216" s="20">
        <v>72</v>
      </c>
      <c r="P2216" s="31" t="s">
        <v>12675</v>
      </c>
      <c r="Q2216" s="20" t="s">
        <v>46</v>
      </c>
      <c r="R2216" s="32" t="s">
        <v>12676</v>
      </c>
    </row>
    <row r="2217" spans="1:18" ht="22.5" hidden="1" customHeight="1" x14ac:dyDescent="0.2">
      <c r="A2217" s="29">
        <v>45384.670125381948</v>
      </c>
      <c r="B2217" s="20" t="s">
        <v>12677</v>
      </c>
      <c r="C2217" s="30">
        <v>160122737169</v>
      </c>
      <c r="D2217" s="20" t="s">
        <v>12678</v>
      </c>
      <c r="E2217" s="20" t="s">
        <v>50</v>
      </c>
      <c r="F2217" s="20" t="s">
        <v>8</v>
      </c>
      <c r="G2217" s="20">
        <v>3</v>
      </c>
      <c r="H2217" s="20">
        <v>2026</v>
      </c>
      <c r="I2217" s="20" t="s">
        <v>12679</v>
      </c>
      <c r="J2217" s="20" t="s">
        <v>12677</v>
      </c>
      <c r="K2217" s="20">
        <v>7730886405</v>
      </c>
      <c r="L2217" s="20" t="s">
        <v>12680</v>
      </c>
      <c r="M2217" s="20">
        <v>9293750019</v>
      </c>
      <c r="N2217" s="20" t="s">
        <v>67</v>
      </c>
      <c r="O2217" s="20">
        <v>75</v>
      </c>
      <c r="P2217" s="31" t="s">
        <v>12681</v>
      </c>
      <c r="Q2217" s="20" t="s">
        <v>70</v>
      </c>
      <c r="R2217" s="32" t="s">
        <v>112</v>
      </c>
    </row>
    <row r="2218" spans="1:18" ht="22.5" hidden="1" customHeight="1" x14ac:dyDescent="0.2">
      <c r="A2218" s="29">
        <v>45384.698360902781</v>
      </c>
      <c r="B2218" s="20" t="s">
        <v>12682</v>
      </c>
      <c r="C2218" s="30">
        <v>160122737170</v>
      </c>
      <c r="D2218" s="20" t="s">
        <v>12683</v>
      </c>
      <c r="E2218" s="20" t="s">
        <v>50</v>
      </c>
      <c r="F2218" s="20" t="s">
        <v>8</v>
      </c>
      <c r="G2218" s="20">
        <v>3</v>
      </c>
      <c r="H2218" s="20">
        <v>2026</v>
      </c>
      <c r="I2218" s="20" t="s">
        <v>12684</v>
      </c>
      <c r="J2218" s="20" t="s">
        <v>12682</v>
      </c>
      <c r="K2218" s="20">
        <v>6305566784</v>
      </c>
      <c r="L2218" s="20" t="s">
        <v>12685</v>
      </c>
      <c r="M2218" s="20">
        <v>9293750019</v>
      </c>
      <c r="N2218" s="20" t="s">
        <v>67</v>
      </c>
      <c r="O2218" s="20" t="s">
        <v>110</v>
      </c>
      <c r="P2218" s="31" t="s">
        <v>12686</v>
      </c>
      <c r="Q2218" s="20" t="s">
        <v>70</v>
      </c>
      <c r="R2218" s="32" t="s">
        <v>112</v>
      </c>
    </row>
    <row r="2219" spans="1:18" ht="22.5" hidden="1" customHeight="1" x14ac:dyDescent="0.2">
      <c r="A2219" s="29">
        <v>45387.55899873843</v>
      </c>
      <c r="B2219" s="20" t="s">
        <v>12687</v>
      </c>
      <c r="C2219" s="30">
        <v>160122737171</v>
      </c>
      <c r="D2219" s="20" t="s">
        <v>12688</v>
      </c>
      <c r="E2219" s="20" t="s">
        <v>50</v>
      </c>
      <c r="F2219" s="20" t="s">
        <v>8</v>
      </c>
      <c r="G2219" s="20">
        <v>3</v>
      </c>
      <c r="H2219" s="20">
        <v>2026</v>
      </c>
      <c r="I2219" s="20" t="s">
        <v>12687</v>
      </c>
      <c r="J2219" s="20" t="s">
        <v>12687</v>
      </c>
      <c r="K2219" s="20">
        <v>9959882947</v>
      </c>
      <c r="L2219" s="20" t="s">
        <v>12651</v>
      </c>
      <c r="M2219" s="20">
        <v>9293750019</v>
      </c>
      <c r="N2219" s="20" t="s">
        <v>67</v>
      </c>
      <c r="O2219" s="20">
        <v>75</v>
      </c>
      <c r="P2219" s="31" t="s">
        <v>12689</v>
      </c>
      <c r="Q2219" s="20" t="s">
        <v>70</v>
      </c>
      <c r="R2219" s="20" t="s">
        <v>12690</v>
      </c>
    </row>
    <row r="2220" spans="1:18" ht="22.5" hidden="1" customHeight="1" x14ac:dyDescent="0.2">
      <c r="A2220" s="29">
        <v>45384.70938472222</v>
      </c>
      <c r="B2220" s="20" t="s">
        <v>12691</v>
      </c>
      <c r="C2220" s="30">
        <v>160122737172</v>
      </c>
      <c r="D2220" s="20" t="s">
        <v>12692</v>
      </c>
      <c r="E2220" s="20" t="s">
        <v>50</v>
      </c>
      <c r="F2220" s="20" t="s">
        <v>8</v>
      </c>
      <c r="G2220" s="20">
        <v>3</v>
      </c>
      <c r="H2220" s="20">
        <v>2026</v>
      </c>
      <c r="I2220" s="20" t="s">
        <v>12693</v>
      </c>
      <c r="J2220" s="20" t="s">
        <v>12694</v>
      </c>
      <c r="K2220" s="20">
        <v>9441954387</v>
      </c>
      <c r="L2220" s="20" t="s">
        <v>12685</v>
      </c>
      <c r="M2220" s="20">
        <v>9293750019</v>
      </c>
      <c r="N2220" s="20" t="s">
        <v>9527</v>
      </c>
      <c r="O2220" s="20">
        <v>60</v>
      </c>
      <c r="P2220" s="31" t="s">
        <v>12695</v>
      </c>
      <c r="Q2220" s="20" t="s">
        <v>70</v>
      </c>
      <c r="R2220" s="32" t="s">
        <v>12696</v>
      </c>
    </row>
    <row r="2221" spans="1:18" ht="22.5" hidden="1" customHeight="1" x14ac:dyDescent="0.2">
      <c r="A2221" s="29">
        <v>45384.726549131941</v>
      </c>
      <c r="B2221" s="20" t="s">
        <v>12697</v>
      </c>
      <c r="C2221" s="30">
        <v>160122737173</v>
      </c>
      <c r="D2221" s="20" t="s">
        <v>12698</v>
      </c>
      <c r="E2221" s="20" t="s">
        <v>50</v>
      </c>
      <c r="F2221" s="20" t="s">
        <v>8</v>
      </c>
      <c r="G2221" s="20">
        <v>3</v>
      </c>
      <c r="H2221" s="20">
        <v>2026</v>
      </c>
      <c r="I2221" s="20" t="s">
        <v>12699</v>
      </c>
      <c r="J2221" s="20" t="s">
        <v>12700</v>
      </c>
      <c r="K2221" s="20">
        <v>9640489346</v>
      </c>
      <c r="L2221" s="20" t="s">
        <v>12685</v>
      </c>
      <c r="M2221" s="20" t="s">
        <v>12701</v>
      </c>
      <c r="N2221" s="20" t="s">
        <v>67</v>
      </c>
      <c r="O2221" s="20">
        <v>75</v>
      </c>
      <c r="P2221" s="31" t="s">
        <v>12702</v>
      </c>
      <c r="Q2221" s="20" t="s">
        <v>70</v>
      </c>
      <c r="R2221" s="32" t="s">
        <v>158</v>
      </c>
    </row>
    <row r="2222" spans="1:18" ht="22.5" hidden="1" customHeight="1" x14ac:dyDescent="0.2">
      <c r="A2222" s="29">
        <v>45384.757988356483</v>
      </c>
      <c r="B2222" s="20" t="s">
        <v>12703</v>
      </c>
      <c r="C2222" s="30">
        <v>160122737174</v>
      </c>
      <c r="D2222" s="20" t="s">
        <v>12704</v>
      </c>
      <c r="E2222" s="20" t="s">
        <v>50</v>
      </c>
      <c r="F2222" s="20" t="s">
        <v>8</v>
      </c>
      <c r="G2222" s="20">
        <v>3</v>
      </c>
      <c r="H2222" s="20">
        <v>2026</v>
      </c>
      <c r="I2222" s="20" t="s">
        <v>12705</v>
      </c>
      <c r="J2222" s="20" t="s">
        <v>12706</v>
      </c>
      <c r="K2222" s="20">
        <v>9100891131</v>
      </c>
      <c r="L2222" s="20" t="s">
        <v>12685</v>
      </c>
      <c r="M2222" s="20">
        <v>9999999999</v>
      </c>
      <c r="N2222" s="20" t="s">
        <v>67</v>
      </c>
      <c r="O2222" s="20" t="s">
        <v>169</v>
      </c>
      <c r="P2222" s="31" t="s">
        <v>12707</v>
      </c>
      <c r="Q2222" s="20" t="s">
        <v>70</v>
      </c>
      <c r="R2222" s="32" t="s">
        <v>3036</v>
      </c>
    </row>
    <row r="2223" spans="1:18" ht="22.5" hidden="1" customHeight="1" x14ac:dyDescent="0.2">
      <c r="A2223" s="29">
        <v>45386.542569722224</v>
      </c>
      <c r="B2223" s="20" t="s">
        <v>12708</v>
      </c>
      <c r="C2223" s="30">
        <v>160122737175</v>
      </c>
      <c r="D2223" s="20" t="s">
        <v>12709</v>
      </c>
      <c r="E2223" s="20" t="s">
        <v>50</v>
      </c>
      <c r="F2223" s="20" t="s">
        <v>8</v>
      </c>
      <c r="G2223" s="20">
        <v>3</v>
      </c>
      <c r="H2223" s="20">
        <v>2026</v>
      </c>
      <c r="I2223" s="20" t="s">
        <v>12710</v>
      </c>
      <c r="J2223" s="20" t="s">
        <v>12708</v>
      </c>
      <c r="K2223" s="20">
        <v>9704143366</v>
      </c>
      <c r="L2223" s="20" t="s">
        <v>12685</v>
      </c>
      <c r="M2223" s="20">
        <v>99999999999</v>
      </c>
      <c r="N2223" s="20" t="s">
        <v>67</v>
      </c>
      <c r="O2223" s="20">
        <v>75</v>
      </c>
      <c r="P2223" s="31" t="s">
        <v>12711</v>
      </c>
      <c r="Q2223" s="20" t="s">
        <v>70</v>
      </c>
      <c r="R2223" s="32" t="s">
        <v>8279</v>
      </c>
    </row>
    <row r="2224" spans="1:18" ht="22.5" hidden="1" customHeight="1" x14ac:dyDescent="0.2">
      <c r="A2224" s="29">
        <v>45384.713493761577</v>
      </c>
      <c r="B2224" s="20" t="s">
        <v>12712</v>
      </c>
      <c r="C2224" s="30">
        <v>160122737176</v>
      </c>
      <c r="D2224" s="20" t="s">
        <v>12713</v>
      </c>
      <c r="E2224" s="20" t="s">
        <v>50</v>
      </c>
      <c r="F2224" s="20" t="s">
        <v>8</v>
      </c>
      <c r="G2224" s="20">
        <v>3</v>
      </c>
      <c r="H2224" s="20">
        <v>2026</v>
      </c>
      <c r="I2224" s="20" t="s">
        <v>12714</v>
      </c>
      <c r="J2224" s="20" t="s">
        <v>12712</v>
      </c>
      <c r="K2224" s="20">
        <v>9000871559</v>
      </c>
      <c r="L2224" s="20" t="s">
        <v>12680</v>
      </c>
      <c r="M2224" s="20">
        <v>9293750019</v>
      </c>
      <c r="N2224" s="20" t="s">
        <v>67</v>
      </c>
      <c r="O2224" s="20" t="s">
        <v>2121</v>
      </c>
      <c r="P2224" s="31" t="s">
        <v>12715</v>
      </c>
      <c r="Q2224" s="20" t="s">
        <v>70</v>
      </c>
      <c r="R2224" s="40" t="s">
        <v>12716</v>
      </c>
    </row>
    <row r="2225" spans="1:18" ht="22.5" hidden="1" customHeight="1" x14ac:dyDescent="0.2">
      <c r="A2225" s="29">
        <v>45384.694611099534</v>
      </c>
      <c r="B2225" s="20" t="s">
        <v>12717</v>
      </c>
      <c r="C2225" s="30">
        <v>160122737177</v>
      </c>
      <c r="D2225" s="20" t="s">
        <v>12718</v>
      </c>
      <c r="E2225" s="20" t="s">
        <v>50</v>
      </c>
      <c r="F2225" s="20" t="s">
        <v>8</v>
      </c>
      <c r="G2225" s="20">
        <v>3</v>
      </c>
      <c r="H2225" s="20">
        <v>2026</v>
      </c>
      <c r="I2225" s="20" t="s">
        <v>12719</v>
      </c>
      <c r="J2225" s="20" t="s">
        <v>12717</v>
      </c>
      <c r="K2225" s="20">
        <v>9381128949</v>
      </c>
      <c r="L2225" s="20" t="s">
        <v>12634</v>
      </c>
      <c r="M2225" s="20">
        <v>9293750019</v>
      </c>
      <c r="N2225" s="20" t="s">
        <v>12720</v>
      </c>
      <c r="O2225" s="20" t="s">
        <v>12721</v>
      </c>
      <c r="P2225" s="31" t="s">
        <v>12722</v>
      </c>
      <c r="Q2225" s="20" t="s">
        <v>70</v>
      </c>
      <c r="R2225" s="32" t="s">
        <v>85</v>
      </c>
    </row>
    <row r="2226" spans="1:18" ht="22.5" hidden="1" customHeight="1" x14ac:dyDescent="0.2">
      <c r="A2226" s="29">
        <v>45386.549017210651</v>
      </c>
      <c r="B2226" s="20" t="s">
        <v>12723</v>
      </c>
      <c r="C2226" s="30">
        <v>160122737178</v>
      </c>
      <c r="D2226" s="20" t="s">
        <v>12724</v>
      </c>
      <c r="E2226" s="20" t="s">
        <v>50</v>
      </c>
      <c r="F2226" s="20" t="s">
        <v>8</v>
      </c>
      <c r="G2226" s="20">
        <v>3</v>
      </c>
      <c r="H2226" s="20">
        <v>2026</v>
      </c>
      <c r="I2226" s="20" t="s">
        <v>12725</v>
      </c>
      <c r="J2226" s="20" t="s">
        <v>12723</v>
      </c>
      <c r="K2226" s="20">
        <v>7842275751</v>
      </c>
      <c r="L2226" s="20" t="s">
        <v>12726</v>
      </c>
      <c r="M2226" s="20">
        <v>9293750019</v>
      </c>
      <c r="N2226" s="20" t="s">
        <v>12727</v>
      </c>
      <c r="O2226" s="20" t="s">
        <v>12728</v>
      </c>
      <c r="P2226" s="31" t="s">
        <v>12729</v>
      </c>
      <c r="Q2226" s="20" t="s">
        <v>70</v>
      </c>
      <c r="R2226" s="32" t="s">
        <v>112</v>
      </c>
    </row>
    <row r="2227" spans="1:18" ht="22.5" hidden="1" customHeight="1" x14ac:dyDescent="0.2">
      <c r="A2227" s="29">
        <v>45384.674715023153</v>
      </c>
      <c r="B2227" s="20" t="s">
        <v>12730</v>
      </c>
      <c r="C2227" s="30">
        <v>160122737179</v>
      </c>
      <c r="D2227" s="20" t="s">
        <v>12731</v>
      </c>
      <c r="E2227" s="20" t="s">
        <v>50</v>
      </c>
      <c r="F2227" s="20" t="s">
        <v>8</v>
      </c>
      <c r="G2227" s="20">
        <v>3</v>
      </c>
      <c r="H2227" s="20">
        <v>2026</v>
      </c>
      <c r="I2227" s="20" t="s">
        <v>12732</v>
      </c>
      <c r="J2227" s="20" t="s">
        <v>12730</v>
      </c>
      <c r="K2227" s="20">
        <v>7981296071</v>
      </c>
      <c r="L2227" s="20" t="s">
        <v>12669</v>
      </c>
      <c r="M2227" s="20">
        <v>9293750019</v>
      </c>
      <c r="N2227" s="20" t="s">
        <v>67</v>
      </c>
      <c r="O2227" s="20">
        <v>75.52</v>
      </c>
      <c r="P2227" s="31" t="s">
        <v>12733</v>
      </c>
      <c r="Q2227" s="20" t="s">
        <v>70</v>
      </c>
      <c r="R2227" s="32" t="s">
        <v>242</v>
      </c>
    </row>
    <row r="2228" spans="1:18" ht="22.5" hidden="1" customHeight="1" x14ac:dyDescent="0.2">
      <c r="A2228" s="29">
        <v>45384.744366145838</v>
      </c>
      <c r="B2228" s="20" t="s">
        <v>12734</v>
      </c>
      <c r="C2228" s="30">
        <v>160122737180</v>
      </c>
      <c r="D2228" s="20" t="s">
        <v>12735</v>
      </c>
      <c r="E2228" s="20" t="s">
        <v>50</v>
      </c>
      <c r="F2228" s="20" t="s">
        <v>8</v>
      </c>
      <c r="G2228" s="20">
        <v>3</v>
      </c>
      <c r="H2228" s="20">
        <v>2026</v>
      </c>
      <c r="I2228" s="20" t="s">
        <v>12736</v>
      </c>
      <c r="J2228" s="20" t="s">
        <v>12734</v>
      </c>
      <c r="K2228" s="20">
        <v>9581883051</v>
      </c>
      <c r="L2228" s="20" t="s">
        <v>12737</v>
      </c>
      <c r="M2228" s="20">
        <v>9293750019</v>
      </c>
      <c r="N2228" s="20" t="s">
        <v>12738</v>
      </c>
      <c r="O2228" s="20" t="s">
        <v>12739</v>
      </c>
      <c r="P2228" s="31" t="s">
        <v>12740</v>
      </c>
      <c r="Q2228" s="20" t="s">
        <v>70</v>
      </c>
      <c r="R2228" s="32" t="s">
        <v>12741</v>
      </c>
    </row>
    <row r="2229" spans="1:18" ht="22.5" hidden="1" customHeight="1" x14ac:dyDescent="0.2">
      <c r="A2229" s="29">
        <v>45384.846413981482</v>
      </c>
      <c r="B2229" s="20" t="s">
        <v>12742</v>
      </c>
      <c r="C2229" s="30">
        <v>160122737181</v>
      </c>
      <c r="D2229" s="20" t="s">
        <v>12743</v>
      </c>
      <c r="E2229" s="20" t="s">
        <v>50</v>
      </c>
      <c r="F2229" s="20" t="s">
        <v>8</v>
      </c>
      <c r="G2229" s="20">
        <v>3</v>
      </c>
      <c r="H2229" s="20">
        <v>2026</v>
      </c>
      <c r="I2229" s="20" t="s">
        <v>12744</v>
      </c>
      <c r="J2229" s="20" t="s">
        <v>12742</v>
      </c>
      <c r="K2229" s="20">
        <v>9581170646</v>
      </c>
      <c r="L2229" s="20" t="s">
        <v>12745</v>
      </c>
      <c r="M2229" s="20">
        <v>8879827220</v>
      </c>
      <c r="N2229" s="20" t="s">
        <v>5298</v>
      </c>
      <c r="O2229" s="20">
        <v>60</v>
      </c>
      <c r="P2229" s="31" t="s">
        <v>12746</v>
      </c>
      <c r="Q2229" s="20" t="s">
        <v>70</v>
      </c>
      <c r="R2229" s="32" t="s">
        <v>85</v>
      </c>
    </row>
    <row r="2230" spans="1:18" ht="22.5" hidden="1" customHeight="1" x14ac:dyDescent="0.2">
      <c r="A2230" s="29">
        <v>45386.563077604165</v>
      </c>
      <c r="B2230" s="20" t="s">
        <v>12747</v>
      </c>
      <c r="C2230" s="30">
        <v>160122737182</v>
      </c>
      <c r="D2230" s="20" t="s">
        <v>12748</v>
      </c>
      <c r="E2230" s="20" t="s">
        <v>50</v>
      </c>
      <c r="F2230" s="20" t="s">
        <v>8</v>
      </c>
      <c r="G2230" s="20">
        <v>3</v>
      </c>
      <c r="H2230" s="20">
        <v>2026</v>
      </c>
      <c r="I2230" s="20" t="s">
        <v>12749</v>
      </c>
      <c r="J2230" s="20" t="s">
        <v>12747</v>
      </c>
      <c r="K2230" s="20">
        <v>9676703480</v>
      </c>
      <c r="L2230" s="20" t="s">
        <v>12750</v>
      </c>
      <c r="M2230" s="20">
        <v>8879827220</v>
      </c>
      <c r="N2230" s="20" t="s">
        <v>714</v>
      </c>
      <c r="O2230" s="20">
        <v>72.290000000000006</v>
      </c>
      <c r="P2230" s="20" t="s">
        <v>12751</v>
      </c>
      <c r="Q2230" s="20" t="s">
        <v>46</v>
      </c>
      <c r="R2230" s="32" t="s">
        <v>112</v>
      </c>
    </row>
    <row r="2231" spans="1:18" ht="22.5" hidden="1" customHeight="1" x14ac:dyDescent="0.2">
      <c r="A2231" s="29">
        <v>45385.936239490737</v>
      </c>
      <c r="B2231" s="20" t="s">
        <v>12752</v>
      </c>
      <c r="C2231" s="30">
        <v>160122737183</v>
      </c>
      <c r="D2231" s="20" t="s">
        <v>12753</v>
      </c>
      <c r="E2231" s="20" t="s">
        <v>50</v>
      </c>
      <c r="F2231" s="20" t="s">
        <v>8</v>
      </c>
      <c r="G2231" s="20">
        <v>3</v>
      </c>
      <c r="H2231" s="20">
        <v>2026</v>
      </c>
      <c r="I2231" s="20" t="s">
        <v>12754</v>
      </c>
      <c r="J2231" s="20" t="s">
        <v>12752</v>
      </c>
      <c r="K2231" s="20">
        <v>7674811311</v>
      </c>
      <c r="L2231" s="20" t="s">
        <v>12755</v>
      </c>
      <c r="M2231" s="20">
        <v>8879827220</v>
      </c>
      <c r="N2231" s="20" t="s">
        <v>12756</v>
      </c>
      <c r="O2231" s="20" t="s">
        <v>12757</v>
      </c>
      <c r="P2231" s="31" t="s">
        <v>12758</v>
      </c>
      <c r="Q2231" s="20" t="s">
        <v>46</v>
      </c>
      <c r="R2231" s="32" t="s">
        <v>112</v>
      </c>
    </row>
    <row r="2232" spans="1:18" ht="22.5" hidden="1" customHeight="1" x14ac:dyDescent="0.2">
      <c r="A2232" s="29">
        <v>45385.868750555557</v>
      </c>
      <c r="B2232" s="20" t="s">
        <v>12759</v>
      </c>
      <c r="C2232" s="30">
        <v>160122737184</v>
      </c>
      <c r="D2232" s="20" t="s">
        <v>12760</v>
      </c>
      <c r="E2232" s="20" t="s">
        <v>50</v>
      </c>
      <c r="F2232" s="20" t="s">
        <v>8</v>
      </c>
      <c r="G2232" s="20">
        <v>3</v>
      </c>
      <c r="H2232" s="20">
        <v>2026</v>
      </c>
      <c r="I2232" s="20" t="s">
        <v>12761</v>
      </c>
      <c r="J2232" s="20" t="s">
        <v>12759</v>
      </c>
      <c r="K2232" s="20">
        <v>9133831947</v>
      </c>
      <c r="L2232" s="20" t="s">
        <v>12762</v>
      </c>
      <c r="M2232" s="20">
        <v>8879827220</v>
      </c>
      <c r="N2232" s="20" t="s">
        <v>714</v>
      </c>
      <c r="O2232" s="20">
        <v>72</v>
      </c>
      <c r="P2232" s="31" t="s">
        <v>12763</v>
      </c>
      <c r="Q2232" s="20" t="s">
        <v>70</v>
      </c>
      <c r="R2232" s="32" t="s">
        <v>56</v>
      </c>
    </row>
    <row r="2233" spans="1:18" ht="22.5" hidden="1" customHeight="1" x14ac:dyDescent="0.2">
      <c r="A2233" s="29">
        <v>45384.758648043979</v>
      </c>
      <c r="B2233" s="20" t="s">
        <v>12764</v>
      </c>
      <c r="C2233" s="30">
        <v>160122737185</v>
      </c>
      <c r="D2233" s="20" t="s">
        <v>12765</v>
      </c>
      <c r="E2233" s="20" t="s">
        <v>50</v>
      </c>
      <c r="F2233" s="20" t="s">
        <v>8</v>
      </c>
      <c r="G2233" s="20">
        <v>3</v>
      </c>
      <c r="H2233" s="20">
        <v>2026</v>
      </c>
      <c r="I2233" s="20" t="s">
        <v>12766</v>
      </c>
      <c r="J2233" s="20" t="s">
        <v>12764</v>
      </c>
      <c r="K2233" s="20">
        <v>7093135550</v>
      </c>
      <c r="L2233" s="20" t="s">
        <v>12767</v>
      </c>
      <c r="M2233" s="20">
        <v>8879827220</v>
      </c>
      <c r="N2233" s="20" t="s">
        <v>67</v>
      </c>
      <c r="O2233" s="20">
        <v>75.52</v>
      </c>
      <c r="P2233" s="31" t="s">
        <v>12768</v>
      </c>
      <c r="Q2233" s="20" t="s">
        <v>70</v>
      </c>
      <c r="R2233" s="32" t="s">
        <v>85</v>
      </c>
    </row>
    <row r="2234" spans="1:18" ht="22.5" hidden="1" customHeight="1" x14ac:dyDescent="0.2">
      <c r="A2234" s="29">
        <v>45386.550054398147</v>
      </c>
      <c r="B2234" s="20" t="s">
        <v>12769</v>
      </c>
      <c r="C2234" s="30">
        <v>160122737186</v>
      </c>
      <c r="D2234" s="20" t="s">
        <v>12770</v>
      </c>
      <c r="E2234" s="20" t="s">
        <v>50</v>
      </c>
      <c r="F2234" s="20" t="s">
        <v>8</v>
      </c>
      <c r="G2234" s="20">
        <v>3</v>
      </c>
      <c r="H2234" s="20">
        <v>2026</v>
      </c>
      <c r="I2234" s="20" t="s">
        <v>12771</v>
      </c>
      <c r="J2234" s="20" t="s">
        <v>12772</v>
      </c>
      <c r="K2234" s="20">
        <v>9014242528</v>
      </c>
      <c r="L2234" s="20" t="s">
        <v>12773</v>
      </c>
      <c r="M2234" s="20">
        <v>8879827220</v>
      </c>
      <c r="N2234" s="20" t="s">
        <v>53</v>
      </c>
      <c r="O2234" s="20">
        <v>60</v>
      </c>
      <c r="P2234" s="31" t="s">
        <v>12774</v>
      </c>
      <c r="Q2234" s="20" t="s">
        <v>70</v>
      </c>
      <c r="R2234" s="32" t="s">
        <v>242</v>
      </c>
    </row>
    <row r="2235" spans="1:18" ht="22.5" hidden="1" customHeight="1" x14ac:dyDescent="0.2">
      <c r="A2235" s="29">
        <v>45384.698718912041</v>
      </c>
      <c r="B2235" s="20" t="s">
        <v>12775</v>
      </c>
      <c r="C2235" s="30">
        <v>160122737188</v>
      </c>
      <c r="D2235" s="20" t="s">
        <v>12776</v>
      </c>
      <c r="E2235" s="20" t="s">
        <v>50</v>
      </c>
      <c r="F2235" s="20" t="s">
        <v>8</v>
      </c>
      <c r="G2235" s="20">
        <v>3</v>
      </c>
      <c r="H2235" s="20">
        <v>2026</v>
      </c>
      <c r="I2235" s="20" t="s">
        <v>12777</v>
      </c>
      <c r="J2235" s="20" t="s">
        <v>12775</v>
      </c>
      <c r="K2235" s="20">
        <v>9963401355</v>
      </c>
      <c r="L2235" s="20" t="s">
        <v>12778</v>
      </c>
      <c r="M2235" s="20">
        <v>8879827220</v>
      </c>
      <c r="N2235" s="20" t="s">
        <v>67</v>
      </c>
      <c r="O2235" s="20" t="s">
        <v>110</v>
      </c>
      <c r="P2235" s="31" t="s">
        <v>12779</v>
      </c>
      <c r="Q2235" s="20" t="s">
        <v>46</v>
      </c>
      <c r="R2235" s="32" t="s">
        <v>164</v>
      </c>
    </row>
    <row r="2236" spans="1:18" ht="22.5" hidden="1" customHeight="1" x14ac:dyDescent="0.2">
      <c r="A2236" s="29">
        <v>45386.544444733794</v>
      </c>
      <c r="B2236" s="20" t="s">
        <v>12780</v>
      </c>
      <c r="C2236" s="30">
        <v>160122737189</v>
      </c>
      <c r="D2236" s="20" t="s">
        <v>12781</v>
      </c>
      <c r="E2236" s="20" t="s">
        <v>50</v>
      </c>
      <c r="F2236" s="20" t="s">
        <v>8</v>
      </c>
      <c r="G2236" s="20">
        <v>3</v>
      </c>
      <c r="H2236" s="20">
        <v>2026</v>
      </c>
      <c r="I2236" s="20" t="s">
        <v>12782</v>
      </c>
      <c r="J2236" s="20" t="s">
        <v>12780</v>
      </c>
      <c r="K2236" s="20">
        <v>9347470614</v>
      </c>
      <c r="L2236" s="20" t="s">
        <v>12783</v>
      </c>
      <c r="M2236" s="20">
        <v>9676297025</v>
      </c>
      <c r="N2236" s="20" t="s">
        <v>12784</v>
      </c>
      <c r="O2236" s="20">
        <v>67.150000000000006</v>
      </c>
      <c r="P2236" s="20" t="s">
        <v>12785</v>
      </c>
      <c r="Q2236" s="20" t="s">
        <v>70</v>
      </c>
      <c r="R2236" s="32" t="s">
        <v>1719</v>
      </c>
    </row>
    <row r="2237" spans="1:18" ht="22.5" hidden="1" customHeight="1" x14ac:dyDescent="0.2">
      <c r="A2237" s="29">
        <v>45384.840680671296</v>
      </c>
      <c r="B2237" s="20" t="s">
        <v>12786</v>
      </c>
      <c r="C2237" s="30">
        <v>160122737190</v>
      </c>
      <c r="D2237" s="20" t="s">
        <v>12787</v>
      </c>
      <c r="E2237" s="20" t="s">
        <v>50</v>
      </c>
      <c r="F2237" s="20" t="s">
        <v>8</v>
      </c>
      <c r="G2237" s="20">
        <v>3</v>
      </c>
      <c r="H2237" s="20">
        <v>2026</v>
      </c>
      <c r="I2237" s="20" t="s">
        <v>12788</v>
      </c>
      <c r="J2237" s="20" t="s">
        <v>12786</v>
      </c>
      <c r="K2237" s="20">
        <v>9347510229</v>
      </c>
      <c r="L2237" s="20" t="s">
        <v>12789</v>
      </c>
      <c r="M2237" s="20">
        <v>9703922078</v>
      </c>
      <c r="N2237" s="20" t="s">
        <v>12274</v>
      </c>
      <c r="O2237" s="20">
        <v>62</v>
      </c>
      <c r="P2237" s="31" t="s">
        <v>12790</v>
      </c>
      <c r="Q2237" s="20" t="s">
        <v>70</v>
      </c>
      <c r="R2237" s="32" t="s">
        <v>12791</v>
      </c>
    </row>
    <row r="2238" spans="1:18" ht="22.5" hidden="1" customHeight="1" x14ac:dyDescent="0.2">
      <c r="A2238" s="29">
        <v>45384.701244421296</v>
      </c>
      <c r="B2238" s="20" t="s">
        <v>12792</v>
      </c>
      <c r="C2238" s="30">
        <v>160122737191</v>
      </c>
      <c r="D2238" s="20" t="s">
        <v>12793</v>
      </c>
      <c r="E2238" s="20" t="s">
        <v>50</v>
      </c>
      <c r="F2238" s="20" t="s">
        <v>8</v>
      </c>
      <c r="G2238" s="20">
        <v>3</v>
      </c>
      <c r="H2238" s="20">
        <v>2026</v>
      </c>
      <c r="I2238" s="20" t="s">
        <v>12794</v>
      </c>
      <c r="J2238" s="20" t="s">
        <v>12792</v>
      </c>
      <c r="K2238" s="20">
        <v>9347773753</v>
      </c>
      <c r="L2238" s="20" t="s">
        <v>12762</v>
      </c>
      <c r="M2238" s="20">
        <v>8879827220</v>
      </c>
      <c r="N2238" s="20" t="s">
        <v>67</v>
      </c>
      <c r="O2238" s="20" t="s">
        <v>12795</v>
      </c>
      <c r="P2238" s="31" t="s">
        <v>12796</v>
      </c>
      <c r="Q2238" s="20" t="s">
        <v>70</v>
      </c>
      <c r="R2238" s="32" t="s">
        <v>2526</v>
      </c>
    </row>
    <row r="2239" spans="1:18" ht="22.5" hidden="1" customHeight="1" x14ac:dyDescent="0.2">
      <c r="A2239" s="29">
        <v>45386.538301469904</v>
      </c>
      <c r="B2239" s="20" t="s">
        <v>12797</v>
      </c>
      <c r="C2239" s="30">
        <v>160122737192</v>
      </c>
      <c r="D2239" s="20" t="s">
        <v>12798</v>
      </c>
      <c r="E2239" s="20" t="s">
        <v>50</v>
      </c>
      <c r="F2239" s="20" t="s">
        <v>8</v>
      </c>
      <c r="G2239" s="20">
        <v>3</v>
      </c>
      <c r="H2239" s="20">
        <v>2026</v>
      </c>
      <c r="I2239" s="20" t="s">
        <v>12799</v>
      </c>
      <c r="J2239" s="20" t="s">
        <v>12797</v>
      </c>
      <c r="K2239" s="20">
        <v>9154169585</v>
      </c>
      <c r="L2239" s="20" t="s">
        <v>12800</v>
      </c>
      <c r="M2239" s="20">
        <v>8879827220</v>
      </c>
      <c r="N2239" s="20" t="s">
        <v>67</v>
      </c>
      <c r="O2239" s="20">
        <v>75</v>
      </c>
      <c r="P2239" s="31" t="s">
        <v>12801</v>
      </c>
      <c r="Q2239" s="20" t="s">
        <v>70</v>
      </c>
      <c r="R2239" s="32" t="s">
        <v>242</v>
      </c>
    </row>
    <row r="2240" spans="1:18" ht="22.5" hidden="1" customHeight="1" x14ac:dyDescent="0.2">
      <c r="A2240" s="29">
        <v>45386.549546296301</v>
      </c>
      <c r="B2240" s="20" t="s">
        <v>12802</v>
      </c>
      <c r="C2240" s="30">
        <v>160122737193</v>
      </c>
      <c r="D2240" s="20" t="s">
        <v>12803</v>
      </c>
      <c r="E2240" s="20" t="s">
        <v>50</v>
      </c>
      <c r="F2240" s="20" t="s">
        <v>8</v>
      </c>
      <c r="G2240" s="20">
        <v>3</v>
      </c>
      <c r="H2240" s="20">
        <v>2026</v>
      </c>
      <c r="I2240" s="20" t="s">
        <v>12802</v>
      </c>
      <c r="J2240" s="20" t="s">
        <v>12802</v>
      </c>
      <c r="K2240" s="20">
        <v>7207021278</v>
      </c>
      <c r="L2240" s="20" t="s">
        <v>12755</v>
      </c>
      <c r="M2240" s="20">
        <v>8879827220</v>
      </c>
      <c r="N2240" s="20" t="s">
        <v>67</v>
      </c>
      <c r="O2240" s="20">
        <v>75</v>
      </c>
      <c r="P2240" s="31" t="s">
        <v>12804</v>
      </c>
      <c r="Q2240" s="20" t="s">
        <v>70</v>
      </c>
      <c r="R2240" s="32" t="s">
        <v>12805</v>
      </c>
    </row>
    <row r="2241" spans="1:18" ht="22.5" hidden="1" customHeight="1" x14ac:dyDescent="0.2">
      <c r="A2241" s="29">
        <v>45384.786547557873</v>
      </c>
      <c r="B2241" s="20" t="s">
        <v>12806</v>
      </c>
      <c r="C2241" s="30">
        <v>160122737194</v>
      </c>
      <c r="D2241" s="20" t="s">
        <v>12807</v>
      </c>
      <c r="E2241" s="20" t="s">
        <v>50</v>
      </c>
      <c r="F2241" s="20" t="s">
        <v>8</v>
      </c>
      <c r="G2241" s="20">
        <v>3</v>
      </c>
      <c r="H2241" s="20">
        <v>2026</v>
      </c>
      <c r="I2241" s="20" t="s">
        <v>12806</v>
      </c>
      <c r="J2241" s="20" t="s">
        <v>12808</v>
      </c>
      <c r="K2241" s="20">
        <v>7672022013</v>
      </c>
      <c r="L2241" s="20" t="s">
        <v>5297</v>
      </c>
      <c r="M2241" s="20">
        <v>8879827220</v>
      </c>
      <c r="N2241" s="20" t="s">
        <v>714</v>
      </c>
      <c r="O2241" s="20">
        <v>72</v>
      </c>
      <c r="P2241" s="31" t="s">
        <v>12809</v>
      </c>
      <c r="Q2241" s="20" t="s">
        <v>46</v>
      </c>
      <c r="R2241" s="32" t="s">
        <v>12810</v>
      </c>
    </row>
    <row r="2242" spans="1:18" ht="22.5" hidden="1" customHeight="1" x14ac:dyDescent="0.2">
      <c r="A2242" s="29">
        <v>45385.365953379631</v>
      </c>
      <c r="B2242" s="20" t="s">
        <v>12811</v>
      </c>
      <c r="C2242" s="30">
        <v>160122737196</v>
      </c>
      <c r="D2242" s="20" t="s">
        <v>12812</v>
      </c>
      <c r="E2242" s="20" t="s">
        <v>50</v>
      </c>
      <c r="F2242" s="20" t="s">
        <v>8</v>
      </c>
      <c r="G2242" s="20">
        <v>3</v>
      </c>
      <c r="H2242" s="20">
        <v>2026</v>
      </c>
      <c r="I2242" s="20" t="s">
        <v>12813</v>
      </c>
      <c r="J2242" s="20" t="s">
        <v>12811</v>
      </c>
      <c r="K2242" s="20">
        <v>9390898395</v>
      </c>
      <c r="L2242" s="20" t="s">
        <v>12814</v>
      </c>
      <c r="M2242" s="20">
        <v>8879827220</v>
      </c>
      <c r="N2242" s="20" t="s">
        <v>67</v>
      </c>
      <c r="O2242" s="20" t="s">
        <v>169</v>
      </c>
      <c r="P2242" s="20" t="s">
        <v>12815</v>
      </c>
      <c r="Q2242" s="20" t="s">
        <v>70</v>
      </c>
      <c r="R2242" s="32" t="s">
        <v>12816</v>
      </c>
    </row>
    <row r="2243" spans="1:18" ht="22.5" hidden="1" customHeight="1" x14ac:dyDescent="0.2">
      <c r="A2243" s="29">
        <v>45384.855209837959</v>
      </c>
      <c r="B2243" s="20" t="s">
        <v>12817</v>
      </c>
      <c r="C2243" s="30">
        <v>160122737197</v>
      </c>
      <c r="D2243" s="20" t="s">
        <v>12818</v>
      </c>
      <c r="E2243" s="20" t="s">
        <v>50</v>
      </c>
      <c r="F2243" s="20" t="s">
        <v>8</v>
      </c>
      <c r="G2243" s="20">
        <v>3</v>
      </c>
      <c r="H2243" s="20">
        <v>2026</v>
      </c>
      <c r="I2243" s="20" t="s">
        <v>12819</v>
      </c>
      <c r="J2243" s="20" t="s">
        <v>12817</v>
      </c>
      <c r="K2243" s="20">
        <v>7901427226</v>
      </c>
      <c r="L2243" s="20" t="s">
        <v>12745</v>
      </c>
      <c r="M2243" s="20">
        <v>8879827220</v>
      </c>
      <c r="N2243" s="20" t="s">
        <v>67</v>
      </c>
      <c r="O2243" s="20">
        <v>75</v>
      </c>
      <c r="P2243" s="31" t="s">
        <v>12820</v>
      </c>
      <c r="Q2243" s="20" t="s">
        <v>70</v>
      </c>
      <c r="R2243" s="32" t="s">
        <v>12821</v>
      </c>
    </row>
    <row r="2244" spans="1:18" ht="22.5" hidden="1" customHeight="1" x14ac:dyDescent="0.2">
      <c r="A2244" s="29">
        <v>45384.86570440972</v>
      </c>
      <c r="B2244" s="20" t="s">
        <v>12822</v>
      </c>
      <c r="C2244" s="30">
        <v>160122737198</v>
      </c>
      <c r="D2244" s="20" t="s">
        <v>12823</v>
      </c>
      <c r="E2244" s="20" t="s">
        <v>50</v>
      </c>
      <c r="F2244" s="20" t="s">
        <v>8</v>
      </c>
      <c r="G2244" s="20">
        <v>3</v>
      </c>
      <c r="H2244" s="20">
        <v>2026</v>
      </c>
      <c r="I2244" s="20" t="s">
        <v>12824</v>
      </c>
      <c r="J2244" s="20" t="s">
        <v>12822</v>
      </c>
      <c r="K2244" s="20">
        <v>9515877943</v>
      </c>
      <c r="L2244" s="20" t="s">
        <v>12825</v>
      </c>
      <c r="M2244" s="20">
        <v>8879827220</v>
      </c>
      <c r="N2244" s="20" t="s">
        <v>67</v>
      </c>
      <c r="O2244" s="20" t="s">
        <v>110</v>
      </c>
      <c r="P2244" s="31" t="s">
        <v>12826</v>
      </c>
      <c r="Q2244" s="20" t="s">
        <v>70</v>
      </c>
      <c r="R2244" s="32" t="s">
        <v>1666</v>
      </c>
    </row>
    <row r="2245" spans="1:18" ht="22.5" hidden="1" customHeight="1" x14ac:dyDescent="0.2">
      <c r="A2245" s="29">
        <v>45427.949345717592</v>
      </c>
      <c r="B2245" s="20" t="s">
        <v>12827</v>
      </c>
      <c r="C2245" s="20">
        <v>160122737199</v>
      </c>
      <c r="D2245" s="20" t="s">
        <v>12828</v>
      </c>
      <c r="E2245" s="20" t="s">
        <v>50</v>
      </c>
      <c r="F2245" s="20" t="s">
        <v>8</v>
      </c>
      <c r="G2245" s="20">
        <v>3</v>
      </c>
      <c r="H2245" s="20">
        <v>2026</v>
      </c>
      <c r="I2245" s="20" t="s">
        <v>12829</v>
      </c>
      <c r="J2245" s="20" t="s">
        <v>12827</v>
      </c>
      <c r="K2245" s="20">
        <v>8008372156</v>
      </c>
      <c r="L2245" s="20" t="s">
        <v>12830</v>
      </c>
      <c r="M2245" s="20">
        <v>8879827220</v>
      </c>
      <c r="N2245" s="20" t="s">
        <v>6142</v>
      </c>
      <c r="O2245" s="20" t="s">
        <v>12831</v>
      </c>
      <c r="P2245" s="20" t="s">
        <v>12832</v>
      </c>
      <c r="Q2245" s="20" t="s">
        <v>46</v>
      </c>
      <c r="R2245" s="20" t="s">
        <v>12833</v>
      </c>
    </row>
    <row r="2246" spans="1:18" ht="22.5" hidden="1" customHeight="1" x14ac:dyDescent="0.2">
      <c r="A2246" s="29">
        <v>45384.702054398149</v>
      </c>
      <c r="B2246" s="20" t="s">
        <v>12834</v>
      </c>
      <c r="C2246" s="30">
        <v>160122737200</v>
      </c>
      <c r="D2246" s="20" t="s">
        <v>12835</v>
      </c>
      <c r="E2246" s="20" t="s">
        <v>50</v>
      </c>
      <c r="F2246" s="20" t="s">
        <v>8</v>
      </c>
      <c r="G2246" s="20">
        <v>3</v>
      </c>
      <c r="H2246" s="20">
        <v>2026</v>
      </c>
      <c r="I2246" s="20" t="s">
        <v>12836</v>
      </c>
      <c r="J2246" s="20" t="s">
        <v>12834</v>
      </c>
      <c r="K2246" s="20">
        <v>9381255641</v>
      </c>
      <c r="L2246" s="20" t="s">
        <v>12837</v>
      </c>
      <c r="M2246" s="20">
        <v>8879827220</v>
      </c>
      <c r="N2246" s="20" t="s">
        <v>2387</v>
      </c>
      <c r="O2246" s="20" t="s">
        <v>12838</v>
      </c>
      <c r="P2246" s="31" t="s">
        <v>12839</v>
      </c>
      <c r="Q2246" s="20" t="s">
        <v>70</v>
      </c>
      <c r="R2246" s="32" t="s">
        <v>1472</v>
      </c>
    </row>
    <row r="2247" spans="1:18" ht="22.5" hidden="1" customHeight="1" x14ac:dyDescent="0.2">
      <c r="A2247" s="29">
        <v>45386.542756412033</v>
      </c>
      <c r="B2247" s="20" t="s">
        <v>12840</v>
      </c>
      <c r="C2247" s="30">
        <v>160122737201</v>
      </c>
      <c r="D2247" s="20" t="s">
        <v>12841</v>
      </c>
      <c r="E2247" s="20" t="s">
        <v>50</v>
      </c>
      <c r="F2247" s="20" t="s">
        <v>8</v>
      </c>
      <c r="G2247" s="20">
        <v>3</v>
      </c>
      <c r="H2247" s="20">
        <v>2026</v>
      </c>
      <c r="I2247" s="20" t="s">
        <v>12842</v>
      </c>
      <c r="J2247" s="20" t="s">
        <v>12840</v>
      </c>
      <c r="K2247" s="20">
        <v>8977715124</v>
      </c>
      <c r="L2247" s="20" t="s">
        <v>12830</v>
      </c>
      <c r="M2247" s="20">
        <v>8879827220</v>
      </c>
      <c r="N2247" s="20" t="s">
        <v>6255</v>
      </c>
      <c r="O2247" s="20">
        <v>70</v>
      </c>
      <c r="P2247" s="31" t="s">
        <v>12843</v>
      </c>
      <c r="Q2247" s="20" t="s">
        <v>46</v>
      </c>
      <c r="R2247" s="32" t="s">
        <v>112</v>
      </c>
    </row>
    <row r="2248" spans="1:18" ht="22.5" hidden="1" customHeight="1" x14ac:dyDescent="0.2">
      <c r="A2248" s="29">
        <v>45386.540193101857</v>
      </c>
      <c r="B2248" s="20" t="s">
        <v>12844</v>
      </c>
      <c r="C2248" s="30">
        <v>160122737202</v>
      </c>
      <c r="D2248" s="20" t="s">
        <v>12845</v>
      </c>
      <c r="E2248" s="20" t="s">
        <v>50</v>
      </c>
      <c r="F2248" s="20" t="s">
        <v>8</v>
      </c>
      <c r="G2248" s="20">
        <v>3</v>
      </c>
      <c r="H2248" s="20">
        <v>2026</v>
      </c>
      <c r="I2248" s="20" t="s">
        <v>12846</v>
      </c>
      <c r="J2248" s="20" t="s">
        <v>12846</v>
      </c>
      <c r="K2248" s="20">
        <v>6302628552</v>
      </c>
      <c r="L2248" s="20" t="s">
        <v>12847</v>
      </c>
      <c r="M2248" s="20">
        <v>8879827220</v>
      </c>
      <c r="N2248" s="20" t="s">
        <v>9527</v>
      </c>
      <c r="O2248" s="20">
        <v>60</v>
      </c>
      <c r="P2248" s="31" t="s">
        <v>12848</v>
      </c>
      <c r="Q2248" s="20" t="s">
        <v>70</v>
      </c>
      <c r="R2248" s="32" t="s">
        <v>9744</v>
      </c>
    </row>
    <row r="2249" spans="1:18" ht="22.5" hidden="1" customHeight="1" x14ac:dyDescent="0.2">
      <c r="A2249" s="29">
        <v>45384.776114502311</v>
      </c>
      <c r="B2249" s="20" t="s">
        <v>12849</v>
      </c>
      <c r="C2249" s="30">
        <v>160122737301</v>
      </c>
      <c r="D2249" s="20" t="s">
        <v>12850</v>
      </c>
      <c r="E2249" s="20" t="s">
        <v>40</v>
      </c>
      <c r="F2249" s="20" t="s">
        <v>8</v>
      </c>
      <c r="G2249" s="20">
        <v>1</v>
      </c>
      <c r="H2249" s="20">
        <v>2026</v>
      </c>
      <c r="I2249" s="20" t="s">
        <v>12851</v>
      </c>
      <c r="J2249" s="20" t="s">
        <v>12849</v>
      </c>
      <c r="K2249" s="20">
        <v>8125741511</v>
      </c>
      <c r="L2249" s="20" t="s">
        <v>12852</v>
      </c>
      <c r="M2249" s="20">
        <v>8143364133</v>
      </c>
      <c r="N2249" s="20" t="s">
        <v>67</v>
      </c>
      <c r="O2249" s="20" t="s">
        <v>472</v>
      </c>
      <c r="P2249" s="31" t="s">
        <v>12853</v>
      </c>
      <c r="Q2249" s="20" t="s">
        <v>70</v>
      </c>
      <c r="R2249" s="32" t="s">
        <v>12854</v>
      </c>
    </row>
    <row r="2250" spans="1:18" ht="22.5" hidden="1" customHeight="1" x14ac:dyDescent="0.2">
      <c r="A2250" s="29">
        <v>45387.31161744213</v>
      </c>
      <c r="B2250" s="20" t="s">
        <v>12855</v>
      </c>
      <c r="C2250" s="30">
        <v>160122737302</v>
      </c>
      <c r="D2250" s="20" t="s">
        <v>12856</v>
      </c>
      <c r="E2250" s="20" t="s">
        <v>40</v>
      </c>
      <c r="F2250" s="20" t="s">
        <v>8</v>
      </c>
      <c r="G2250" s="20">
        <v>1</v>
      </c>
      <c r="H2250" s="20">
        <v>2026</v>
      </c>
      <c r="I2250" s="20" t="s">
        <v>12857</v>
      </c>
      <c r="J2250" s="20" t="s">
        <v>12858</v>
      </c>
      <c r="K2250" s="20">
        <v>9398704658</v>
      </c>
      <c r="L2250" s="20" t="s">
        <v>12859</v>
      </c>
      <c r="M2250" s="20">
        <v>8143364133</v>
      </c>
      <c r="N2250" s="20" t="s">
        <v>67</v>
      </c>
      <c r="O2250" s="20" t="s">
        <v>12860</v>
      </c>
      <c r="P2250" s="31" t="s">
        <v>12861</v>
      </c>
      <c r="Q2250" s="20" t="s">
        <v>70</v>
      </c>
      <c r="R2250" s="20" t="s">
        <v>12862</v>
      </c>
    </row>
    <row r="2251" spans="1:18" ht="22.5" hidden="1" customHeight="1" x14ac:dyDescent="0.2">
      <c r="A2251" s="29">
        <v>45385.923523715275</v>
      </c>
      <c r="B2251" s="20" t="s">
        <v>12863</v>
      </c>
      <c r="C2251" s="30">
        <v>160122737303</v>
      </c>
      <c r="D2251" s="20" t="s">
        <v>12864</v>
      </c>
      <c r="E2251" s="20" t="s">
        <v>50</v>
      </c>
      <c r="F2251" s="20" t="s">
        <v>8</v>
      </c>
      <c r="G2251" s="20">
        <v>1</v>
      </c>
      <c r="H2251" s="20">
        <v>2026</v>
      </c>
      <c r="I2251" s="20" t="s">
        <v>12865</v>
      </c>
      <c r="J2251" s="20" t="s">
        <v>12865</v>
      </c>
      <c r="K2251" s="20">
        <v>9391299572</v>
      </c>
      <c r="L2251" s="20" t="s">
        <v>11800</v>
      </c>
      <c r="M2251" s="20">
        <v>8143364133</v>
      </c>
      <c r="N2251" s="20" t="s">
        <v>43</v>
      </c>
      <c r="O2251" s="20">
        <v>114</v>
      </c>
      <c r="P2251" s="31" t="s">
        <v>12866</v>
      </c>
      <c r="Q2251" s="20" t="s">
        <v>70</v>
      </c>
      <c r="R2251" s="32" t="s">
        <v>153</v>
      </c>
    </row>
    <row r="2252" spans="1:18" ht="22.5" hidden="1" customHeight="1" x14ac:dyDescent="0.2">
      <c r="A2252" s="29">
        <v>45385.66055025463</v>
      </c>
      <c r="B2252" s="20" t="s">
        <v>12867</v>
      </c>
      <c r="C2252" s="30">
        <v>160122737304</v>
      </c>
      <c r="D2252" s="20" t="s">
        <v>12868</v>
      </c>
      <c r="E2252" s="20" t="s">
        <v>40</v>
      </c>
      <c r="F2252" s="20" t="s">
        <v>8</v>
      </c>
      <c r="G2252" s="20">
        <v>1</v>
      </c>
      <c r="H2252" s="20">
        <v>2026</v>
      </c>
      <c r="I2252" s="20" t="s">
        <v>12869</v>
      </c>
      <c r="J2252" s="20" t="s">
        <v>12867</v>
      </c>
      <c r="K2252" s="20">
        <v>8309980156</v>
      </c>
      <c r="L2252" s="20" t="s">
        <v>12870</v>
      </c>
      <c r="M2252" s="20">
        <v>9885266048</v>
      </c>
      <c r="N2252" s="20" t="s">
        <v>67</v>
      </c>
      <c r="O2252" s="20" t="s">
        <v>947</v>
      </c>
      <c r="P2252" s="31" t="s">
        <v>12871</v>
      </c>
      <c r="Q2252" s="20" t="s">
        <v>70</v>
      </c>
      <c r="R2252" s="32" t="s">
        <v>271</v>
      </c>
    </row>
    <row r="2253" spans="1:18" ht="22.5" hidden="1" customHeight="1" x14ac:dyDescent="0.2">
      <c r="A2253" s="29">
        <v>45386.057162534722</v>
      </c>
      <c r="B2253" s="20" t="s">
        <v>12872</v>
      </c>
      <c r="C2253" s="30">
        <v>160122737305</v>
      </c>
      <c r="D2253" s="20" t="s">
        <v>12873</v>
      </c>
      <c r="E2253" s="20" t="s">
        <v>50</v>
      </c>
      <c r="F2253" s="20" t="s">
        <v>8</v>
      </c>
      <c r="G2253" s="20">
        <v>1</v>
      </c>
      <c r="H2253" s="20">
        <v>2026</v>
      </c>
      <c r="I2253" s="20" t="s">
        <v>12874</v>
      </c>
      <c r="J2253" s="20" t="s">
        <v>12872</v>
      </c>
      <c r="K2253" s="20">
        <v>9390826747</v>
      </c>
      <c r="L2253" s="20" t="s">
        <v>11917</v>
      </c>
      <c r="M2253" s="20">
        <v>9885266048</v>
      </c>
      <c r="N2253" s="20" t="s">
        <v>251</v>
      </c>
      <c r="O2253" s="20" t="s">
        <v>12875</v>
      </c>
      <c r="P2253" s="31" t="s">
        <v>12876</v>
      </c>
      <c r="Q2253" s="20" t="s">
        <v>70</v>
      </c>
      <c r="R2253" s="32" t="s">
        <v>3472</v>
      </c>
    </row>
    <row r="2254" spans="1:18" ht="22.5" hidden="1" customHeight="1" x14ac:dyDescent="0.2">
      <c r="A2254" s="29">
        <v>45384.81853478009</v>
      </c>
      <c r="B2254" s="20" t="s">
        <v>12877</v>
      </c>
      <c r="C2254" s="30">
        <v>160122737306</v>
      </c>
      <c r="D2254" s="20" t="s">
        <v>12878</v>
      </c>
      <c r="E2254" s="20" t="s">
        <v>50</v>
      </c>
      <c r="F2254" s="20" t="s">
        <v>8</v>
      </c>
      <c r="G2254" s="20">
        <v>1</v>
      </c>
      <c r="H2254" s="20">
        <v>2026</v>
      </c>
      <c r="I2254" s="20" t="s">
        <v>12879</v>
      </c>
      <c r="J2254" s="20" t="s">
        <v>12877</v>
      </c>
      <c r="K2254" s="20">
        <v>6305248648</v>
      </c>
      <c r="L2254" s="20" t="s">
        <v>12880</v>
      </c>
      <c r="M2254" s="20">
        <v>9553602042</v>
      </c>
      <c r="N2254" s="20" t="s">
        <v>53</v>
      </c>
      <c r="O2254" s="20" t="s">
        <v>12881</v>
      </c>
      <c r="P2254" s="20" t="s">
        <v>12882</v>
      </c>
      <c r="Q2254" s="20" t="s">
        <v>46</v>
      </c>
      <c r="R2254" s="32" t="s">
        <v>242</v>
      </c>
    </row>
    <row r="2255" spans="1:18" ht="22.5" hidden="1" customHeight="1" x14ac:dyDescent="0.2">
      <c r="A2255" s="29">
        <v>45386.738990671292</v>
      </c>
      <c r="B2255" s="20" t="s">
        <v>12883</v>
      </c>
      <c r="C2255" s="30">
        <v>160122737307</v>
      </c>
      <c r="D2255" s="20" t="s">
        <v>12884</v>
      </c>
      <c r="E2255" s="20" t="s">
        <v>40</v>
      </c>
      <c r="F2255" s="20" t="s">
        <v>8</v>
      </c>
      <c r="G2255" s="20">
        <v>1</v>
      </c>
      <c r="H2255" s="20">
        <v>2026</v>
      </c>
      <c r="I2255" s="20" t="s">
        <v>12885</v>
      </c>
      <c r="J2255" s="20" t="s">
        <v>12886</v>
      </c>
      <c r="K2255" s="20">
        <v>8555900789</v>
      </c>
      <c r="L2255" s="20" t="s">
        <v>12052</v>
      </c>
      <c r="M2255" s="20">
        <v>9553602042</v>
      </c>
      <c r="N2255" s="20" t="s">
        <v>67</v>
      </c>
      <c r="O2255" s="20" t="s">
        <v>12887</v>
      </c>
      <c r="P2255" s="31" t="s">
        <v>12888</v>
      </c>
      <c r="Q2255" s="20" t="s">
        <v>70</v>
      </c>
      <c r="R2255" s="32" t="s">
        <v>12889</v>
      </c>
    </row>
    <row r="2256" spans="1:18" ht="22.5" hidden="1" customHeight="1" x14ac:dyDescent="0.2">
      <c r="A2256" s="29">
        <v>45385.309399074074</v>
      </c>
      <c r="B2256" s="20" t="s">
        <v>12890</v>
      </c>
      <c r="C2256" s="30">
        <v>160122737308</v>
      </c>
      <c r="D2256" s="20" t="s">
        <v>12891</v>
      </c>
      <c r="E2256" s="20" t="s">
        <v>40</v>
      </c>
      <c r="F2256" s="20" t="s">
        <v>8</v>
      </c>
      <c r="G2256" s="20">
        <v>2</v>
      </c>
      <c r="H2256" s="20">
        <v>2026</v>
      </c>
      <c r="I2256" s="20" t="s">
        <v>12892</v>
      </c>
      <c r="J2256" s="20" t="s">
        <v>12890</v>
      </c>
      <c r="K2256" s="20">
        <v>8919352817</v>
      </c>
      <c r="L2256" s="20" t="s">
        <v>12159</v>
      </c>
      <c r="M2256" s="20">
        <v>9951397356</v>
      </c>
      <c r="N2256" s="20" t="s">
        <v>67</v>
      </c>
      <c r="O2256" s="20" t="s">
        <v>2249</v>
      </c>
      <c r="P2256" s="31" t="s">
        <v>12893</v>
      </c>
      <c r="Q2256" s="20" t="s">
        <v>46</v>
      </c>
      <c r="R2256" s="32" t="s">
        <v>12894</v>
      </c>
    </row>
    <row r="2257" spans="1:18" ht="22.5" hidden="1" customHeight="1" x14ac:dyDescent="0.2">
      <c r="A2257" s="29">
        <v>45386.650545949073</v>
      </c>
      <c r="B2257" s="20" t="s">
        <v>12895</v>
      </c>
      <c r="C2257" s="30">
        <v>160122737309</v>
      </c>
      <c r="D2257" s="20" t="s">
        <v>12896</v>
      </c>
      <c r="E2257" s="20" t="s">
        <v>50</v>
      </c>
      <c r="F2257" s="20" t="s">
        <v>8</v>
      </c>
      <c r="G2257" s="20">
        <v>2</v>
      </c>
      <c r="H2257" s="20">
        <v>2026</v>
      </c>
      <c r="I2257" s="20" t="s">
        <v>12897</v>
      </c>
      <c r="J2257" s="20" t="s">
        <v>12895</v>
      </c>
      <c r="K2257" s="20">
        <v>9701151355</v>
      </c>
      <c r="L2257" s="20" t="s">
        <v>12898</v>
      </c>
      <c r="M2257" s="20">
        <v>9951397356</v>
      </c>
      <c r="N2257" s="20" t="s">
        <v>12899</v>
      </c>
      <c r="O2257" s="20">
        <v>110</v>
      </c>
      <c r="P2257" s="31" t="s">
        <v>12900</v>
      </c>
      <c r="Q2257" s="20" t="s">
        <v>70</v>
      </c>
      <c r="R2257" s="32" t="s">
        <v>12901</v>
      </c>
    </row>
    <row r="2258" spans="1:18" ht="22.5" hidden="1" customHeight="1" x14ac:dyDescent="0.2">
      <c r="A2258" s="29">
        <v>45386.653813854165</v>
      </c>
      <c r="B2258" s="20" t="s">
        <v>12902</v>
      </c>
      <c r="C2258" s="30">
        <v>160122737310</v>
      </c>
      <c r="D2258" s="20" t="s">
        <v>12903</v>
      </c>
      <c r="E2258" s="20" t="s">
        <v>40</v>
      </c>
      <c r="F2258" s="20" t="s">
        <v>8</v>
      </c>
      <c r="G2258" s="20">
        <v>2</v>
      </c>
      <c r="H2258" s="20">
        <v>2026</v>
      </c>
      <c r="I2258" s="20" t="s">
        <v>12902</v>
      </c>
      <c r="J2258" s="20" t="s">
        <v>12904</v>
      </c>
      <c r="K2258" s="20">
        <v>7674091960</v>
      </c>
      <c r="L2258" s="20" t="s">
        <v>12196</v>
      </c>
      <c r="M2258" s="20" t="s">
        <v>12180</v>
      </c>
      <c r="N2258" s="20" t="s">
        <v>600</v>
      </c>
      <c r="O2258" s="20" t="s">
        <v>12905</v>
      </c>
      <c r="P2258" s="31" t="s">
        <v>12906</v>
      </c>
      <c r="Q2258" s="20" t="s">
        <v>70</v>
      </c>
      <c r="R2258" s="32" t="s">
        <v>149</v>
      </c>
    </row>
    <row r="2259" spans="1:18" ht="22.5" hidden="1" customHeight="1" x14ac:dyDescent="0.2">
      <c r="A2259" s="29">
        <v>45384.673178564815</v>
      </c>
      <c r="B2259" s="20" t="s">
        <v>12907</v>
      </c>
      <c r="C2259" s="30">
        <v>160122737311</v>
      </c>
      <c r="D2259" s="20" t="s">
        <v>12908</v>
      </c>
      <c r="E2259" s="20" t="s">
        <v>40</v>
      </c>
      <c r="F2259" s="20" t="s">
        <v>8</v>
      </c>
      <c r="G2259" s="20">
        <v>2</v>
      </c>
      <c r="H2259" s="20">
        <v>2026</v>
      </c>
      <c r="I2259" s="20" t="s">
        <v>12909</v>
      </c>
      <c r="J2259" s="20" t="s">
        <v>12910</v>
      </c>
      <c r="K2259" s="20">
        <v>8187025523</v>
      </c>
      <c r="L2259" s="20" t="s">
        <v>12285</v>
      </c>
      <c r="M2259" s="20">
        <v>6304084209</v>
      </c>
      <c r="N2259" s="20" t="s">
        <v>67</v>
      </c>
      <c r="O2259" s="20" t="s">
        <v>169</v>
      </c>
      <c r="P2259" s="31" t="s">
        <v>12911</v>
      </c>
      <c r="Q2259" s="20" t="s">
        <v>70</v>
      </c>
      <c r="R2259" s="32" t="s">
        <v>12912</v>
      </c>
    </row>
    <row r="2260" spans="1:18" ht="22.5" hidden="1" customHeight="1" x14ac:dyDescent="0.2">
      <c r="A2260" s="29">
        <v>45385.510279317125</v>
      </c>
      <c r="B2260" s="20" t="s">
        <v>12913</v>
      </c>
      <c r="C2260" s="30">
        <v>160122737312</v>
      </c>
      <c r="D2260" s="20" t="s">
        <v>12914</v>
      </c>
      <c r="E2260" s="20" t="s">
        <v>40</v>
      </c>
      <c r="F2260" s="20" t="s">
        <v>8</v>
      </c>
      <c r="G2260" s="20">
        <v>2</v>
      </c>
      <c r="H2260" s="20">
        <v>2026</v>
      </c>
      <c r="I2260" s="20" t="s">
        <v>12915</v>
      </c>
      <c r="J2260" s="20" t="s">
        <v>12916</v>
      </c>
      <c r="K2260" s="20">
        <v>9398817577</v>
      </c>
      <c r="L2260" s="20" t="s">
        <v>12917</v>
      </c>
      <c r="M2260" s="20">
        <v>6304084209</v>
      </c>
      <c r="N2260" s="20" t="s">
        <v>67</v>
      </c>
      <c r="O2260" s="20" t="s">
        <v>1010</v>
      </c>
      <c r="P2260" s="31" t="s">
        <v>12918</v>
      </c>
      <c r="Q2260" s="20" t="s">
        <v>46</v>
      </c>
      <c r="R2260" s="32" t="s">
        <v>682</v>
      </c>
    </row>
    <row r="2261" spans="1:18" ht="22.5" hidden="1" customHeight="1" x14ac:dyDescent="0.2">
      <c r="A2261" s="29">
        <v>45385.321026226855</v>
      </c>
      <c r="B2261" s="20" t="s">
        <v>12919</v>
      </c>
      <c r="C2261" s="30">
        <v>160122737313</v>
      </c>
      <c r="D2261" s="20" t="s">
        <v>12920</v>
      </c>
      <c r="E2261" s="20" t="s">
        <v>50</v>
      </c>
      <c r="F2261" s="20" t="s">
        <v>8</v>
      </c>
      <c r="G2261" s="20">
        <v>2</v>
      </c>
      <c r="H2261" s="20">
        <v>2026</v>
      </c>
      <c r="I2261" s="20" t="s">
        <v>12919</v>
      </c>
      <c r="J2261" s="20" t="s">
        <v>12921</v>
      </c>
      <c r="K2261" s="20">
        <v>7569677049</v>
      </c>
      <c r="L2261" s="20" t="s">
        <v>12922</v>
      </c>
      <c r="M2261" s="20">
        <v>9441044722</v>
      </c>
      <c r="N2261" s="20" t="s">
        <v>2039</v>
      </c>
      <c r="O2261" s="20" t="s">
        <v>12923</v>
      </c>
      <c r="P2261" s="31" t="s">
        <v>12924</v>
      </c>
      <c r="Q2261" s="20" t="s">
        <v>70</v>
      </c>
      <c r="R2261" s="32" t="s">
        <v>112</v>
      </c>
    </row>
    <row r="2262" spans="1:18" ht="22.5" hidden="1" customHeight="1" x14ac:dyDescent="0.2">
      <c r="A2262" s="29">
        <v>45384.685086608792</v>
      </c>
      <c r="B2262" s="20" t="s">
        <v>12925</v>
      </c>
      <c r="C2262" s="30">
        <v>160122737314</v>
      </c>
      <c r="D2262" s="20" t="s">
        <v>12926</v>
      </c>
      <c r="E2262" s="20" t="s">
        <v>40</v>
      </c>
      <c r="F2262" s="20" t="s">
        <v>8</v>
      </c>
      <c r="G2262" s="20">
        <v>2</v>
      </c>
      <c r="H2262" s="20">
        <v>2026</v>
      </c>
      <c r="I2262" s="20" t="s">
        <v>12927</v>
      </c>
      <c r="J2262" s="20" t="s">
        <v>12928</v>
      </c>
      <c r="K2262" s="20">
        <v>9391673052</v>
      </c>
      <c r="L2262" s="20" t="s">
        <v>12929</v>
      </c>
      <c r="M2262" s="20">
        <v>9441044722</v>
      </c>
      <c r="N2262" s="20" t="s">
        <v>714</v>
      </c>
      <c r="O2262" s="20">
        <v>72</v>
      </c>
      <c r="P2262" s="20" t="s">
        <v>12930</v>
      </c>
      <c r="Q2262" s="20" t="s">
        <v>70</v>
      </c>
      <c r="R2262" s="32" t="s">
        <v>12931</v>
      </c>
    </row>
    <row r="2263" spans="1:18" ht="22.5" hidden="1" customHeight="1" x14ac:dyDescent="0.2">
      <c r="A2263" s="29">
        <v>45384.817945254632</v>
      </c>
      <c r="B2263" s="20" t="s">
        <v>12932</v>
      </c>
      <c r="C2263" s="30">
        <v>160122737315</v>
      </c>
      <c r="D2263" s="20" t="s">
        <v>12933</v>
      </c>
      <c r="E2263" s="20" t="s">
        <v>50</v>
      </c>
      <c r="F2263" s="20" t="s">
        <v>8</v>
      </c>
      <c r="G2263" s="20">
        <v>3</v>
      </c>
      <c r="H2263" s="20">
        <v>2026</v>
      </c>
      <c r="I2263" s="20" t="s">
        <v>12934</v>
      </c>
      <c r="J2263" s="20" t="s">
        <v>12932</v>
      </c>
      <c r="K2263" s="20">
        <v>8247871607</v>
      </c>
      <c r="L2263" s="20" t="s">
        <v>12935</v>
      </c>
      <c r="M2263" s="20">
        <v>9703922078</v>
      </c>
      <c r="N2263" s="20" t="s">
        <v>251</v>
      </c>
      <c r="O2263" s="20" t="s">
        <v>1361</v>
      </c>
      <c r="P2263" s="31" t="s">
        <v>12936</v>
      </c>
      <c r="Q2263" s="20" t="s">
        <v>70</v>
      </c>
      <c r="R2263" s="32" t="s">
        <v>112</v>
      </c>
    </row>
    <row r="2264" spans="1:18" ht="22.5" hidden="1" customHeight="1" x14ac:dyDescent="0.2">
      <c r="A2264" s="29">
        <v>45386.542724687504</v>
      </c>
      <c r="B2264" s="20" t="s">
        <v>12937</v>
      </c>
      <c r="C2264" s="30">
        <v>160122737316</v>
      </c>
      <c r="D2264" s="20" t="s">
        <v>12938</v>
      </c>
      <c r="E2264" s="20" t="s">
        <v>50</v>
      </c>
      <c r="F2264" s="20" t="s">
        <v>8</v>
      </c>
      <c r="G2264" s="20">
        <v>3</v>
      </c>
      <c r="H2264" s="20">
        <v>2026</v>
      </c>
      <c r="I2264" s="20" t="s">
        <v>12939</v>
      </c>
      <c r="J2264" s="20" t="s">
        <v>12937</v>
      </c>
      <c r="K2264" s="20">
        <v>7702608995</v>
      </c>
      <c r="L2264" s="20" t="s">
        <v>12940</v>
      </c>
      <c r="M2264" s="20">
        <v>9703922078</v>
      </c>
      <c r="N2264" s="20" t="s">
        <v>251</v>
      </c>
      <c r="O2264" s="20">
        <v>63</v>
      </c>
      <c r="P2264" s="31" t="s">
        <v>12941</v>
      </c>
      <c r="Q2264" s="20" t="s">
        <v>70</v>
      </c>
      <c r="R2264" s="32" t="s">
        <v>12942</v>
      </c>
    </row>
    <row r="2265" spans="1:18" ht="22.5" hidden="1" customHeight="1" x14ac:dyDescent="0.2">
      <c r="A2265" s="29">
        <v>45384.703851805556</v>
      </c>
      <c r="B2265" s="20" t="s">
        <v>12943</v>
      </c>
      <c r="C2265" s="30">
        <v>160122737317</v>
      </c>
      <c r="D2265" s="20" t="s">
        <v>12944</v>
      </c>
      <c r="E2265" s="20" t="s">
        <v>40</v>
      </c>
      <c r="F2265" s="20" t="s">
        <v>8</v>
      </c>
      <c r="G2265" s="20">
        <v>3</v>
      </c>
      <c r="H2265" s="20">
        <v>2026</v>
      </c>
      <c r="I2265" s="20" t="s">
        <v>12943</v>
      </c>
      <c r="J2265" s="20" t="s">
        <v>12945</v>
      </c>
      <c r="K2265" s="20">
        <v>6301237409</v>
      </c>
      <c r="L2265" s="20" t="s">
        <v>12685</v>
      </c>
      <c r="M2265" s="20">
        <v>9293750019</v>
      </c>
      <c r="N2265" s="20" t="s">
        <v>600</v>
      </c>
      <c r="O2265" s="20" t="s">
        <v>680</v>
      </c>
      <c r="P2265" s="31" t="s">
        <v>12946</v>
      </c>
      <c r="Q2265" s="20" t="s">
        <v>70</v>
      </c>
      <c r="R2265" s="32" t="s">
        <v>12947</v>
      </c>
    </row>
    <row r="2266" spans="1:18" ht="22.5" hidden="1" customHeight="1" x14ac:dyDescent="0.2">
      <c r="A2266" s="29">
        <v>45385.727385590275</v>
      </c>
      <c r="B2266" s="20" t="s">
        <v>12948</v>
      </c>
      <c r="C2266" s="30">
        <v>160122737318</v>
      </c>
      <c r="D2266" s="20" t="s">
        <v>12949</v>
      </c>
      <c r="E2266" s="20" t="s">
        <v>40</v>
      </c>
      <c r="F2266" s="20" t="s">
        <v>8</v>
      </c>
      <c r="G2266" s="20">
        <v>3</v>
      </c>
      <c r="H2266" s="20">
        <v>2026</v>
      </c>
      <c r="I2266" s="20" t="s">
        <v>12950</v>
      </c>
      <c r="J2266" s="20" t="s">
        <v>12948</v>
      </c>
      <c r="K2266" s="20">
        <v>8520020610</v>
      </c>
      <c r="L2266" s="20" t="s">
        <v>12951</v>
      </c>
      <c r="M2266" s="20">
        <v>9293750019</v>
      </c>
      <c r="N2266" s="20" t="s">
        <v>67</v>
      </c>
      <c r="O2266" s="20" t="s">
        <v>780</v>
      </c>
      <c r="P2266" s="31" t="s">
        <v>12952</v>
      </c>
      <c r="Q2266" s="20" t="s">
        <v>70</v>
      </c>
      <c r="R2266" s="32" t="s">
        <v>6621</v>
      </c>
    </row>
    <row r="2267" spans="1:18" ht="22.5" hidden="1" customHeight="1" x14ac:dyDescent="0.2">
      <c r="A2267" s="29">
        <v>45386.568021354164</v>
      </c>
      <c r="B2267" s="20" t="s">
        <v>12953</v>
      </c>
      <c r="C2267" s="30">
        <v>160122737319</v>
      </c>
      <c r="D2267" s="20" t="s">
        <v>12954</v>
      </c>
      <c r="E2267" s="20" t="s">
        <v>50</v>
      </c>
      <c r="F2267" s="20" t="s">
        <v>8</v>
      </c>
      <c r="G2267" s="20">
        <v>3</v>
      </c>
      <c r="H2267" s="20">
        <v>2026</v>
      </c>
      <c r="I2267" s="20" t="s">
        <v>12955</v>
      </c>
      <c r="J2267" s="20" t="s">
        <v>12956</v>
      </c>
      <c r="K2267" s="20">
        <v>6302009468</v>
      </c>
      <c r="L2267" s="20" t="s">
        <v>12957</v>
      </c>
      <c r="M2267" s="20">
        <v>8879827220</v>
      </c>
      <c r="N2267" s="20" t="s">
        <v>251</v>
      </c>
      <c r="O2267" s="20" t="s">
        <v>5072</v>
      </c>
      <c r="P2267" s="31" t="s">
        <v>12958</v>
      </c>
      <c r="Q2267" s="20" t="s">
        <v>70</v>
      </c>
      <c r="R2267" s="32" t="s">
        <v>12959</v>
      </c>
    </row>
    <row r="2268" spans="1:18" ht="22.5" hidden="1" customHeight="1" x14ac:dyDescent="0.2">
      <c r="A2268" s="29">
        <v>45384.6827346875</v>
      </c>
      <c r="B2268" s="20" t="s">
        <v>12960</v>
      </c>
      <c r="C2268" s="30">
        <v>160122737320</v>
      </c>
      <c r="D2268" s="20" t="s">
        <v>12961</v>
      </c>
      <c r="E2268" s="20" t="s">
        <v>50</v>
      </c>
      <c r="F2268" s="20" t="s">
        <v>8</v>
      </c>
      <c r="G2268" s="20">
        <v>3</v>
      </c>
      <c r="H2268" s="20">
        <v>2026</v>
      </c>
      <c r="I2268" s="20" t="s">
        <v>12960</v>
      </c>
      <c r="J2268" s="20" t="s">
        <v>12962</v>
      </c>
      <c r="K2268" s="20">
        <v>6303741224</v>
      </c>
      <c r="L2268" s="20" t="s">
        <v>12963</v>
      </c>
      <c r="M2268" s="20">
        <v>8879827220</v>
      </c>
      <c r="N2268" s="20" t="s">
        <v>5298</v>
      </c>
      <c r="O2268" s="20">
        <v>60</v>
      </c>
      <c r="P2268" s="20" t="s">
        <v>12964</v>
      </c>
      <c r="Q2268" s="20" t="s">
        <v>46</v>
      </c>
      <c r="R2268" s="32" t="s">
        <v>12965</v>
      </c>
    </row>
    <row r="2269" spans="1:18" ht="22.5" hidden="1" customHeight="1" x14ac:dyDescent="0.2">
      <c r="A2269" s="29">
        <v>45395.473161030095</v>
      </c>
      <c r="B2269" s="20" t="s">
        <v>12966</v>
      </c>
      <c r="C2269" s="30">
        <v>160122748001</v>
      </c>
      <c r="D2269" s="20" t="s">
        <v>12967</v>
      </c>
      <c r="E2269" s="20" t="s">
        <v>40</v>
      </c>
      <c r="F2269" s="20" t="s">
        <v>11</v>
      </c>
      <c r="G2269" s="20">
        <v>3</v>
      </c>
      <c r="H2269" s="20">
        <v>2026</v>
      </c>
      <c r="I2269" s="20" t="s">
        <v>12968</v>
      </c>
      <c r="J2269" s="20" t="s">
        <v>12966</v>
      </c>
      <c r="K2269" s="20">
        <v>9398548486</v>
      </c>
      <c r="L2269" s="20" t="s">
        <v>12969</v>
      </c>
      <c r="M2269" s="20">
        <v>9505743404</v>
      </c>
      <c r="N2269" s="20" t="s">
        <v>61</v>
      </c>
      <c r="O2269" s="20" t="s">
        <v>2657</v>
      </c>
      <c r="P2269" s="20" t="s">
        <v>12970</v>
      </c>
      <c r="Q2269" s="20" t="s">
        <v>70</v>
      </c>
      <c r="R2269" s="20" t="s">
        <v>682</v>
      </c>
    </row>
    <row r="2270" spans="1:18" ht="22.5" hidden="1" customHeight="1" x14ac:dyDescent="0.2">
      <c r="A2270" s="29">
        <v>45409.570065231484</v>
      </c>
      <c r="B2270" s="20" t="s">
        <v>12971</v>
      </c>
      <c r="C2270" s="30">
        <v>160122748002</v>
      </c>
      <c r="D2270" s="20" t="s">
        <v>12972</v>
      </c>
      <c r="E2270" s="20" t="s">
        <v>40</v>
      </c>
      <c r="F2270" s="20" t="s">
        <v>11</v>
      </c>
      <c r="G2270" s="20">
        <v>1</v>
      </c>
      <c r="H2270" s="20">
        <v>2026</v>
      </c>
      <c r="I2270" s="20" t="s">
        <v>12973</v>
      </c>
      <c r="J2270" s="20" t="s">
        <v>12971</v>
      </c>
      <c r="K2270" s="20">
        <v>9618711327</v>
      </c>
      <c r="L2270" s="20" t="s">
        <v>95</v>
      </c>
      <c r="M2270" s="20">
        <v>9666992628</v>
      </c>
      <c r="N2270" s="20" t="s">
        <v>9527</v>
      </c>
      <c r="O2270" s="20" t="s">
        <v>12974</v>
      </c>
      <c r="P2270" s="20" t="s">
        <v>12975</v>
      </c>
      <c r="Q2270" s="20" t="s">
        <v>46</v>
      </c>
      <c r="R2270" s="20" t="s">
        <v>12976</v>
      </c>
    </row>
    <row r="2271" spans="1:18" ht="22.5" hidden="1" customHeight="1" x14ac:dyDescent="0.2">
      <c r="A2271" s="29">
        <v>45408.463392800928</v>
      </c>
      <c r="B2271" s="20" t="s">
        <v>12977</v>
      </c>
      <c r="C2271" s="30">
        <v>160122748003</v>
      </c>
      <c r="D2271" s="20" t="s">
        <v>12978</v>
      </c>
      <c r="E2271" s="20" t="s">
        <v>40</v>
      </c>
      <c r="F2271" s="20" t="s">
        <v>11</v>
      </c>
      <c r="G2271" s="20">
        <v>1</v>
      </c>
      <c r="H2271" s="20">
        <v>2026</v>
      </c>
      <c r="I2271" s="20" t="s">
        <v>12979</v>
      </c>
      <c r="J2271" s="20" t="s">
        <v>12977</v>
      </c>
      <c r="K2271" s="20">
        <v>7569152229</v>
      </c>
      <c r="L2271" s="20" t="s">
        <v>12980</v>
      </c>
      <c r="M2271" s="20">
        <v>9505743404</v>
      </c>
      <c r="N2271" s="20" t="s">
        <v>61</v>
      </c>
      <c r="O2271" s="20" t="s">
        <v>269</v>
      </c>
      <c r="P2271" s="20" t="s">
        <v>12981</v>
      </c>
      <c r="Q2271" s="20" t="s">
        <v>46</v>
      </c>
      <c r="R2271" s="20" t="s">
        <v>12982</v>
      </c>
    </row>
    <row r="2272" spans="1:18" ht="22.5" hidden="1" customHeight="1" x14ac:dyDescent="0.2">
      <c r="A2272" s="29">
        <v>45394.522267349537</v>
      </c>
      <c r="B2272" s="20" t="s">
        <v>12983</v>
      </c>
      <c r="C2272" s="30">
        <v>160122748004</v>
      </c>
      <c r="D2272" s="20" t="s">
        <v>12984</v>
      </c>
      <c r="E2272" s="20" t="s">
        <v>40</v>
      </c>
      <c r="F2272" s="20" t="s">
        <v>11</v>
      </c>
      <c r="G2272" s="20">
        <v>1</v>
      </c>
      <c r="H2272" s="20">
        <v>2026</v>
      </c>
      <c r="I2272" s="20" t="s">
        <v>12985</v>
      </c>
      <c r="J2272" s="20" t="s">
        <v>12983</v>
      </c>
      <c r="K2272" s="20">
        <v>7288080838</v>
      </c>
      <c r="L2272" s="20" t="s">
        <v>95</v>
      </c>
      <c r="M2272" s="20">
        <v>9666992628</v>
      </c>
      <c r="N2272" s="20" t="s">
        <v>43</v>
      </c>
      <c r="O2272" s="20" t="s">
        <v>12986</v>
      </c>
      <c r="P2272" s="31" t="s">
        <v>12987</v>
      </c>
      <c r="Q2272" s="20" t="s">
        <v>46</v>
      </c>
      <c r="R2272" s="20" t="s">
        <v>12988</v>
      </c>
    </row>
    <row r="2273" spans="1:18" ht="22.5" hidden="1" customHeight="1" x14ac:dyDescent="0.2">
      <c r="A2273" s="29">
        <v>45386.94593371528</v>
      </c>
      <c r="B2273" s="20" t="s">
        <v>12989</v>
      </c>
      <c r="C2273" s="30">
        <v>160122748005</v>
      </c>
      <c r="D2273" s="20" t="s">
        <v>12990</v>
      </c>
      <c r="E2273" s="20" t="s">
        <v>40</v>
      </c>
      <c r="F2273" s="20" t="s">
        <v>11</v>
      </c>
      <c r="G2273" s="20">
        <v>1</v>
      </c>
      <c r="H2273" s="20">
        <v>2026</v>
      </c>
      <c r="I2273" s="20" t="s">
        <v>12991</v>
      </c>
      <c r="J2273" s="20" t="s">
        <v>12989</v>
      </c>
      <c r="K2273" s="20">
        <v>9121203320</v>
      </c>
      <c r="L2273" s="20" t="s">
        <v>12992</v>
      </c>
      <c r="M2273" s="20">
        <v>9505743404</v>
      </c>
      <c r="N2273" s="20" t="s">
        <v>9723</v>
      </c>
      <c r="O2273" s="20">
        <v>100</v>
      </c>
      <c r="P2273" s="20" t="s">
        <v>12993</v>
      </c>
      <c r="Q2273" s="20" t="s">
        <v>70</v>
      </c>
      <c r="R2273" s="32" t="s">
        <v>12994</v>
      </c>
    </row>
    <row r="2274" spans="1:18" ht="22.5" hidden="1" customHeight="1" x14ac:dyDescent="0.2">
      <c r="A2274" s="29">
        <v>45408.964290613425</v>
      </c>
      <c r="B2274" s="20" t="s">
        <v>12995</v>
      </c>
      <c r="C2274" s="30">
        <v>160122748006</v>
      </c>
      <c r="D2274" s="20" t="s">
        <v>12996</v>
      </c>
      <c r="E2274" s="20" t="s">
        <v>40</v>
      </c>
      <c r="F2274" s="20" t="s">
        <v>11</v>
      </c>
      <c r="G2274" s="20">
        <v>1</v>
      </c>
      <c r="H2274" s="20">
        <v>2026</v>
      </c>
      <c r="I2274" s="20" t="s">
        <v>12997</v>
      </c>
      <c r="J2274" s="20" t="s">
        <v>12995</v>
      </c>
      <c r="K2274" s="20">
        <v>7702205355</v>
      </c>
      <c r="L2274" s="20" t="s">
        <v>3723</v>
      </c>
      <c r="M2274" s="20">
        <v>9505743404</v>
      </c>
      <c r="N2274" s="20" t="s">
        <v>67</v>
      </c>
      <c r="O2274" s="20" t="s">
        <v>12998</v>
      </c>
      <c r="P2274" s="31" t="s">
        <v>12999</v>
      </c>
      <c r="Q2274" s="20" t="s">
        <v>70</v>
      </c>
      <c r="R2274" s="20" t="s">
        <v>13000</v>
      </c>
    </row>
    <row r="2275" spans="1:18" ht="22.5" hidden="1" customHeight="1" x14ac:dyDescent="0.2">
      <c r="A2275" s="29">
        <v>45388.909119814816</v>
      </c>
      <c r="B2275" s="20" t="s">
        <v>13001</v>
      </c>
      <c r="C2275" s="30">
        <v>160122748007</v>
      </c>
      <c r="D2275" s="20" t="s">
        <v>13002</v>
      </c>
      <c r="E2275" s="20" t="s">
        <v>40</v>
      </c>
      <c r="F2275" s="20" t="s">
        <v>11</v>
      </c>
      <c r="G2275" s="20">
        <v>1</v>
      </c>
      <c r="H2275" s="20">
        <v>2026</v>
      </c>
      <c r="I2275" s="20" t="s">
        <v>13003</v>
      </c>
      <c r="J2275" s="20" t="s">
        <v>13001</v>
      </c>
      <c r="K2275" s="20">
        <v>9441295929</v>
      </c>
      <c r="L2275" s="20" t="s">
        <v>95</v>
      </c>
      <c r="M2275" s="20">
        <v>9666992628</v>
      </c>
      <c r="N2275" s="20" t="s">
        <v>67</v>
      </c>
      <c r="O2275" s="20" t="s">
        <v>13004</v>
      </c>
      <c r="P2275" s="31" t="s">
        <v>13005</v>
      </c>
      <c r="Q2275" s="20" t="s">
        <v>46</v>
      </c>
      <c r="R2275" s="20" t="s">
        <v>56</v>
      </c>
    </row>
    <row r="2276" spans="1:18" ht="22.5" hidden="1" customHeight="1" x14ac:dyDescent="0.2">
      <c r="A2276" s="29">
        <v>45408.524764918984</v>
      </c>
      <c r="B2276" s="20" t="s">
        <v>13006</v>
      </c>
      <c r="C2276" s="30">
        <v>160122748008</v>
      </c>
      <c r="D2276" s="20" t="s">
        <v>13007</v>
      </c>
      <c r="E2276" s="20" t="s">
        <v>40</v>
      </c>
      <c r="F2276" s="20" t="s">
        <v>11</v>
      </c>
      <c r="G2276" s="20">
        <v>1</v>
      </c>
      <c r="H2276" s="20">
        <v>2026</v>
      </c>
      <c r="I2276" s="20" t="s">
        <v>13008</v>
      </c>
      <c r="J2276" s="20" t="s">
        <v>13006</v>
      </c>
      <c r="K2276" s="20">
        <v>7680871908</v>
      </c>
      <c r="L2276" s="20" t="s">
        <v>13009</v>
      </c>
      <c r="M2276" s="20">
        <v>99505743404</v>
      </c>
      <c r="N2276" s="20" t="s">
        <v>4260</v>
      </c>
      <c r="O2276" s="20">
        <v>39.11</v>
      </c>
      <c r="P2276" s="31" t="s">
        <v>13010</v>
      </c>
      <c r="Q2276" s="20" t="s">
        <v>46</v>
      </c>
      <c r="R2276" s="20" t="s">
        <v>85</v>
      </c>
    </row>
    <row r="2277" spans="1:18" ht="22.5" hidden="1" customHeight="1" x14ac:dyDescent="0.2">
      <c r="A2277" s="29">
        <v>45408.476442164349</v>
      </c>
      <c r="B2277" s="20" t="s">
        <v>13011</v>
      </c>
      <c r="C2277" s="30">
        <v>160122748009</v>
      </c>
      <c r="D2277" s="20" t="s">
        <v>13012</v>
      </c>
      <c r="E2277" s="20" t="s">
        <v>40</v>
      </c>
      <c r="F2277" s="20" t="s">
        <v>11</v>
      </c>
      <c r="G2277" s="20">
        <v>1</v>
      </c>
      <c r="H2277" s="20">
        <v>2026</v>
      </c>
      <c r="I2277" s="20" t="s">
        <v>13013</v>
      </c>
      <c r="J2277" s="20" t="s">
        <v>13014</v>
      </c>
      <c r="K2277" s="20">
        <v>7032629551</v>
      </c>
      <c r="L2277" s="20" t="s">
        <v>12980</v>
      </c>
      <c r="M2277" s="20">
        <v>9505743404</v>
      </c>
      <c r="N2277" s="20" t="s">
        <v>61</v>
      </c>
      <c r="O2277" s="20" t="s">
        <v>269</v>
      </c>
      <c r="P2277" s="20" t="s">
        <v>13015</v>
      </c>
      <c r="Q2277" s="20" t="s">
        <v>46</v>
      </c>
      <c r="R2277" s="20" t="s">
        <v>12982</v>
      </c>
    </row>
    <row r="2278" spans="1:18" ht="22.5" hidden="1" customHeight="1" x14ac:dyDescent="0.2">
      <c r="A2278" s="29">
        <v>45408.407822650464</v>
      </c>
      <c r="B2278" s="20" t="s">
        <v>13016</v>
      </c>
      <c r="C2278" s="30">
        <v>160122748010</v>
      </c>
      <c r="D2278" s="20" t="s">
        <v>13017</v>
      </c>
      <c r="E2278" s="20" t="s">
        <v>40</v>
      </c>
      <c r="F2278" s="20" t="s">
        <v>11</v>
      </c>
      <c r="G2278" s="20">
        <v>1</v>
      </c>
      <c r="H2278" s="20">
        <v>2026</v>
      </c>
      <c r="I2278" s="20" t="s">
        <v>13018</v>
      </c>
      <c r="J2278" s="20" t="s">
        <v>13016</v>
      </c>
      <c r="K2278" s="20">
        <v>8019011346</v>
      </c>
      <c r="L2278" s="20" t="s">
        <v>95</v>
      </c>
      <c r="M2278" s="20">
        <v>9666992628</v>
      </c>
      <c r="N2278" s="20" t="s">
        <v>67</v>
      </c>
      <c r="O2278" s="20" t="s">
        <v>8659</v>
      </c>
      <c r="P2278" s="31" t="s">
        <v>13019</v>
      </c>
      <c r="Q2278" s="20" t="s">
        <v>46</v>
      </c>
      <c r="R2278" s="20" t="s">
        <v>13020</v>
      </c>
    </row>
    <row r="2279" spans="1:18" ht="22.5" hidden="1" customHeight="1" x14ac:dyDescent="0.2">
      <c r="A2279" s="29">
        <v>45408.502795879627</v>
      </c>
      <c r="B2279" s="20" t="s">
        <v>13021</v>
      </c>
      <c r="C2279" s="30">
        <v>160122748011</v>
      </c>
      <c r="D2279" s="20" t="s">
        <v>13022</v>
      </c>
      <c r="E2279" s="20" t="s">
        <v>40</v>
      </c>
      <c r="F2279" s="20" t="s">
        <v>11</v>
      </c>
      <c r="G2279" s="20">
        <v>1</v>
      </c>
      <c r="H2279" s="20">
        <v>2026</v>
      </c>
      <c r="I2279" s="20" t="s">
        <v>13023</v>
      </c>
      <c r="J2279" s="20" t="s">
        <v>13021</v>
      </c>
      <c r="K2279" s="20">
        <v>9160091333</v>
      </c>
      <c r="L2279" s="20" t="s">
        <v>3723</v>
      </c>
      <c r="M2279" s="20">
        <v>9505743404</v>
      </c>
      <c r="N2279" s="20" t="s">
        <v>61</v>
      </c>
      <c r="O2279" s="20" t="s">
        <v>2657</v>
      </c>
      <c r="P2279" s="20" t="s">
        <v>13024</v>
      </c>
      <c r="Q2279" s="20" t="s">
        <v>46</v>
      </c>
      <c r="R2279" s="20" t="s">
        <v>13025</v>
      </c>
    </row>
    <row r="2280" spans="1:18" ht="22.5" hidden="1" customHeight="1" x14ac:dyDescent="0.2">
      <c r="A2280" s="29">
        <v>45408.463293981476</v>
      </c>
      <c r="B2280" s="20" t="s">
        <v>13026</v>
      </c>
      <c r="C2280" s="30">
        <v>160122748012</v>
      </c>
      <c r="D2280" s="20" t="s">
        <v>13027</v>
      </c>
      <c r="E2280" s="20" t="s">
        <v>40</v>
      </c>
      <c r="F2280" s="20" t="s">
        <v>11</v>
      </c>
      <c r="G2280" s="20">
        <v>1</v>
      </c>
      <c r="H2280" s="20">
        <v>2026</v>
      </c>
      <c r="I2280" s="20" t="s">
        <v>13028</v>
      </c>
      <c r="J2280" s="20" t="s">
        <v>13026</v>
      </c>
      <c r="K2280" s="20">
        <v>7993712371</v>
      </c>
      <c r="L2280" s="20" t="s">
        <v>13029</v>
      </c>
      <c r="M2280" s="20">
        <v>9505743404</v>
      </c>
      <c r="N2280" s="20" t="s">
        <v>61</v>
      </c>
      <c r="O2280" s="20" t="s">
        <v>2745</v>
      </c>
      <c r="P2280" s="20" t="s">
        <v>13030</v>
      </c>
      <c r="Q2280" s="20" t="s">
        <v>46</v>
      </c>
      <c r="R2280" s="20" t="s">
        <v>13031</v>
      </c>
    </row>
    <row r="2281" spans="1:18" ht="22.5" hidden="1" customHeight="1" x14ac:dyDescent="0.2">
      <c r="A2281" s="29">
        <v>45394.545021296297</v>
      </c>
      <c r="B2281" s="20" t="s">
        <v>13032</v>
      </c>
      <c r="C2281" s="30">
        <v>160122748013</v>
      </c>
      <c r="D2281" s="20" t="s">
        <v>13033</v>
      </c>
      <c r="E2281" s="20" t="s">
        <v>40</v>
      </c>
      <c r="F2281" s="20" t="s">
        <v>11</v>
      </c>
      <c r="G2281" s="20">
        <v>1</v>
      </c>
      <c r="H2281" s="20">
        <v>2026</v>
      </c>
      <c r="I2281" s="20" t="s">
        <v>13034</v>
      </c>
      <c r="J2281" s="20" t="s">
        <v>13032</v>
      </c>
      <c r="K2281" s="20">
        <v>7207413407</v>
      </c>
      <c r="L2281" s="20" t="s">
        <v>13035</v>
      </c>
      <c r="M2281" s="20">
        <v>9505743404</v>
      </c>
      <c r="N2281" s="20" t="s">
        <v>2039</v>
      </c>
      <c r="O2281" s="20">
        <v>90</v>
      </c>
      <c r="P2281" s="20" t="s">
        <v>13036</v>
      </c>
      <c r="Q2281" s="20" t="s">
        <v>46</v>
      </c>
      <c r="R2281" s="20" t="s">
        <v>13037</v>
      </c>
    </row>
    <row r="2282" spans="1:18" ht="22.5" hidden="1" customHeight="1" x14ac:dyDescent="0.2">
      <c r="A2282" s="29">
        <v>45379.982468009257</v>
      </c>
      <c r="B2282" s="20" t="s">
        <v>13038</v>
      </c>
      <c r="C2282" s="30">
        <v>160122748014</v>
      </c>
      <c r="D2282" s="20" t="s">
        <v>13039</v>
      </c>
      <c r="E2282" s="20" t="s">
        <v>40</v>
      </c>
      <c r="F2282" s="20" t="s">
        <v>11</v>
      </c>
      <c r="G2282" s="20">
        <v>1</v>
      </c>
      <c r="H2282" s="20">
        <v>2026</v>
      </c>
      <c r="I2282" s="20" t="s">
        <v>13040</v>
      </c>
      <c r="J2282" s="20" t="s">
        <v>13038</v>
      </c>
      <c r="K2282" s="20">
        <v>9154856845</v>
      </c>
      <c r="L2282" s="20" t="s">
        <v>13041</v>
      </c>
      <c r="M2282" s="20">
        <v>9505743404</v>
      </c>
      <c r="N2282" s="20" t="s">
        <v>67</v>
      </c>
      <c r="O2282" s="20">
        <v>75.52</v>
      </c>
      <c r="P2282" s="31" t="s">
        <v>13042</v>
      </c>
      <c r="Q2282" s="20" t="s">
        <v>46</v>
      </c>
      <c r="R2282" s="32" t="s">
        <v>158</v>
      </c>
    </row>
    <row r="2283" spans="1:18" ht="22.5" hidden="1" customHeight="1" x14ac:dyDescent="0.2">
      <c r="A2283" s="29">
        <v>45395.689472951388</v>
      </c>
      <c r="B2283" s="20" t="s">
        <v>13043</v>
      </c>
      <c r="C2283" s="30">
        <v>160122748015</v>
      </c>
      <c r="D2283" s="20" t="s">
        <v>13044</v>
      </c>
      <c r="E2283" s="20" t="s">
        <v>40</v>
      </c>
      <c r="F2283" s="20" t="s">
        <v>11</v>
      </c>
      <c r="G2283" s="20">
        <v>1</v>
      </c>
      <c r="H2283" s="20">
        <v>2026</v>
      </c>
      <c r="I2283" s="20" t="s">
        <v>13045</v>
      </c>
      <c r="J2283" s="20" t="s">
        <v>13043</v>
      </c>
      <c r="K2283" s="20">
        <v>9390061175</v>
      </c>
      <c r="L2283" s="20" t="s">
        <v>13041</v>
      </c>
      <c r="M2283" s="20">
        <v>9505743404</v>
      </c>
      <c r="N2283" s="20" t="s">
        <v>1360</v>
      </c>
      <c r="O2283" s="20" t="s">
        <v>3856</v>
      </c>
      <c r="P2283" s="31" t="s">
        <v>13046</v>
      </c>
      <c r="Q2283" s="20" t="s">
        <v>46</v>
      </c>
      <c r="R2283" s="35" t="s">
        <v>13047</v>
      </c>
    </row>
    <row r="2284" spans="1:18" ht="22.5" hidden="1" customHeight="1" x14ac:dyDescent="0.2">
      <c r="A2284" s="29">
        <v>45408.805054710647</v>
      </c>
      <c r="B2284" s="20" t="s">
        <v>13048</v>
      </c>
      <c r="C2284" s="30">
        <v>160122748016</v>
      </c>
      <c r="D2284" s="20" t="s">
        <v>13049</v>
      </c>
      <c r="E2284" s="20" t="s">
        <v>40</v>
      </c>
      <c r="F2284" s="20" t="s">
        <v>11</v>
      </c>
      <c r="G2284" s="20">
        <v>1</v>
      </c>
      <c r="H2284" s="20">
        <v>2026</v>
      </c>
      <c r="I2284" s="20" t="s">
        <v>13050</v>
      </c>
      <c r="J2284" s="20" t="s">
        <v>13048</v>
      </c>
      <c r="K2284" s="20">
        <v>9063917672</v>
      </c>
      <c r="L2284" s="20" t="s">
        <v>13041</v>
      </c>
      <c r="M2284" s="20">
        <v>9505743404</v>
      </c>
      <c r="N2284" s="20" t="s">
        <v>12566</v>
      </c>
      <c r="O2284" s="20" t="s">
        <v>13051</v>
      </c>
      <c r="P2284" s="20" t="s">
        <v>13052</v>
      </c>
      <c r="Q2284" s="20" t="s">
        <v>46</v>
      </c>
      <c r="R2284" s="20" t="s">
        <v>13053</v>
      </c>
    </row>
    <row r="2285" spans="1:18" ht="22.5" hidden="1" customHeight="1" x14ac:dyDescent="0.2">
      <c r="A2285" s="29">
        <v>45383.84714834491</v>
      </c>
      <c r="B2285" s="20" t="s">
        <v>13054</v>
      </c>
      <c r="C2285" s="30">
        <v>160122748017</v>
      </c>
      <c r="D2285" s="20" t="s">
        <v>13055</v>
      </c>
      <c r="E2285" s="20" t="s">
        <v>40</v>
      </c>
      <c r="F2285" s="20" t="s">
        <v>11</v>
      </c>
      <c r="G2285" s="20">
        <v>1</v>
      </c>
      <c r="H2285" s="20">
        <v>2026</v>
      </c>
      <c r="I2285" s="20" t="s">
        <v>13056</v>
      </c>
      <c r="J2285" s="20" t="s">
        <v>13057</v>
      </c>
      <c r="K2285" s="20">
        <v>6305874132</v>
      </c>
      <c r="L2285" s="20" t="s">
        <v>13058</v>
      </c>
      <c r="M2285" s="20">
        <v>9505743404</v>
      </c>
      <c r="N2285" s="20" t="s">
        <v>53</v>
      </c>
      <c r="O2285" s="20" t="s">
        <v>13059</v>
      </c>
      <c r="P2285" s="31" t="s">
        <v>13060</v>
      </c>
      <c r="Q2285" s="20" t="s">
        <v>70</v>
      </c>
      <c r="R2285" s="32" t="s">
        <v>112</v>
      </c>
    </row>
    <row r="2286" spans="1:18" ht="22.5" hidden="1" customHeight="1" x14ac:dyDescent="0.2">
      <c r="A2286" s="29">
        <v>45413.457010416663</v>
      </c>
      <c r="B2286" s="20" t="s">
        <v>13061</v>
      </c>
      <c r="C2286" s="30">
        <v>160122748018</v>
      </c>
      <c r="D2286" s="20" t="s">
        <v>13062</v>
      </c>
      <c r="E2286" s="20" t="s">
        <v>40</v>
      </c>
      <c r="F2286" s="20" t="s">
        <v>11</v>
      </c>
      <c r="G2286" s="20">
        <v>1</v>
      </c>
      <c r="H2286" s="20">
        <v>2026</v>
      </c>
      <c r="I2286" s="20" t="s">
        <v>13061</v>
      </c>
      <c r="J2286" s="20" t="s">
        <v>13061</v>
      </c>
      <c r="K2286" s="20">
        <v>8374742364</v>
      </c>
      <c r="L2286" s="20" t="s">
        <v>13063</v>
      </c>
      <c r="M2286" s="20">
        <v>9505743404</v>
      </c>
      <c r="N2286" s="20" t="s">
        <v>61</v>
      </c>
      <c r="O2286" s="20" t="s">
        <v>2657</v>
      </c>
      <c r="P2286" s="20" t="s">
        <v>13064</v>
      </c>
      <c r="Q2286" s="20" t="s">
        <v>46</v>
      </c>
      <c r="R2286" s="20" t="s">
        <v>112</v>
      </c>
    </row>
    <row r="2287" spans="1:18" ht="22.5" hidden="1" customHeight="1" x14ac:dyDescent="0.2">
      <c r="A2287" s="29">
        <v>45409.090363530093</v>
      </c>
      <c r="B2287" s="20" t="s">
        <v>13065</v>
      </c>
      <c r="C2287" s="30">
        <v>160122748020</v>
      </c>
      <c r="D2287" s="20" t="s">
        <v>13066</v>
      </c>
      <c r="E2287" s="20" t="s">
        <v>50</v>
      </c>
      <c r="F2287" s="20" t="s">
        <v>11</v>
      </c>
      <c r="G2287" s="20">
        <v>1</v>
      </c>
      <c r="H2287" s="20">
        <v>2026</v>
      </c>
      <c r="I2287" s="20" t="s">
        <v>13067</v>
      </c>
      <c r="J2287" s="20" t="s">
        <v>13065</v>
      </c>
      <c r="K2287" s="20">
        <v>9063349420</v>
      </c>
      <c r="L2287" s="20" t="s">
        <v>13068</v>
      </c>
      <c r="M2287" s="20">
        <v>9505743404</v>
      </c>
      <c r="N2287" s="20" t="s">
        <v>1798</v>
      </c>
      <c r="O2287" s="20" t="s">
        <v>13069</v>
      </c>
      <c r="P2287" s="20" t="s">
        <v>13070</v>
      </c>
      <c r="Q2287" s="20" t="s">
        <v>46</v>
      </c>
      <c r="R2287" s="20" t="s">
        <v>13071</v>
      </c>
    </row>
    <row r="2288" spans="1:18" ht="22.5" hidden="1" customHeight="1" x14ac:dyDescent="0.2">
      <c r="A2288" s="29">
        <v>45413.937999629634</v>
      </c>
      <c r="B2288" s="20" t="s">
        <v>13072</v>
      </c>
      <c r="C2288" s="20">
        <v>160122748021</v>
      </c>
      <c r="D2288" s="20" t="s">
        <v>13073</v>
      </c>
      <c r="E2288" s="20" t="s">
        <v>50</v>
      </c>
      <c r="F2288" s="20" t="s">
        <v>11</v>
      </c>
      <c r="G2288" s="20">
        <v>1</v>
      </c>
      <c r="H2288" s="20">
        <v>2026</v>
      </c>
      <c r="I2288" s="20" t="s">
        <v>13072</v>
      </c>
      <c r="J2288" s="20" t="s">
        <v>13074</v>
      </c>
      <c r="K2288" s="20">
        <v>6281984674</v>
      </c>
      <c r="L2288" s="20" t="s">
        <v>13075</v>
      </c>
      <c r="M2288" s="20">
        <v>9505743404</v>
      </c>
      <c r="N2288" s="20" t="s">
        <v>600</v>
      </c>
      <c r="O2288" s="20" t="s">
        <v>13076</v>
      </c>
      <c r="P2288" s="20" t="s">
        <v>13077</v>
      </c>
      <c r="Q2288" s="20" t="s">
        <v>70</v>
      </c>
      <c r="R2288" s="20" t="s">
        <v>209</v>
      </c>
    </row>
    <row r="2289" spans="1:18" ht="22.5" hidden="1" customHeight="1" x14ac:dyDescent="0.2">
      <c r="A2289" s="29">
        <v>45411.788894837962</v>
      </c>
      <c r="B2289" s="20" t="s">
        <v>13078</v>
      </c>
      <c r="C2289" s="30">
        <v>160122748022</v>
      </c>
      <c r="D2289" s="20" t="s">
        <v>13079</v>
      </c>
      <c r="E2289" s="20" t="s">
        <v>50</v>
      </c>
      <c r="F2289" s="20" t="s">
        <v>11</v>
      </c>
      <c r="G2289" s="20">
        <v>1</v>
      </c>
      <c r="H2289" s="20">
        <v>2026</v>
      </c>
      <c r="I2289" s="20" t="s">
        <v>13080</v>
      </c>
      <c r="J2289" s="20" t="s">
        <v>13081</v>
      </c>
      <c r="K2289" s="20">
        <v>6303813759</v>
      </c>
      <c r="L2289" s="20" t="s">
        <v>13058</v>
      </c>
      <c r="M2289" s="20">
        <v>99678546027</v>
      </c>
      <c r="N2289" s="20" t="s">
        <v>67</v>
      </c>
      <c r="O2289" s="20" t="s">
        <v>13082</v>
      </c>
      <c r="P2289" s="31" t="s">
        <v>13083</v>
      </c>
      <c r="Q2289" s="20" t="s">
        <v>70</v>
      </c>
      <c r="R2289" s="20" t="s">
        <v>13084</v>
      </c>
    </row>
    <row r="2290" spans="1:18" ht="22.5" hidden="1" customHeight="1" x14ac:dyDescent="0.2">
      <c r="A2290" s="29">
        <v>45408.924683460646</v>
      </c>
      <c r="B2290" s="20" t="s">
        <v>13085</v>
      </c>
      <c r="C2290" s="30">
        <v>160122748023</v>
      </c>
      <c r="D2290" s="20" t="s">
        <v>13086</v>
      </c>
      <c r="E2290" s="20" t="s">
        <v>50</v>
      </c>
      <c r="F2290" s="20" t="s">
        <v>11</v>
      </c>
      <c r="G2290" s="20">
        <v>1</v>
      </c>
      <c r="H2290" s="20">
        <v>2026</v>
      </c>
      <c r="I2290" s="20" t="s">
        <v>13087</v>
      </c>
      <c r="J2290" s="20" t="s">
        <v>13085</v>
      </c>
      <c r="K2290" s="20">
        <v>8367399099</v>
      </c>
      <c r="L2290" s="20" t="s">
        <v>13088</v>
      </c>
      <c r="M2290" s="20">
        <v>9505743404</v>
      </c>
      <c r="N2290" s="20" t="s">
        <v>61</v>
      </c>
      <c r="O2290" s="20" t="s">
        <v>2425</v>
      </c>
      <c r="P2290" s="20" t="s">
        <v>13089</v>
      </c>
      <c r="Q2290" s="20" t="s">
        <v>46</v>
      </c>
      <c r="R2290" s="20" t="s">
        <v>56</v>
      </c>
    </row>
    <row r="2291" spans="1:18" ht="22.5" hidden="1" customHeight="1" x14ac:dyDescent="0.2">
      <c r="A2291" s="29">
        <v>45430.707003645832</v>
      </c>
      <c r="B2291" s="20" t="s">
        <v>13090</v>
      </c>
      <c r="C2291" s="20">
        <v>160122748024</v>
      </c>
      <c r="D2291" s="20" t="s">
        <v>13091</v>
      </c>
      <c r="E2291" s="20" t="s">
        <v>50</v>
      </c>
      <c r="F2291" s="20" t="s">
        <v>11</v>
      </c>
      <c r="G2291" s="20">
        <v>3</v>
      </c>
      <c r="H2291" s="20">
        <v>2026</v>
      </c>
      <c r="I2291" s="20" t="s">
        <v>13092</v>
      </c>
      <c r="J2291" s="20" t="s">
        <v>13092</v>
      </c>
      <c r="K2291" s="20">
        <v>9908284771</v>
      </c>
      <c r="L2291" s="20" t="s">
        <v>13093</v>
      </c>
      <c r="M2291" s="20">
        <v>9985043910</v>
      </c>
      <c r="N2291" s="20" t="s">
        <v>67</v>
      </c>
      <c r="O2291" s="20">
        <v>72</v>
      </c>
      <c r="P2291" s="31" t="s">
        <v>13094</v>
      </c>
      <c r="Q2291" s="20" t="s">
        <v>70</v>
      </c>
      <c r="R2291" s="20" t="s">
        <v>682</v>
      </c>
    </row>
    <row r="2292" spans="1:18" ht="22.5" hidden="1" customHeight="1" x14ac:dyDescent="0.2">
      <c r="A2292" s="29">
        <v>45385.936865439813</v>
      </c>
      <c r="B2292" s="20" t="s">
        <v>13095</v>
      </c>
      <c r="C2292" s="30">
        <v>160122748025</v>
      </c>
      <c r="D2292" s="20" t="s">
        <v>13096</v>
      </c>
      <c r="E2292" s="20" t="s">
        <v>50</v>
      </c>
      <c r="F2292" s="20" t="s">
        <v>11</v>
      </c>
      <c r="G2292" s="20">
        <v>1</v>
      </c>
      <c r="H2292" s="20">
        <v>2026</v>
      </c>
      <c r="I2292" s="20" t="s">
        <v>13097</v>
      </c>
      <c r="J2292" s="20" t="s">
        <v>13095</v>
      </c>
      <c r="K2292" s="20">
        <v>9642103699</v>
      </c>
      <c r="L2292" s="20" t="s">
        <v>5865</v>
      </c>
      <c r="M2292" s="20">
        <v>9505743404</v>
      </c>
      <c r="N2292" s="20" t="s">
        <v>206</v>
      </c>
      <c r="O2292" s="20" t="s">
        <v>13098</v>
      </c>
      <c r="P2292" s="20" t="s">
        <v>13099</v>
      </c>
      <c r="Q2292" s="20" t="s">
        <v>46</v>
      </c>
      <c r="R2292" s="32" t="s">
        <v>13100</v>
      </c>
    </row>
    <row r="2293" spans="1:18" ht="22.5" hidden="1" customHeight="1" x14ac:dyDescent="0.2">
      <c r="A2293" s="29">
        <v>45405.914940995368</v>
      </c>
      <c r="B2293" s="20" t="s">
        <v>13101</v>
      </c>
      <c r="C2293" s="30">
        <v>160122748026</v>
      </c>
      <c r="D2293" s="20" t="s">
        <v>13102</v>
      </c>
      <c r="E2293" s="20" t="s">
        <v>50</v>
      </c>
      <c r="F2293" s="20" t="s">
        <v>11</v>
      </c>
      <c r="G2293" s="20">
        <v>1</v>
      </c>
      <c r="H2293" s="20">
        <v>2026</v>
      </c>
      <c r="I2293" s="20" t="s">
        <v>13101</v>
      </c>
      <c r="J2293" s="20" t="s">
        <v>13101</v>
      </c>
      <c r="K2293" s="20">
        <v>9346137724</v>
      </c>
      <c r="L2293" s="20" t="s">
        <v>13103</v>
      </c>
      <c r="M2293" s="20">
        <v>9000932271</v>
      </c>
      <c r="N2293" s="20" t="s">
        <v>43</v>
      </c>
      <c r="O2293" s="20" t="s">
        <v>3170</v>
      </c>
      <c r="P2293" s="31" t="s">
        <v>13104</v>
      </c>
      <c r="Q2293" s="20" t="s">
        <v>46</v>
      </c>
      <c r="R2293" s="20" t="s">
        <v>13105</v>
      </c>
    </row>
    <row r="2294" spans="1:18" ht="22.5" hidden="1" customHeight="1" x14ac:dyDescent="0.2">
      <c r="A2294" s="29">
        <v>45387.400373124998</v>
      </c>
      <c r="B2294" s="20" t="s">
        <v>13106</v>
      </c>
      <c r="C2294" s="30">
        <v>160122748027</v>
      </c>
      <c r="D2294" s="20" t="s">
        <v>13107</v>
      </c>
      <c r="E2294" s="20" t="s">
        <v>50</v>
      </c>
      <c r="F2294" s="20" t="s">
        <v>11</v>
      </c>
      <c r="G2294" s="20">
        <v>1</v>
      </c>
      <c r="H2294" s="20">
        <v>2026</v>
      </c>
      <c r="I2294" s="20" t="s">
        <v>13106</v>
      </c>
      <c r="J2294" s="20" t="s">
        <v>13106</v>
      </c>
      <c r="K2294" s="20">
        <v>7815966765</v>
      </c>
      <c r="L2294" s="20" t="s">
        <v>13108</v>
      </c>
      <c r="M2294" s="20">
        <v>9177870378</v>
      </c>
      <c r="N2294" s="20" t="s">
        <v>43</v>
      </c>
      <c r="O2294" s="20" t="s">
        <v>44</v>
      </c>
      <c r="P2294" s="31" t="s">
        <v>13109</v>
      </c>
      <c r="Q2294" s="20" t="s">
        <v>70</v>
      </c>
      <c r="R2294" s="20" t="s">
        <v>13110</v>
      </c>
    </row>
    <row r="2295" spans="1:18" ht="22.5" hidden="1" customHeight="1" x14ac:dyDescent="0.2">
      <c r="A2295" s="29">
        <v>45380.660162164349</v>
      </c>
      <c r="B2295" s="20" t="s">
        <v>13111</v>
      </c>
      <c r="C2295" s="30">
        <v>160122748028</v>
      </c>
      <c r="D2295" s="20" t="s">
        <v>13112</v>
      </c>
      <c r="E2295" s="20" t="s">
        <v>50</v>
      </c>
      <c r="F2295" s="20" t="s">
        <v>11</v>
      </c>
      <c r="G2295" s="20">
        <v>1</v>
      </c>
      <c r="H2295" s="20">
        <v>2026</v>
      </c>
      <c r="I2295" s="20" t="s">
        <v>13113</v>
      </c>
      <c r="J2295" s="20" t="s">
        <v>13111</v>
      </c>
      <c r="K2295" s="20">
        <v>8143840838</v>
      </c>
      <c r="L2295" s="20" t="s">
        <v>95</v>
      </c>
      <c r="M2295" s="20">
        <v>9666992628</v>
      </c>
      <c r="N2295" s="20" t="s">
        <v>43</v>
      </c>
      <c r="O2295" s="20">
        <v>114</v>
      </c>
      <c r="P2295" s="31" t="s">
        <v>13114</v>
      </c>
      <c r="Q2295" s="20" t="s">
        <v>46</v>
      </c>
      <c r="R2295" s="32" t="s">
        <v>499</v>
      </c>
    </row>
    <row r="2296" spans="1:18" ht="22.5" hidden="1" customHeight="1" x14ac:dyDescent="0.2">
      <c r="A2296" s="29">
        <v>45421.815540277777</v>
      </c>
      <c r="B2296" s="20" t="s">
        <v>13115</v>
      </c>
      <c r="C2296" s="20">
        <v>160122748029</v>
      </c>
      <c r="D2296" s="20" t="s">
        <v>13116</v>
      </c>
      <c r="E2296" s="20" t="s">
        <v>50</v>
      </c>
      <c r="F2296" s="20" t="s">
        <v>11</v>
      </c>
      <c r="G2296" s="20">
        <v>3</v>
      </c>
      <c r="H2296" s="20">
        <v>2026</v>
      </c>
      <c r="I2296" s="20" t="s">
        <v>13117</v>
      </c>
      <c r="J2296" s="20" t="s">
        <v>13115</v>
      </c>
      <c r="K2296" s="20">
        <v>8977018599</v>
      </c>
      <c r="L2296" s="20" t="s">
        <v>240</v>
      </c>
      <c r="M2296" s="20">
        <v>9985043910</v>
      </c>
      <c r="N2296" s="20" t="s">
        <v>67</v>
      </c>
      <c r="O2296" s="20">
        <v>72</v>
      </c>
      <c r="P2296" s="31" t="s">
        <v>13118</v>
      </c>
      <c r="Q2296" s="20" t="s">
        <v>46</v>
      </c>
      <c r="R2296" s="20" t="s">
        <v>13119</v>
      </c>
    </row>
    <row r="2297" spans="1:18" ht="22.5" hidden="1" customHeight="1" x14ac:dyDescent="0.2">
      <c r="A2297" s="29">
        <v>45414.90179048611</v>
      </c>
      <c r="B2297" s="20" t="s">
        <v>13120</v>
      </c>
      <c r="C2297" s="20">
        <v>160122748030</v>
      </c>
      <c r="D2297" s="20" t="s">
        <v>13121</v>
      </c>
      <c r="E2297" s="20" t="s">
        <v>50</v>
      </c>
      <c r="F2297" s="20" t="s">
        <v>11</v>
      </c>
      <c r="G2297" s="20">
        <v>1</v>
      </c>
      <c r="H2297" s="20">
        <v>2026</v>
      </c>
      <c r="I2297" s="20" t="s">
        <v>13120</v>
      </c>
      <c r="J2297" s="20" t="s">
        <v>13120</v>
      </c>
      <c r="K2297" s="20">
        <v>8143944780</v>
      </c>
      <c r="L2297" s="20" t="s">
        <v>12969</v>
      </c>
      <c r="M2297" s="20">
        <v>9505743404</v>
      </c>
      <c r="N2297" s="20" t="s">
        <v>67</v>
      </c>
      <c r="O2297" s="20" t="s">
        <v>1148</v>
      </c>
      <c r="P2297" s="31" t="s">
        <v>13122</v>
      </c>
      <c r="Q2297" s="20" t="s">
        <v>46</v>
      </c>
      <c r="R2297" s="20" t="s">
        <v>13123</v>
      </c>
    </row>
    <row r="2298" spans="1:18" ht="22.5" hidden="1" customHeight="1" x14ac:dyDescent="0.2">
      <c r="A2298" s="29">
        <v>45383.400092546297</v>
      </c>
      <c r="B2298" s="20" t="s">
        <v>13124</v>
      </c>
      <c r="C2298" s="30">
        <v>160122748031</v>
      </c>
      <c r="D2298" s="20" t="s">
        <v>13125</v>
      </c>
      <c r="E2298" s="20" t="s">
        <v>50</v>
      </c>
      <c r="F2298" s="20" t="s">
        <v>11</v>
      </c>
      <c r="G2298" s="20">
        <v>1</v>
      </c>
      <c r="H2298" s="20">
        <v>2026</v>
      </c>
      <c r="I2298" s="20" t="s">
        <v>13126</v>
      </c>
      <c r="J2298" s="20" t="s">
        <v>13124</v>
      </c>
      <c r="K2298" s="20">
        <v>9515513353</v>
      </c>
      <c r="L2298" s="20" t="s">
        <v>13009</v>
      </c>
      <c r="M2298" s="20">
        <v>9505743404</v>
      </c>
      <c r="N2298" s="20" t="s">
        <v>206</v>
      </c>
      <c r="O2298" s="20">
        <v>160</v>
      </c>
      <c r="P2298" s="20" t="s">
        <v>13127</v>
      </c>
      <c r="Q2298" s="20" t="s">
        <v>46</v>
      </c>
      <c r="R2298" s="32" t="s">
        <v>13128</v>
      </c>
    </row>
    <row r="2299" spans="1:18" ht="22.5" hidden="1" customHeight="1" x14ac:dyDescent="0.2">
      <c r="A2299" s="29">
        <v>45380.49249394676</v>
      </c>
      <c r="B2299" s="20" t="s">
        <v>13129</v>
      </c>
      <c r="C2299" s="30">
        <v>160122748032</v>
      </c>
      <c r="D2299" s="20" t="s">
        <v>13130</v>
      </c>
      <c r="E2299" s="20" t="s">
        <v>50</v>
      </c>
      <c r="F2299" s="20" t="s">
        <v>11</v>
      </c>
      <c r="G2299" s="20">
        <v>1</v>
      </c>
      <c r="H2299" s="20">
        <v>2026</v>
      </c>
      <c r="I2299" s="20" t="s">
        <v>13129</v>
      </c>
      <c r="J2299" s="20" t="s">
        <v>13131</v>
      </c>
      <c r="K2299" s="20">
        <v>7780764510</v>
      </c>
      <c r="L2299" s="20" t="s">
        <v>95</v>
      </c>
      <c r="M2299" s="20">
        <v>9666992628</v>
      </c>
      <c r="N2299" s="20" t="s">
        <v>53</v>
      </c>
      <c r="O2299" s="20">
        <v>60</v>
      </c>
      <c r="P2299" s="20" t="s">
        <v>13132</v>
      </c>
      <c r="Q2299" s="20" t="s">
        <v>70</v>
      </c>
      <c r="R2299" s="32" t="s">
        <v>4109</v>
      </c>
    </row>
    <row r="2300" spans="1:18" ht="22.5" hidden="1" customHeight="1" x14ac:dyDescent="0.2">
      <c r="A2300" s="29">
        <v>45386.912120162036</v>
      </c>
      <c r="B2300" s="20" t="s">
        <v>13133</v>
      </c>
      <c r="C2300" s="30">
        <v>160122748033</v>
      </c>
      <c r="D2300" s="20" t="s">
        <v>13134</v>
      </c>
      <c r="E2300" s="20" t="s">
        <v>50</v>
      </c>
      <c r="F2300" s="20" t="s">
        <v>11</v>
      </c>
      <c r="G2300" s="20">
        <v>1</v>
      </c>
      <c r="H2300" s="20">
        <v>2026</v>
      </c>
      <c r="I2300" s="20" t="s">
        <v>13135</v>
      </c>
      <c r="J2300" s="20" t="s">
        <v>13133</v>
      </c>
      <c r="K2300" s="20">
        <v>9390578331</v>
      </c>
      <c r="L2300" s="20" t="s">
        <v>95</v>
      </c>
      <c r="M2300" s="20">
        <v>9666992628</v>
      </c>
      <c r="N2300" s="20" t="s">
        <v>43</v>
      </c>
      <c r="O2300" s="20" t="s">
        <v>3807</v>
      </c>
      <c r="P2300" s="31" t="s">
        <v>13136</v>
      </c>
      <c r="Q2300" s="20" t="s">
        <v>46</v>
      </c>
      <c r="R2300" s="32" t="s">
        <v>13137</v>
      </c>
    </row>
    <row r="2301" spans="1:18" ht="22.5" hidden="1" customHeight="1" x14ac:dyDescent="0.2">
      <c r="A2301" s="29">
        <v>45387.48837136574</v>
      </c>
      <c r="B2301" s="20" t="s">
        <v>13138</v>
      </c>
      <c r="C2301" s="30">
        <v>160122748034</v>
      </c>
      <c r="D2301" s="20" t="s">
        <v>13139</v>
      </c>
      <c r="E2301" s="20" t="s">
        <v>50</v>
      </c>
      <c r="F2301" s="20" t="s">
        <v>11</v>
      </c>
      <c r="G2301" s="20">
        <v>1</v>
      </c>
      <c r="H2301" s="20">
        <v>2026</v>
      </c>
      <c r="I2301" s="20" t="s">
        <v>13138</v>
      </c>
      <c r="J2301" s="20" t="s">
        <v>13140</v>
      </c>
      <c r="K2301" s="20">
        <v>6309821093</v>
      </c>
      <c r="L2301" s="20" t="s">
        <v>13141</v>
      </c>
      <c r="M2301" s="20">
        <v>9505743404</v>
      </c>
      <c r="N2301" s="20" t="s">
        <v>251</v>
      </c>
      <c r="O2301" s="20">
        <v>63</v>
      </c>
      <c r="P2301" s="20" t="s">
        <v>13142</v>
      </c>
      <c r="Q2301" s="20" t="s">
        <v>46</v>
      </c>
      <c r="R2301" s="20" t="s">
        <v>13143</v>
      </c>
    </row>
    <row r="2302" spans="1:18" ht="22.5" hidden="1" customHeight="1" x14ac:dyDescent="0.2">
      <c r="A2302" s="29">
        <v>45379.779216979165</v>
      </c>
      <c r="B2302" s="20" t="s">
        <v>13144</v>
      </c>
      <c r="C2302" s="30">
        <v>160122748035</v>
      </c>
      <c r="D2302" s="20" t="s">
        <v>13145</v>
      </c>
      <c r="E2302" s="20" t="s">
        <v>50</v>
      </c>
      <c r="F2302" s="20" t="s">
        <v>11</v>
      </c>
      <c r="G2302" s="20">
        <v>1</v>
      </c>
      <c r="H2302" s="20">
        <v>2026</v>
      </c>
      <c r="I2302" s="20" t="s">
        <v>13146</v>
      </c>
      <c r="J2302" s="20" t="s">
        <v>13144</v>
      </c>
      <c r="K2302" s="20">
        <v>8341633522</v>
      </c>
      <c r="L2302" s="20" t="s">
        <v>13147</v>
      </c>
      <c r="M2302" s="20">
        <v>9505743404</v>
      </c>
      <c r="N2302" s="20" t="s">
        <v>43</v>
      </c>
      <c r="O2302" s="20">
        <v>114</v>
      </c>
      <c r="P2302" s="31" t="s">
        <v>13148</v>
      </c>
      <c r="Q2302" s="20" t="s">
        <v>70</v>
      </c>
      <c r="R2302" s="32" t="s">
        <v>3239</v>
      </c>
    </row>
    <row r="2303" spans="1:18" ht="22.5" hidden="1" customHeight="1" x14ac:dyDescent="0.2">
      <c r="A2303" s="29">
        <v>45408.487375428245</v>
      </c>
      <c r="B2303" s="20" t="s">
        <v>13149</v>
      </c>
      <c r="C2303" s="30">
        <v>160122748036</v>
      </c>
      <c r="D2303" s="20" t="s">
        <v>13150</v>
      </c>
      <c r="E2303" s="20" t="s">
        <v>50</v>
      </c>
      <c r="F2303" s="20" t="s">
        <v>11</v>
      </c>
      <c r="G2303" s="20">
        <v>1</v>
      </c>
      <c r="H2303" s="20">
        <v>2026</v>
      </c>
      <c r="I2303" s="20" t="s">
        <v>13151</v>
      </c>
      <c r="J2303" s="20" t="s">
        <v>13149</v>
      </c>
      <c r="K2303" s="20">
        <v>8008892225</v>
      </c>
      <c r="L2303" s="20" t="s">
        <v>13152</v>
      </c>
      <c r="M2303" s="20">
        <v>9666992628</v>
      </c>
      <c r="N2303" s="20" t="s">
        <v>67</v>
      </c>
      <c r="O2303" s="20" t="s">
        <v>1065</v>
      </c>
      <c r="P2303" s="31" t="s">
        <v>13153</v>
      </c>
      <c r="Q2303" s="20" t="s">
        <v>46</v>
      </c>
      <c r="R2303" s="20" t="s">
        <v>13154</v>
      </c>
    </row>
    <row r="2304" spans="1:18" ht="22.5" hidden="1" customHeight="1" x14ac:dyDescent="0.2">
      <c r="A2304" s="29">
        <v>45388.856891192132</v>
      </c>
      <c r="B2304" s="20" t="s">
        <v>13155</v>
      </c>
      <c r="C2304" s="30">
        <v>160122748037</v>
      </c>
      <c r="D2304" s="20" t="s">
        <v>13156</v>
      </c>
      <c r="E2304" s="20" t="s">
        <v>50</v>
      </c>
      <c r="F2304" s="20" t="s">
        <v>11</v>
      </c>
      <c r="G2304" s="20">
        <v>1</v>
      </c>
      <c r="H2304" s="20">
        <v>2026</v>
      </c>
      <c r="I2304" s="20" t="s">
        <v>13157</v>
      </c>
      <c r="J2304" s="20" t="s">
        <v>13155</v>
      </c>
      <c r="K2304" s="20">
        <v>6301421558</v>
      </c>
      <c r="L2304" s="20" t="s">
        <v>13158</v>
      </c>
      <c r="M2304" s="20">
        <v>9505743404</v>
      </c>
      <c r="N2304" s="20" t="s">
        <v>1360</v>
      </c>
      <c r="O2304" s="20">
        <v>90</v>
      </c>
      <c r="P2304" s="20" t="s">
        <v>13159</v>
      </c>
      <c r="Q2304" s="20" t="s">
        <v>46</v>
      </c>
      <c r="R2304" s="20" t="s">
        <v>13160</v>
      </c>
    </row>
    <row r="2305" spans="1:18" ht="22.5" hidden="1" customHeight="1" x14ac:dyDescent="0.2">
      <c r="A2305" s="29">
        <v>45378.737330127318</v>
      </c>
      <c r="B2305" s="20" t="s">
        <v>13161</v>
      </c>
      <c r="C2305" s="30">
        <v>160122748038</v>
      </c>
      <c r="D2305" s="20" t="s">
        <v>13162</v>
      </c>
      <c r="E2305" s="20" t="s">
        <v>50</v>
      </c>
      <c r="F2305" s="20" t="s">
        <v>11</v>
      </c>
      <c r="G2305" s="20">
        <v>1</v>
      </c>
      <c r="H2305" s="20">
        <v>2026</v>
      </c>
      <c r="I2305" s="20" t="s">
        <v>13163</v>
      </c>
      <c r="J2305" s="20" t="s">
        <v>13161</v>
      </c>
      <c r="K2305" s="20">
        <v>9392827092</v>
      </c>
      <c r="L2305" s="20" t="s">
        <v>13164</v>
      </c>
      <c r="M2305" s="20">
        <v>9177870378</v>
      </c>
      <c r="N2305" s="20" t="s">
        <v>61</v>
      </c>
      <c r="O2305" s="20">
        <v>100</v>
      </c>
      <c r="P2305" s="31" t="s">
        <v>13165</v>
      </c>
      <c r="Q2305" s="20" t="s">
        <v>46</v>
      </c>
      <c r="R2305" s="32" t="s">
        <v>112</v>
      </c>
    </row>
    <row r="2306" spans="1:18" ht="22.5" hidden="1" customHeight="1" x14ac:dyDescent="0.2">
      <c r="A2306" s="29">
        <v>45388.926197488428</v>
      </c>
      <c r="B2306" s="20" t="s">
        <v>13166</v>
      </c>
      <c r="C2306" s="30">
        <v>160122748039</v>
      </c>
      <c r="D2306" s="20" t="s">
        <v>13167</v>
      </c>
      <c r="E2306" s="20" t="s">
        <v>50</v>
      </c>
      <c r="F2306" s="20" t="s">
        <v>11</v>
      </c>
      <c r="G2306" s="20">
        <v>1</v>
      </c>
      <c r="H2306" s="20">
        <v>2026</v>
      </c>
      <c r="I2306" s="20" t="s">
        <v>13166</v>
      </c>
      <c r="J2306" s="20" t="s">
        <v>13166</v>
      </c>
      <c r="K2306" s="20">
        <v>8886660015</v>
      </c>
      <c r="L2306" s="20" t="s">
        <v>13168</v>
      </c>
      <c r="M2306" s="20">
        <v>9177870378</v>
      </c>
      <c r="N2306" s="20" t="s">
        <v>43</v>
      </c>
      <c r="O2306" s="20">
        <v>113</v>
      </c>
      <c r="P2306" s="31" t="s">
        <v>13169</v>
      </c>
      <c r="Q2306" s="20" t="s">
        <v>46</v>
      </c>
      <c r="R2306" s="20" t="s">
        <v>13170</v>
      </c>
    </row>
    <row r="2307" spans="1:18" ht="22.5" hidden="1" customHeight="1" x14ac:dyDescent="0.2">
      <c r="A2307" s="29">
        <v>45399.628544340274</v>
      </c>
      <c r="B2307" s="20" t="s">
        <v>13171</v>
      </c>
      <c r="C2307" s="30">
        <v>160122748040</v>
      </c>
      <c r="D2307" s="20" t="s">
        <v>13172</v>
      </c>
      <c r="E2307" s="20" t="s">
        <v>50</v>
      </c>
      <c r="F2307" s="20" t="s">
        <v>11</v>
      </c>
      <c r="G2307" s="20">
        <v>1</v>
      </c>
      <c r="H2307" s="20">
        <v>2026</v>
      </c>
      <c r="I2307" s="20" t="s">
        <v>13173</v>
      </c>
      <c r="J2307" s="20" t="s">
        <v>13174</v>
      </c>
      <c r="K2307" s="20">
        <v>9542590164</v>
      </c>
      <c r="L2307" s="20" t="s">
        <v>13175</v>
      </c>
      <c r="M2307" s="20">
        <v>9177870378</v>
      </c>
      <c r="N2307" s="20" t="s">
        <v>67</v>
      </c>
      <c r="O2307" s="20">
        <v>75</v>
      </c>
      <c r="P2307" s="31" t="s">
        <v>13176</v>
      </c>
      <c r="Q2307" s="20" t="s">
        <v>46</v>
      </c>
      <c r="R2307" s="20" t="s">
        <v>13177</v>
      </c>
    </row>
    <row r="2308" spans="1:18" ht="22.5" hidden="1" customHeight="1" x14ac:dyDescent="0.2">
      <c r="A2308" s="29">
        <v>45409.002011469907</v>
      </c>
      <c r="B2308" s="20" t="s">
        <v>13178</v>
      </c>
      <c r="C2308" s="30">
        <v>160122748041</v>
      </c>
      <c r="D2308" s="20" t="s">
        <v>13179</v>
      </c>
      <c r="E2308" s="20" t="s">
        <v>50</v>
      </c>
      <c r="F2308" s="20" t="s">
        <v>11</v>
      </c>
      <c r="G2308" s="20">
        <v>1</v>
      </c>
      <c r="H2308" s="20">
        <v>2026</v>
      </c>
      <c r="I2308" s="20" t="s">
        <v>13180</v>
      </c>
      <c r="J2308" s="20" t="s">
        <v>13178</v>
      </c>
      <c r="K2308" s="20">
        <v>9515515529</v>
      </c>
      <c r="L2308" s="20" t="s">
        <v>13181</v>
      </c>
      <c r="M2308" s="20">
        <v>9985043910</v>
      </c>
      <c r="N2308" s="20" t="s">
        <v>8026</v>
      </c>
      <c r="O2308" s="20" t="s">
        <v>13182</v>
      </c>
      <c r="P2308" s="20" t="s">
        <v>13183</v>
      </c>
      <c r="Q2308" s="20" t="s">
        <v>46</v>
      </c>
      <c r="R2308" s="20" t="s">
        <v>85</v>
      </c>
    </row>
    <row r="2309" spans="1:18" ht="22.5" hidden="1" customHeight="1" x14ac:dyDescent="0.2">
      <c r="A2309" s="29">
        <v>45398.68633611111</v>
      </c>
      <c r="B2309" s="20" t="s">
        <v>13184</v>
      </c>
      <c r="C2309" s="30">
        <v>160122748042</v>
      </c>
      <c r="D2309" s="20" t="s">
        <v>13185</v>
      </c>
      <c r="E2309" s="20" t="s">
        <v>50</v>
      </c>
      <c r="F2309" s="20" t="s">
        <v>11</v>
      </c>
      <c r="G2309" s="20">
        <v>1</v>
      </c>
      <c r="H2309" s="20">
        <v>2026</v>
      </c>
      <c r="I2309" s="20" t="s">
        <v>13186</v>
      </c>
      <c r="J2309" s="20" t="s">
        <v>13184</v>
      </c>
      <c r="K2309" s="20">
        <v>6309608536</v>
      </c>
      <c r="L2309" s="20" t="s">
        <v>13187</v>
      </c>
      <c r="M2309" s="20">
        <v>9505743404</v>
      </c>
      <c r="N2309" s="20" t="s">
        <v>1360</v>
      </c>
      <c r="O2309" s="20" t="s">
        <v>3189</v>
      </c>
      <c r="P2309" s="20" t="s">
        <v>13188</v>
      </c>
      <c r="Q2309" s="20" t="s">
        <v>46</v>
      </c>
      <c r="R2309" s="20" t="s">
        <v>13189</v>
      </c>
    </row>
    <row r="2310" spans="1:18" ht="22.5" hidden="1" customHeight="1" x14ac:dyDescent="0.2">
      <c r="A2310" s="29">
        <v>45387.736803240739</v>
      </c>
      <c r="B2310" s="20" t="s">
        <v>13190</v>
      </c>
      <c r="C2310" s="30">
        <v>160122748043</v>
      </c>
      <c r="D2310" s="20" t="s">
        <v>13191</v>
      </c>
      <c r="E2310" s="20" t="s">
        <v>50</v>
      </c>
      <c r="F2310" s="20" t="s">
        <v>11</v>
      </c>
      <c r="G2310" s="20">
        <v>1</v>
      </c>
      <c r="H2310" s="20">
        <v>2026</v>
      </c>
      <c r="I2310" s="20" t="s">
        <v>13190</v>
      </c>
      <c r="J2310" s="20" t="s">
        <v>13190</v>
      </c>
      <c r="K2310" s="20">
        <v>9182544086</v>
      </c>
      <c r="L2310" s="20" t="s">
        <v>13191</v>
      </c>
      <c r="M2310" s="20">
        <v>9182544086</v>
      </c>
      <c r="N2310" s="20" t="s">
        <v>43</v>
      </c>
      <c r="O2310" s="20" t="s">
        <v>3914</v>
      </c>
      <c r="P2310" s="31" t="s">
        <v>13192</v>
      </c>
      <c r="Q2310" s="20" t="s">
        <v>46</v>
      </c>
      <c r="R2310" s="20" t="s">
        <v>13193</v>
      </c>
    </row>
    <row r="2311" spans="1:18" ht="22.5" hidden="1" customHeight="1" x14ac:dyDescent="0.2">
      <c r="A2311" s="29">
        <v>45386.902572696759</v>
      </c>
      <c r="B2311" s="20" t="s">
        <v>13194</v>
      </c>
      <c r="C2311" s="30">
        <v>160122748044</v>
      </c>
      <c r="D2311" s="20" t="s">
        <v>13195</v>
      </c>
      <c r="E2311" s="20" t="s">
        <v>50</v>
      </c>
      <c r="F2311" s="20" t="s">
        <v>11</v>
      </c>
      <c r="G2311" s="20">
        <v>1</v>
      </c>
      <c r="H2311" s="20">
        <v>2026</v>
      </c>
      <c r="I2311" s="20" t="s">
        <v>13196</v>
      </c>
      <c r="J2311" s="20" t="s">
        <v>13194</v>
      </c>
      <c r="K2311" s="20">
        <v>9493975732</v>
      </c>
      <c r="L2311" s="20" t="s">
        <v>355</v>
      </c>
      <c r="M2311" s="20">
        <v>9666992628</v>
      </c>
      <c r="N2311" s="20" t="s">
        <v>43</v>
      </c>
      <c r="O2311" s="20" t="s">
        <v>2355</v>
      </c>
      <c r="P2311" s="31" t="s">
        <v>13197</v>
      </c>
      <c r="Q2311" s="20" t="s">
        <v>46</v>
      </c>
      <c r="R2311" s="32" t="s">
        <v>1518</v>
      </c>
    </row>
    <row r="2312" spans="1:18" ht="22.5" hidden="1" customHeight="1" x14ac:dyDescent="0.2">
      <c r="A2312" s="29">
        <v>45408.514851631946</v>
      </c>
      <c r="B2312" s="20" t="s">
        <v>13198</v>
      </c>
      <c r="C2312" s="30">
        <v>160122748045</v>
      </c>
      <c r="D2312" s="20" t="s">
        <v>13199</v>
      </c>
      <c r="E2312" s="20" t="s">
        <v>50</v>
      </c>
      <c r="F2312" s="20" t="s">
        <v>11</v>
      </c>
      <c r="G2312" s="20">
        <v>1</v>
      </c>
      <c r="H2312" s="20">
        <v>2026</v>
      </c>
      <c r="I2312" s="20" t="s">
        <v>13200</v>
      </c>
      <c r="J2312" s="20" t="s">
        <v>13198</v>
      </c>
      <c r="K2312" s="20">
        <v>6303487822</v>
      </c>
      <c r="L2312" s="20" t="s">
        <v>13201</v>
      </c>
      <c r="M2312" s="20">
        <v>9505743404</v>
      </c>
      <c r="N2312" s="20" t="s">
        <v>67</v>
      </c>
      <c r="O2312" s="20" t="s">
        <v>532</v>
      </c>
      <c r="P2312" s="31" t="s">
        <v>13202</v>
      </c>
      <c r="Q2312" s="20" t="s">
        <v>46</v>
      </c>
      <c r="R2312" s="20" t="s">
        <v>158</v>
      </c>
    </row>
    <row r="2313" spans="1:18" ht="22.5" hidden="1" customHeight="1" x14ac:dyDescent="0.2">
      <c r="A2313" s="29">
        <v>45387.422766053242</v>
      </c>
      <c r="B2313" s="20" t="s">
        <v>13203</v>
      </c>
      <c r="C2313" s="30">
        <v>160122748046</v>
      </c>
      <c r="D2313" s="20" t="s">
        <v>13204</v>
      </c>
      <c r="E2313" s="20" t="s">
        <v>50</v>
      </c>
      <c r="F2313" s="20" t="s">
        <v>11</v>
      </c>
      <c r="G2313" s="20">
        <v>1</v>
      </c>
      <c r="H2313" s="20">
        <v>2026</v>
      </c>
      <c r="I2313" s="20" t="s">
        <v>13205</v>
      </c>
      <c r="J2313" s="20" t="s">
        <v>13203</v>
      </c>
      <c r="K2313" s="20">
        <v>8309101748</v>
      </c>
      <c r="L2313" s="20" t="s">
        <v>282</v>
      </c>
      <c r="M2313" s="20">
        <v>9985043910</v>
      </c>
      <c r="N2313" s="20" t="s">
        <v>67</v>
      </c>
      <c r="O2313" s="20" t="s">
        <v>1265</v>
      </c>
      <c r="P2313" s="31" t="s">
        <v>13206</v>
      </c>
      <c r="Q2313" s="20" t="s">
        <v>46</v>
      </c>
      <c r="R2313" s="20" t="s">
        <v>13207</v>
      </c>
    </row>
    <row r="2314" spans="1:18" ht="22.5" hidden="1" customHeight="1" x14ac:dyDescent="0.2">
      <c r="A2314" s="29">
        <v>45410.802867499995</v>
      </c>
      <c r="B2314" s="20" t="s">
        <v>13208</v>
      </c>
      <c r="C2314" s="30">
        <v>160122748047</v>
      </c>
      <c r="D2314" s="20" t="s">
        <v>13209</v>
      </c>
      <c r="E2314" s="20" t="s">
        <v>50</v>
      </c>
      <c r="F2314" s="20" t="s">
        <v>11</v>
      </c>
      <c r="G2314" s="20">
        <v>1</v>
      </c>
      <c r="H2314" s="20">
        <v>2026</v>
      </c>
      <c r="I2314" s="20" t="s">
        <v>13208</v>
      </c>
      <c r="J2314" s="20" t="s">
        <v>13210</v>
      </c>
      <c r="K2314" s="20">
        <v>9603671197</v>
      </c>
      <c r="L2314" s="20" t="s">
        <v>13058</v>
      </c>
      <c r="M2314" s="20">
        <v>9505743404</v>
      </c>
      <c r="N2314" s="20" t="s">
        <v>67</v>
      </c>
      <c r="O2314" s="20" t="s">
        <v>110</v>
      </c>
      <c r="P2314" s="31" t="s">
        <v>13211</v>
      </c>
      <c r="Q2314" s="20" t="s">
        <v>46</v>
      </c>
      <c r="R2314" s="20" t="s">
        <v>13212</v>
      </c>
    </row>
    <row r="2315" spans="1:18" ht="22.5" hidden="1" customHeight="1" x14ac:dyDescent="0.2">
      <c r="A2315" s="29">
        <v>45386.940997002312</v>
      </c>
      <c r="B2315" s="20" t="s">
        <v>13213</v>
      </c>
      <c r="C2315" s="30">
        <v>160122748048</v>
      </c>
      <c r="D2315" s="20" t="s">
        <v>13214</v>
      </c>
      <c r="E2315" s="20" t="s">
        <v>50</v>
      </c>
      <c r="F2315" s="20" t="s">
        <v>11</v>
      </c>
      <c r="G2315" s="20">
        <v>1</v>
      </c>
      <c r="H2315" s="20">
        <v>2026</v>
      </c>
      <c r="I2315" s="20" t="s">
        <v>13215</v>
      </c>
      <c r="J2315" s="20" t="s">
        <v>13213</v>
      </c>
      <c r="K2315" s="20">
        <v>9390770765</v>
      </c>
      <c r="L2315" s="20" t="s">
        <v>95</v>
      </c>
      <c r="M2315" s="20">
        <v>9666992628</v>
      </c>
      <c r="N2315" s="20" t="s">
        <v>43</v>
      </c>
      <c r="O2315" s="20">
        <v>114</v>
      </c>
      <c r="P2315" s="31" t="s">
        <v>13216</v>
      </c>
      <c r="Q2315" s="20" t="s">
        <v>46</v>
      </c>
      <c r="R2315" s="32" t="s">
        <v>13217</v>
      </c>
    </row>
    <row r="2316" spans="1:18" ht="22.5" hidden="1" customHeight="1" x14ac:dyDescent="0.2">
      <c r="A2316" s="29">
        <v>45408.735307847222</v>
      </c>
      <c r="B2316" s="20" t="s">
        <v>13218</v>
      </c>
      <c r="C2316" s="30">
        <v>160122748049</v>
      </c>
      <c r="D2316" s="20" t="s">
        <v>13219</v>
      </c>
      <c r="E2316" s="20" t="s">
        <v>50</v>
      </c>
      <c r="F2316" s="20" t="s">
        <v>11</v>
      </c>
      <c r="G2316" s="20">
        <v>1</v>
      </c>
      <c r="H2316" s="20">
        <v>2026</v>
      </c>
      <c r="I2316" s="20" t="s">
        <v>13220</v>
      </c>
      <c r="J2316" s="20" t="s">
        <v>13218</v>
      </c>
      <c r="K2316" s="20">
        <v>8106841838</v>
      </c>
      <c r="L2316" s="20" t="s">
        <v>13221</v>
      </c>
      <c r="M2316" s="20">
        <v>9505743404</v>
      </c>
      <c r="N2316" s="20" t="s">
        <v>43</v>
      </c>
      <c r="O2316" s="20">
        <v>102</v>
      </c>
      <c r="P2316" s="31" t="s">
        <v>13222</v>
      </c>
      <c r="Q2316" s="20" t="s">
        <v>46</v>
      </c>
      <c r="R2316" s="32" t="s">
        <v>13223</v>
      </c>
    </row>
    <row r="2317" spans="1:18" ht="22.5" hidden="1" customHeight="1" x14ac:dyDescent="0.2">
      <c r="A2317" s="29">
        <v>45411.511762314811</v>
      </c>
      <c r="B2317" s="20" t="s">
        <v>13224</v>
      </c>
      <c r="C2317" s="30">
        <v>160122748050</v>
      </c>
      <c r="D2317" s="20" t="s">
        <v>13225</v>
      </c>
      <c r="E2317" s="20" t="s">
        <v>50</v>
      </c>
      <c r="F2317" s="20" t="s">
        <v>11</v>
      </c>
      <c r="G2317" s="20">
        <v>1</v>
      </c>
      <c r="H2317" s="20">
        <v>2026</v>
      </c>
      <c r="I2317" s="20" t="s">
        <v>13226</v>
      </c>
      <c r="J2317" s="20" t="s">
        <v>13227</v>
      </c>
      <c r="K2317" s="20">
        <v>7386647515</v>
      </c>
      <c r="L2317" s="20" t="s">
        <v>13228</v>
      </c>
      <c r="M2317" s="20">
        <v>9666992628</v>
      </c>
      <c r="N2317" s="20" t="s">
        <v>67</v>
      </c>
      <c r="O2317" s="20" t="s">
        <v>13229</v>
      </c>
      <c r="P2317" s="31" t="s">
        <v>13230</v>
      </c>
      <c r="Q2317" s="20" t="s">
        <v>46</v>
      </c>
      <c r="R2317" s="20" t="s">
        <v>575</v>
      </c>
    </row>
    <row r="2318" spans="1:18" ht="22.5" hidden="1" customHeight="1" x14ac:dyDescent="0.2">
      <c r="A2318" s="29">
        <v>45408.516912118052</v>
      </c>
      <c r="B2318" s="20" t="s">
        <v>13231</v>
      </c>
      <c r="C2318" s="30">
        <v>160122748051</v>
      </c>
      <c r="D2318" s="20" t="s">
        <v>13232</v>
      </c>
      <c r="E2318" s="20" t="s">
        <v>50</v>
      </c>
      <c r="F2318" s="20" t="s">
        <v>11</v>
      </c>
      <c r="G2318" s="20">
        <v>1</v>
      </c>
      <c r="H2318" s="20">
        <v>2026</v>
      </c>
      <c r="I2318" s="20" t="s">
        <v>13231</v>
      </c>
      <c r="J2318" s="20" t="s">
        <v>13231</v>
      </c>
      <c r="K2318" s="20">
        <v>9701253019</v>
      </c>
      <c r="L2318" s="20" t="s">
        <v>13058</v>
      </c>
      <c r="M2318" s="20">
        <v>9505743404</v>
      </c>
      <c r="N2318" s="20" t="s">
        <v>61</v>
      </c>
      <c r="O2318" s="20" t="s">
        <v>13233</v>
      </c>
      <c r="P2318" s="20" t="s">
        <v>13234</v>
      </c>
      <c r="Q2318" s="20" t="s">
        <v>46</v>
      </c>
      <c r="R2318" s="20" t="s">
        <v>13235</v>
      </c>
    </row>
    <row r="2319" spans="1:18" ht="22.5" hidden="1" customHeight="1" x14ac:dyDescent="0.2">
      <c r="A2319" s="29">
        <v>45411.512268032406</v>
      </c>
      <c r="B2319" s="20" t="s">
        <v>13236</v>
      </c>
      <c r="C2319" s="30">
        <v>160122748052</v>
      </c>
      <c r="D2319" s="20" t="s">
        <v>13237</v>
      </c>
      <c r="E2319" s="20" t="s">
        <v>50</v>
      </c>
      <c r="F2319" s="20" t="s">
        <v>11</v>
      </c>
      <c r="G2319" s="20">
        <v>1</v>
      </c>
      <c r="H2319" s="20">
        <v>2026</v>
      </c>
      <c r="I2319" s="20" t="s">
        <v>13238</v>
      </c>
      <c r="J2319" s="20" t="s">
        <v>13236</v>
      </c>
      <c r="K2319" s="20">
        <v>9014150918</v>
      </c>
      <c r="L2319" s="20" t="s">
        <v>95</v>
      </c>
      <c r="M2319" s="20">
        <v>9666992628</v>
      </c>
      <c r="N2319" s="20" t="s">
        <v>67</v>
      </c>
      <c r="O2319" s="20" t="s">
        <v>1032</v>
      </c>
      <c r="P2319" s="31" t="s">
        <v>13239</v>
      </c>
      <c r="Q2319" s="20" t="s">
        <v>46</v>
      </c>
      <c r="R2319" s="32" t="s">
        <v>5200</v>
      </c>
    </row>
    <row r="2320" spans="1:18" ht="22.5" hidden="1" customHeight="1" x14ac:dyDescent="0.2">
      <c r="A2320" s="29">
        <v>45414.498905081018</v>
      </c>
      <c r="B2320" s="20" t="s">
        <v>13240</v>
      </c>
      <c r="C2320" s="20">
        <v>160122748053</v>
      </c>
      <c r="D2320" s="20" t="s">
        <v>13241</v>
      </c>
      <c r="E2320" s="20" t="s">
        <v>50</v>
      </c>
      <c r="F2320" s="20" t="s">
        <v>11</v>
      </c>
      <c r="G2320" s="20">
        <v>1</v>
      </c>
      <c r="H2320" s="20">
        <v>2026</v>
      </c>
      <c r="I2320" s="20" t="s">
        <v>13240</v>
      </c>
      <c r="J2320" s="20" t="s">
        <v>13240</v>
      </c>
      <c r="K2320" s="20">
        <v>9177748492</v>
      </c>
      <c r="L2320" s="20" t="s">
        <v>3723</v>
      </c>
      <c r="M2320" s="20">
        <v>9505743404</v>
      </c>
      <c r="N2320" s="20" t="s">
        <v>43</v>
      </c>
      <c r="O2320" s="20">
        <v>90</v>
      </c>
      <c r="P2320" s="31" t="s">
        <v>13242</v>
      </c>
      <c r="Q2320" s="20" t="s">
        <v>46</v>
      </c>
      <c r="R2320" s="20" t="s">
        <v>13243</v>
      </c>
    </row>
    <row r="2321" spans="1:18" ht="22.5" hidden="1" customHeight="1" x14ac:dyDescent="0.2">
      <c r="A2321" s="29">
        <v>45408.691209525467</v>
      </c>
      <c r="B2321" s="20" t="s">
        <v>13244</v>
      </c>
      <c r="C2321" s="30">
        <v>160122748054</v>
      </c>
      <c r="D2321" s="20" t="s">
        <v>13245</v>
      </c>
      <c r="E2321" s="20" t="s">
        <v>50</v>
      </c>
      <c r="F2321" s="20" t="s">
        <v>11</v>
      </c>
      <c r="G2321" s="20">
        <v>1</v>
      </c>
      <c r="H2321" s="20">
        <v>2026</v>
      </c>
      <c r="I2321" s="20" t="s">
        <v>13244</v>
      </c>
      <c r="J2321" s="20" t="s">
        <v>13244</v>
      </c>
      <c r="K2321" s="20">
        <v>7396221075</v>
      </c>
      <c r="L2321" s="20" t="s">
        <v>12980</v>
      </c>
      <c r="M2321" s="20">
        <v>9505743404</v>
      </c>
      <c r="N2321" s="20" t="s">
        <v>61</v>
      </c>
      <c r="O2321" s="20" t="s">
        <v>2657</v>
      </c>
      <c r="P2321" s="20" t="s">
        <v>13246</v>
      </c>
      <c r="Q2321" s="20" t="s">
        <v>46</v>
      </c>
      <c r="R2321" s="20" t="s">
        <v>13247</v>
      </c>
    </row>
    <row r="2322" spans="1:18" ht="22.5" hidden="1" customHeight="1" x14ac:dyDescent="0.2">
      <c r="A2322" s="29">
        <v>45408.473944976853</v>
      </c>
      <c r="B2322" s="20" t="s">
        <v>13248</v>
      </c>
      <c r="C2322" s="30">
        <v>160122748055</v>
      </c>
      <c r="D2322" s="20" t="s">
        <v>13249</v>
      </c>
      <c r="E2322" s="20" t="s">
        <v>50</v>
      </c>
      <c r="F2322" s="20" t="s">
        <v>11</v>
      </c>
      <c r="G2322" s="20">
        <v>1</v>
      </c>
      <c r="H2322" s="20">
        <v>2026</v>
      </c>
      <c r="I2322" s="20" t="s">
        <v>13250</v>
      </c>
      <c r="J2322" s="20" t="s">
        <v>13248</v>
      </c>
      <c r="K2322" s="20">
        <v>9949587224</v>
      </c>
      <c r="L2322" s="20" t="s">
        <v>13029</v>
      </c>
      <c r="M2322" s="20">
        <v>9505743404</v>
      </c>
      <c r="N2322" s="20" t="s">
        <v>61</v>
      </c>
      <c r="O2322" s="20" t="s">
        <v>269</v>
      </c>
      <c r="P2322" s="20" t="s">
        <v>13251</v>
      </c>
      <c r="Q2322" s="20" t="s">
        <v>46</v>
      </c>
      <c r="R2322" s="37" t="s">
        <v>13252</v>
      </c>
    </row>
    <row r="2323" spans="1:18" ht="22.5" hidden="1" customHeight="1" x14ac:dyDescent="0.2">
      <c r="A2323" s="29">
        <v>45386.892273680554</v>
      </c>
      <c r="B2323" s="20" t="s">
        <v>13253</v>
      </c>
      <c r="C2323" s="30">
        <v>160122748056</v>
      </c>
      <c r="D2323" s="20" t="s">
        <v>13254</v>
      </c>
      <c r="E2323" s="20" t="s">
        <v>50</v>
      </c>
      <c r="F2323" s="20" t="s">
        <v>11</v>
      </c>
      <c r="G2323" s="20">
        <v>1</v>
      </c>
      <c r="H2323" s="20">
        <v>2026</v>
      </c>
      <c r="I2323" s="20" t="s">
        <v>13255</v>
      </c>
      <c r="J2323" s="20" t="s">
        <v>13255</v>
      </c>
      <c r="K2323" s="20">
        <v>7995655174</v>
      </c>
      <c r="L2323" s="20" t="s">
        <v>3723</v>
      </c>
      <c r="M2323" s="20">
        <v>9505743404</v>
      </c>
      <c r="N2323" s="20" t="s">
        <v>600</v>
      </c>
      <c r="O2323" s="20" t="s">
        <v>1245</v>
      </c>
      <c r="P2323" s="20" t="s">
        <v>13256</v>
      </c>
      <c r="Q2323" s="20" t="s">
        <v>46</v>
      </c>
      <c r="R2323" s="32" t="s">
        <v>682</v>
      </c>
    </row>
    <row r="2324" spans="1:18" ht="22.5" hidden="1" customHeight="1" x14ac:dyDescent="0.2">
      <c r="A2324" s="29">
        <v>45408.519871481483</v>
      </c>
      <c r="B2324" s="20" t="s">
        <v>13257</v>
      </c>
      <c r="C2324" s="30">
        <v>160122748057</v>
      </c>
      <c r="D2324" s="20" t="s">
        <v>13258</v>
      </c>
      <c r="E2324" s="20" t="s">
        <v>50</v>
      </c>
      <c r="F2324" s="20" t="s">
        <v>11</v>
      </c>
      <c r="G2324" s="20">
        <v>1</v>
      </c>
      <c r="H2324" s="20">
        <v>2026</v>
      </c>
      <c r="I2324" s="20" t="s">
        <v>13259</v>
      </c>
      <c r="J2324" s="20" t="s">
        <v>13257</v>
      </c>
      <c r="K2324" s="20">
        <v>6304989284</v>
      </c>
      <c r="L2324" s="20" t="s">
        <v>3723</v>
      </c>
      <c r="M2324" s="20">
        <v>9505743404</v>
      </c>
      <c r="N2324" s="20" t="s">
        <v>61</v>
      </c>
      <c r="O2324" s="20">
        <v>60</v>
      </c>
      <c r="P2324" s="20" t="s">
        <v>13260</v>
      </c>
      <c r="Q2324" s="20" t="s">
        <v>46</v>
      </c>
      <c r="R2324" s="40" t="s">
        <v>13261</v>
      </c>
    </row>
    <row r="2325" spans="1:18" ht="22.5" hidden="1" customHeight="1" x14ac:dyDescent="0.2">
      <c r="A2325" s="29">
        <v>45384.759716006942</v>
      </c>
      <c r="B2325" s="20" t="s">
        <v>13262</v>
      </c>
      <c r="C2325" s="30">
        <v>160122748058</v>
      </c>
      <c r="D2325" s="20" t="s">
        <v>13263</v>
      </c>
      <c r="E2325" s="20" t="s">
        <v>50</v>
      </c>
      <c r="F2325" s="20" t="s">
        <v>11</v>
      </c>
      <c r="G2325" s="20">
        <v>1</v>
      </c>
      <c r="H2325" s="20">
        <v>2026</v>
      </c>
      <c r="I2325" s="20" t="s">
        <v>13262</v>
      </c>
      <c r="J2325" s="20" t="s">
        <v>13262</v>
      </c>
      <c r="K2325" s="20">
        <v>7013680508</v>
      </c>
      <c r="L2325" s="20" t="s">
        <v>13264</v>
      </c>
      <c r="M2325" s="20">
        <v>9505743404</v>
      </c>
      <c r="N2325" s="20" t="s">
        <v>43</v>
      </c>
      <c r="O2325" s="20" t="s">
        <v>3625</v>
      </c>
      <c r="P2325" s="31" t="s">
        <v>13265</v>
      </c>
      <c r="Q2325" s="20" t="s">
        <v>46</v>
      </c>
      <c r="R2325" s="32" t="s">
        <v>13266</v>
      </c>
    </row>
    <row r="2326" spans="1:18" ht="22.5" hidden="1" customHeight="1" x14ac:dyDescent="0.2">
      <c r="A2326" s="29">
        <v>45408.406808078704</v>
      </c>
      <c r="B2326" s="20" t="s">
        <v>13267</v>
      </c>
      <c r="C2326" s="30">
        <v>160122748059</v>
      </c>
      <c r="D2326" s="20" t="s">
        <v>13268</v>
      </c>
      <c r="E2326" s="20" t="s">
        <v>50</v>
      </c>
      <c r="F2326" s="20" t="s">
        <v>11</v>
      </c>
      <c r="G2326" s="20">
        <v>1</v>
      </c>
      <c r="H2326" s="20">
        <v>2026</v>
      </c>
      <c r="I2326" s="20" t="s">
        <v>13269</v>
      </c>
      <c r="J2326" s="20" t="s">
        <v>13267</v>
      </c>
      <c r="K2326" s="20">
        <v>6301767060</v>
      </c>
      <c r="L2326" s="20" t="s">
        <v>13270</v>
      </c>
      <c r="M2326" s="20">
        <v>9505743404</v>
      </c>
      <c r="N2326" s="20" t="s">
        <v>61</v>
      </c>
      <c r="O2326" s="20" t="s">
        <v>269</v>
      </c>
      <c r="P2326" s="31" t="s">
        <v>13271</v>
      </c>
      <c r="Q2326" s="20" t="s">
        <v>70</v>
      </c>
      <c r="R2326" s="20" t="s">
        <v>13272</v>
      </c>
    </row>
    <row r="2327" spans="1:18" ht="22.5" hidden="1" customHeight="1" x14ac:dyDescent="0.2">
      <c r="A2327" s="29">
        <v>45387.739855740743</v>
      </c>
      <c r="B2327" s="20" t="s">
        <v>13273</v>
      </c>
      <c r="C2327" s="30">
        <v>160122748060</v>
      </c>
      <c r="D2327" s="20" t="s">
        <v>13274</v>
      </c>
      <c r="E2327" s="20" t="s">
        <v>50</v>
      </c>
      <c r="F2327" s="20" t="s">
        <v>11</v>
      </c>
      <c r="G2327" s="20">
        <v>1</v>
      </c>
      <c r="H2327" s="20">
        <v>2026</v>
      </c>
      <c r="I2327" s="20" t="s">
        <v>13275</v>
      </c>
      <c r="J2327" s="20" t="s">
        <v>13273</v>
      </c>
      <c r="K2327" s="20">
        <v>7013064752</v>
      </c>
      <c r="L2327" s="20" t="s">
        <v>95</v>
      </c>
      <c r="M2327" s="20">
        <v>9666992628</v>
      </c>
      <c r="N2327" s="20" t="s">
        <v>43</v>
      </c>
      <c r="O2327" s="20">
        <v>114</v>
      </c>
      <c r="P2327" s="31" t="s">
        <v>13276</v>
      </c>
      <c r="Q2327" s="20" t="s">
        <v>70</v>
      </c>
      <c r="R2327" s="20" t="s">
        <v>1518</v>
      </c>
    </row>
    <row r="2328" spans="1:18" ht="22.5" hidden="1" customHeight="1" x14ac:dyDescent="0.2">
      <c r="A2328" s="29">
        <v>45386.921405451387</v>
      </c>
      <c r="B2328" s="20" t="s">
        <v>13277</v>
      </c>
      <c r="C2328" s="30">
        <v>160122748061</v>
      </c>
      <c r="D2328" s="20" t="s">
        <v>13278</v>
      </c>
      <c r="E2328" s="20" t="s">
        <v>50</v>
      </c>
      <c r="F2328" s="20" t="s">
        <v>11</v>
      </c>
      <c r="G2328" s="20">
        <v>1</v>
      </c>
      <c r="H2328" s="20">
        <v>2026</v>
      </c>
      <c r="I2328" s="20" t="s">
        <v>13279</v>
      </c>
      <c r="J2328" s="20" t="s">
        <v>13277</v>
      </c>
      <c r="K2328" s="20">
        <v>8555060128</v>
      </c>
      <c r="L2328" s="20" t="s">
        <v>13280</v>
      </c>
      <c r="M2328" s="20">
        <v>9505743405</v>
      </c>
      <c r="N2328" s="20" t="s">
        <v>9723</v>
      </c>
      <c r="O2328" s="20">
        <v>100</v>
      </c>
      <c r="P2328" s="20" t="s">
        <v>13281</v>
      </c>
      <c r="Q2328" s="20" t="s">
        <v>70</v>
      </c>
      <c r="R2328" s="32" t="s">
        <v>13282</v>
      </c>
    </row>
    <row r="2329" spans="1:18" ht="22.5" hidden="1" customHeight="1" x14ac:dyDescent="0.2">
      <c r="A2329" s="29">
        <v>45379.969147094904</v>
      </c>
      <c r="B2329" s="20" t="s">
        <v>13283</v>
      </c>
      <c r="C2329" s="30">
        <v>160122748062</v>
      </c>
      <c r="D2329" s="20" t="s">
        <v>13284</v>
      </c>
      <c r="E2329" s="20" t="s">
        <v>50</v>
      </c>
      <c r="F2329" s="20" t="s">
        <v>11</v>
      </c>
      <c r="G2329" s="20">
        <v>1</v>
      </c>
      <c r="H2329" s="20">
        <v>2026</v>
      </c>
      <c r="I2329" s="20" t="s">
        <v>13285</v>
      </c>
      <c r="J2329" s="20" t="s">
        <v>13283</v>
      </c>
      <c r="K2329" s="20">
        <v>9392360632</v>
      </c>
      <c r="L2329" s="20" t="s">
        <v>13286</v>
      </c>
      <c r="M2329" s="20">
        <v>9177870378</v>
      </c>
      <c r="N2329" s="20" t="s">
        <v>67</v>
      </c>
      <c r="O2329" s="20">
        <v>75.52</v>
      </c>
      <c r="P2329" s="31" t="s">
        <v>13287</v>
      </c>
      <c r="Q2329" s="20" t="s">
        <v>46</v>
      </c>
      <c r="R2329" s="32" t="s">
        <v>158</v>
      </c>
    </row>
    <row r="2330" spans="1:18" ht="22.5" hidden="1" customHeight="1" x14ac:dyDescent="0.2">
      <c r="A2330" s="29">
        <v>45416.917927060189</v>
      </c>
      <c r="B2330" s="20" t="s">
        <v>13288</v>
      </c>
      <c r="C2330" s="30">
        <v>160122748063</v>
      </c>
      <c r="D2330" s="20" t="s">
        <v>13289</v>
      </c>
      <c r="E2330" s="20" t="s">
        <v>50</v>
      </c>
      <c r="F2330" s="20" t="s">
        <v>11</v>
      </c>
      <c r="G2330" s="20">
        <v>1</v>
      </c>
      <c r="H2330" s="20">
        <v>2026</v>
      </c>
      <c r="I2330" s="20" t="s">
        <v>13290</v>
      </c>
      <c r="J2330" s="20" t="s">
        <v>13290</v>
      </c>
      <c r="K2330" s="20">
        <v>9100606812</v>
      </c>
      <c r="L2330" s="20" t="s">
        <v>95</v>
      </c>
      <c r="M2330" s="20">
        <v>9666992628</v>
      </c>
      <c r="N2330" s="20" t="s">
        <v>600</v>
      </c>
      <c r="O2330" s="20" t="s">
        <v>680</v>
      </c>
      <c r="P2330" s="20" t="s">
        <v>13291</v>
      </c>
      <c r="Q2330" s="20" t="s">
        <v>46</v>
      </c>
      <c r="R2330" s="20" t="s">
        <v>271</v>
      </c>
    </row>
    <row r="2331" spans="1:18" ht="22.5" hidden="1" customHeight="1" x14ac:dyDescent="0.2">
      <c r="A2331" s="29">
        <v>45380.938629143522</v>
      </c>
      <c r="B2331" s="20" t="s">
        <v>13292</v>
      </c>
      <c r="C2331" s="30">
        <v>160122748301</v>
      </c>
      <c r="D2331" s="20" t="s">
        <v>13293</v>
      </c>
      <c r="E2331" s="20" t="s">
        <v>50</v>
      </c>
      <c r="F2331" s="20" t="s">
        <v>11</v>
      </c>
      <c r="G2331" s="20">
        <v>1</v>
      </c>
      <c r="H2331" s="20">
        <v>2026</v>
      </c>
      <c r="I2331" s="20" t="s">
        <v>13294</v>
      </c>
      <c r="J2331" s="20" t="s">
        <v>13292</v>
      </c>
      <c r="K2331" s="20">
        <v>7799397314</v>
      </c>
      <c r="L2331" s="20" t="s">
        <v>3723</v>
      </c>
      <c r="M2331" s="20">
        <v>9505743404</v>
      </c>
      <c r="N2331" s="20" t="s">
        <v>1360</v>
      </c>
      <c r="O2331" s="20">
        <v>90</v>
      </c>
      <c r="P2331" s="20" t="s">
        <v>13295</v>
      </c>
      <c r="Q2331" s="20" t="s">
        <v>46</v>
      </c>
      <c r="R2331" s="32" t="s">
        <v>13296</v>
      </c>
    </row>
    <row r="2332" spans="1:18" ht="22.5" hidden="1" customHeight="1" x14ac:dyDescent="0.2">
      <c r="A2332" s="29">
        <v>45381.007772847224</v>
      </c>
      <c r="B2332" s="20" t="s">
        <v>13297</v>
      </c>
      <c r="C2332" s="30">
        <v>160122748302</v>
      </c>
      <c r="D2332" s="20" t="s">
        <v>13298</v>
      </c>
      <c r="E2332" s="20" t="s">
        <v>40</v>
      </c>
      <c r="F2332" s="20" t="s">
        <v>11</v>
      </c>
      <c r="G2332" s="20">
        <v>1</v>
      </c>
      <c r="H2332" s="20">
        <v>2026</v>
      </c>
      <c r="I2332" s="20" t="s">
        <v>13299</v>
      </c>
      <c r="J2332" s="20" t="s">
        <v>13297</v>
      </c>
      <c r="K2332" s="20">
        <v>9110518268</v>
      </c>
      <c r="L2332" s="20" t="s">
        <v>430</v>
      </c>
      <c r="M2332" s="20">
        <v>9666992628</v>
      </c>
      <c r="N2332" s="20" t="s">
        <v>600</v>
      </c>
      <c r="O2332" s="20">
        <v>72.11</v>
      </c>
      <c r="P2332" s="20" t="s">
        <v>13300</v>
      </c>
      <c r="Q2332" s="20" t="s">
        <v>46</v>
      </c>
      <c r="R2332" s="32" t="s">
        <v>682</v>
      </c>
    </row>
    <row r="2333" spans="1:18" ht="22.5" hidden="1" customHeight="1" x14ac:dyDescent="0.2">
      <c r="A2333" s="29">
        <v>45382.831446226854</v>
      </c>
      <c r="B2333" s="20" t="s">
        <v>13301</v>
      </c>
      <c r="C2333" s="30">
        <v>160122748303</v>
      </c>
      <c r="D2333" s="20" t="s">
        <v>13302</v>
      </c>
      <c r="E2333" s="20" t="s">
        <v>40</v>
      </c>
      <c r="F2333" s="20" t="s">
        <v>11</v>
      </c>
      <c r="G2333" s="20">
        <v>1</v>
      </c>
      <c r="H2333" s="20">
        <v>2026</v>
      </c>
      <c r="I2333" s="20" t="s">
        <v>13303</v>
      </c>
      <c r="J2333" s="20" t="s">
        <v>13301</v>
      </c>
      <c r="K2333" s="20">
        <v>8639693072</v>
      </c>
      <c r="L2333" s="20" t="s">
        <v>95</v>
      </c>
      <c r="M2333" s="20">
        <v>9666992628</v>
      </c>
      <c r="N2333" s="20" t="s">
        <v>600</v>
      </c>
      <c r="O2333" s="20" t="s">
        <v>13304</v>
      </c>
      <c r="P2333" s="20" t="s">
        <v>13305</v>
      </c>
      <c r="Q2333" s="20" t="s">
        <v>46</v>
      </c>
      <c r="R2333" s="32" t="s">
        <v>13306</v>
      </c>
    </row>
    <row r="2334" spans="1:18" ht="22.5" hidden="1" customHeight="1" x14ac:dyDescent="0.2">
      <c r="A2334" s="29">
        <v>45408.406254861111</v>
      </c>
      <c r="B2334" s="20" t="s">
        <v>13307</v>
      </c>
      <c r="C2334" s="30">
        <v>160122748304</v>
      </c>
      <c r="D2334" s="20" t="s">
        <v>13308</v>
      </c>
      <c r="E2334" s="20" t="s">
        <v>50</v>
      </c>
      <c r="F2334" s="20" t="s">
        <v>11</v>
      </c>
      <c r="G2334" s="20">
        <v>1</v>
      </c>
      <c r="H2334" s="20">
        <v>2026</v>
      </c>
      <c r="I2334" s="20" t="s">
        <v>13307</v>
      </c>
      <c r="J2334" s="20" t="s">
        <v>13307</v>
      </c>
      <c r="K2334" s="20">
        <v>7075176987</v>
      </c>
      <c r="L2334" s="20" t="s">
        <v>13309</v>
      </c>
      <c r="M2334" s="20">
        <v>9666992628</v>
      </c>
      <c r="N2334" s="20" t="s">
        <v>67</v>
      </c>
      <c r="O2334" s="20">
        <v>75</v>
      </c>
      <c r="P2334" s="31" t="s">
        <v>13310</v>
      </c>
      <c r="Q2334" s="20" t="s">
        <v>46</v>
      </c>
      <c r="R2334" s="20" t="s">
        <v>13311</v>
      </c>
    </row>
    <row r="2335" spans="1:18" ht="22.5" hidden="1" customHeight="1" x14ac:dyDescent="0.2">
      <c r="A2335" s="29">
        <v>45381.007938113427</v>
      </c>
      <c r="B2335" s="20" t="s">
        <v>13312</v>
      </c>
      <c r="C2335" s="30">
        <v>160122748305</v>
      </c>
      <c r="D2335" s="20" t="s">
        <v>13313</v>
      </c>
      <c r="E2335" s="20" t="s">
        <v>40</v>
      </c>
      <c r="F2335" s="20" t="s">
        <v>11</v>
      </c>
      <c r="G2335" s="20">
        <v>1</v>
      </c>
      <c r="H2335" s="20">
        <v>2026</v>
      </c>
      <c r="I2335" s="20" t="s">
        <v>13314</v>
      </c>
      <c r="J2335" s="20" t="s">
        <v>13312</v>
      </c>
      <c r="K2335" s="20">
        <v>7207473624</v>
      </c>
      <c r="L2335" s="20" t="s">
        <v>95</v>
      </c>
      <c r="M2335" s="20">
        <v>9666992628</v>
      </c>
      <c r="N2335" s="20" t="s">
        <v>2932</v>
      </c>
      <c r="O2335" s="20" t="s">
        <v>13315</v>
      </c>
      <c r="P2335" s="20" t="s">
        <v>13316</v>
      </c>
      <c r="Q2335" s="20" t="s">
        <v>70</v>
      </c>
      <c r="R2335" s="32" t="s">
        <v>13317</v>
      </c>
    </row>
    <row r="2336" spans="1:18" ht="22.5" hidden="1" customHeight="1" x14ac:dyDescent="0.2">
      <c r="A2336" s="29">
        <v>45381.978768923611</v>
      </c>
      <c r="B2336" s="20" t="s">
        <v>13318</v>
      </c>
      <c r="C2336" s="30">
        <v>160122748306</v>
      </c>
      <c r="D2336" s="20" t="s">
        <v>13319</v>
      </c>
      <c r="E2336" s="20" t="s">
        <v>50</v>
      </c>
      <c r="F2336" s="20" t="s">
        <v>11</v>
      </c>
      <c r="G2336" s="20">
        <v>1</v>
      </c>
      <c r="H2336" s="20">
        <v>2026</v>
      </c>
      <c r="I2336" s="20" t="s">
        <v>13320</v>
      </c>
      <c r="J2336" s="20" t="s">
        <v>13318</v>
      </c>
      <c r="K2336" s="20">
        <v>9381607829</v>
      </c>
      <c r="L2336" s="20" t="s">
        <v>95</v>
      </c>
      <c r="M2336" s="20">
        <v>9666992628</v>
      </c>
      <c r="N2336" s="20" t="s">
        <v>53</v>
      </c>
      <c r="O2336" s="20" t="s">
        <v>13321</v>
      </c>
      <c r="P2336" s="20" t="s">
        <v>13322</v>
      </c>
      <c r="Q2336" s="20" t="s">
        <v>46</v>
      </c>
      <c r="R2336" s="32" t="s">
        <v>13323</v>
      </c>
    </row>
    <row r="2337" spans="1:18" ht="22.5" hidden="1" customHeight="1" x14ac:dyDescent="0.2">
      <c r="A2337" s="29">
        <v>45408.787053472217</v>
      </c>
      <c r="B2337" s="20" t="s">
        <v>13324</v>
      </c>
      <c r="C2337" s="30">
        <v>160122749001</v>
      </c>
      <c r="D2337" s="20" t="s">
        <v>13325</v>
      </c>
      <c r="E2337" s="20" t="s">
        <v>40</v>
      </c>
      <c r="F2337" s="20" t="s">
        <v>12</v>
      </c>
      <c r="G2337" s="20">
        <v>1</v>
      </c>
      <c r="H2337" s="20">
        <v>2026</v>
      </c>
      <c r="I2337" s="20" t="s">
        <v>13326</v>
      </c>
      <c r="J2337" s="20" t="s">
        <v>13324</v>
      </c>
      <c r="K2337" s="20">
        <v>7997453379</v>
      </c>
      <c r="L2337" s="20" t="s">
        <v>13327</v>
      </c>
      <c r="M2337" s="20">
        <v>7972677739</v>
      </c>
      <c r="N2337" s="20" t="s">
        <v>600</v>
      </c>
      <c r="O2337" s="20" t="s">
        <v>13328</v>
      </c>
      <c r="P2337" s="20" t="s">
        <v>13329</v>
      </c>
      <c r="Q2337" s="20" t="s">
        <v>46</v>
      </c>
      <c r="R2337" s="32" t="s">
        <v>13330</v>
      </c>
    </row>
    <row r="2338" spans="1:18" ht="22.5" hidden="1" customHeight="1" x14ac:dyDescent="0.2">
      <c r="A2338" s="29">
        <v>45383.636757083332</v>
      </c>
      <c r="B2338" s="20" t="s">
        <v>13331</v>
      </c>
      <c r="C2338" s="30">
        <v>160122749003</v>
      </c>
      <c r="D2338" s="20" t="s">
        <v>13332</v>
      </c>
      <c r="E2338" s="20" t="s">
        <v>40</v>
      </c>
      <c r="F2338" s="20" t="s">
        <v>12</v>
      </c>
      <c r="G2338" s="20">
        <v>1</v>
      </c>
      <c r="H2338" s="20">
        <v>2026</v>
      </c>
      <c r="I2338" s="20" t="s">
        <v>13333</v>
      </c>
      <c r="J2338" s="20" t="s">
        <v>13331</v>
      </c>
      <c r="K2338" s="20">
        <v>8247009089</v>
      </c>
      <c r="L2338" s="20" t="s">
        <v>13334</v>
      </c>
      <c r="M2338" s="20">
        <v>7972677739</v>
      </c>
      <c r="N2338" s="20" t="s">
        <v>43</v>
      </c>
      <c r="O2338" s="20">
        <v>114</v>
      </c>
      <c r="P2338" s="31" t="s">
        <v>13335</v>
      </c>
      <c r="Q2338" s="20" t="s">
        <v>46</v>
      </c>
      <c r="R2338" s="32" t="s">
        <v>56</v>
      </c>
    </row>
    <row r="2339" spans="1:18" ht="22.5" hidden="1" customHeight="1" x14ac:dyDescent="0.2">
      <c r="A2339" s="29">
        <v>45383.416009363427</v>
      </c>
      <c r="B2339" s="20" t="s">
        <v>13336</v>
      </c>
      <c r="C2339" s="30">
        <v>160122749004</v>
      </c>
      <c r="D2339" s="20" t="s">
        <v>13337</v>
      </c>
      <c r="E2339" s="20" t="s">
        <v>40</v>
      </c>
      <c r="F2339" s="20" t="s">
        <v>12</v>
      </c>
      <c r="G2339" s="20">
        <v>1</v>
      </c>
      <c r="H2339" s="20">
        <v>2026</v>
      </c>
      <c r="I2339" s="20" t="s">
        <v>13338</v>
      </c>
      <c r="J2339" s="20" t="s">
        <v>13336</v>
      </c>
      <c r="K2339" s="20">
        <v>9246737495</v>
      </c>
      <c r="L2339" s="20" t="s">
        <v>13339</v>
      </c>
      <c r="M2339" s="20">
        <v>9963028231</v>
      </c>
      <c r="N2339" s="20" t="s">
        <v>43</v>
      </c>
      <c r="O2339" s="20" t="s">
        <v>44</v>
      </c>
      <c r="P2339" s="31" t="s">
        <v>13340</v>
      </c>
      <c r="Q2339" s="20" t="s">
        <v>46</v>
      </c>
      <c r="R2339" s="32" t="s">
        <v>13341</v>
      </c>
    </row>
    <row r="2340" spans="1:18" ht="22.5" hidden="1" customHeight="1" x14ac:dyDescent="0.2">
      <c r="A2340" s="29">
        <v>45408.775917025458</v>
      </c>
      <c r="B2340" s="20" t="s">
        <v>13342</v>
      </c>
      <c r="C2340" s="30">
        <v>160122749005</v>
      </c>
      <c r="D2340" s="20" t="s">
        <v>13343</v>
      </c>
      <c r="E2340" s="20" t="s">
        <v>40</v>
      </c>
      <c r="F2340" s="20" t="s">
        <v>12</v>
      </c>
      <c r="G2340" s="20">
        <v>1</v>
      </c>
      <c r="H2340" s="20">
        <v>2026</v>
      </c>
      <c r="I2340" s="20" t="s">
        <v>13342</v>
      </c>
      <c r="J2340" s="20" t="s">
        <v>13342</v>
      </c>
      <c r="K2340" s="20">
        <v>9492787111</v>
      </c>
      <c r="L2340" s="20" t="s">
        <v>13344</v>
      </c>
      <c r="M2340" s="20">
        <v>7972677739</v>
      </c>
      <c r="N2340" s="20" t="s">
        <v>43</v>
      </c>
      <c r="O2340" s="20">
        <v>114.24</v>
      </c>
      <c r="P2340" s="31" t="s">
        <v>13345</v>
      </c>
      <c r="Q2340" s="20" t="s">
        <v>46</v>
      </c>
      <c r="R2340" s="20" t="s">
        <v>13346</v>
      </c>
    </row>
    <row r="2341" spans="1:18" ht="22.5" hidden="1" customHeight="1" x14ac:dyDescent="0.2">
      <c r="A2341" s="29">
        <v>45387.465704918985</v>
      </c>
      <c r="B2341" s="20" t="s">
        <v>13347</v>
      </c>
      <c r="C2341" s="30">
        <v>160122749006</v>
      </c>
      <c r="D2341" s="20" t="s">
        <v>13348</v>
      </c>
      <c r="E2341" s="20" t="s">
        <v>40</v>
      </c>
      <c r="F2341" s="20" t="s">
        <v>12</v>
      </c>
      <c r="G2341" s="20">
        <v>1</v>
      </c>
      <c r="H2341" s="20">
        <v>2026</v>
      </c>
      <c r="I2341" s="20" t="s">
        <v>13347</v>
      </c>
      <c r="J2341" s="20" t="s">
        <v>13347</v>
      </c>
      <c r="K2341" s="20">
        <v>9059822410</v>
      </c>
      <c r="L2341" s="20" t="s">
        <v>13349</v>
      </c>
      <c r="M2341" s="20">
        <v>7672677739</v>
      </c>
      <c r="N2341" s="20" t="s">
        <v>43</v>
      </c>
      <c r="O2341" s="20" t="s">
        <v>13350</v>
      </c>
      <c r="P2341" s="20" t="s">
        <v>13351</v>
      </c>
      <c r="Q2341" s="20" t="s">
        <v>46</v>
      </c>
      <c r="R2341" s="20" t="s">
        <v>13352</v>
      </c>
    </row>
    <row r="2342" spans="1:18" ht="22.5" hidden="1" customHeight="1" x14ac:dyDescent="0.2">
      <c r="A2342" s="29">
        <v>45379.582420081017</v>
      </c>
      <c r="B2342" s="20" t="s">
        <v>13353</v>
      </c>
      <c r="C2342" s="30">
        <v>160122749007</v>
      </c>
      <c r="D2342" s="20" t="s">
        <v>13354</v>
      </c>
      <c r="E2342" s="20" t="s">
        <v>40</v>
      </c>
      <c r="F2342" s="20" t="s">
        <v>12</v>
      </c>
      <c r="G2342" s="20">
        <v>1</v>
      </c>
      <c r="H2342" s="20">
        <v>2026</v>
      </c>
      <c r="I2342" s="20" t="s">
        <v>13355</v>
      </c>
      <c r="J2342" s="20" t="s">
        <v>13353</v>
      </c>
      <c r="K2342" s="20">
        <v>8309404939</v>
      </c>
      <c r="L2342" s="20" t="s">
        <v>13356</v>
      </c>
      <c r="M2342" s="20">
        <v>7972677739</v>
      </c>
      <c r="N2342" s="20" t="s">
        <v>43</v>
      </c>
      <c r="O2342" s="20" t="s">
        <v>13357</v>
      </c>
      <c r="P2342" s="31" t="s">
        <v>13358</v>
      </c>
      <c r="Q2342" s="20" t="s">
        <v>46</v>
      </c>
      <c r="R2342" s="32" t="s">
        <v>13359</v>
      </c>
    </row>
    <row r="2343" spans="1:18" ht="22.5" hidden="1" customHeight="1" x14ac:dyDescent="0.2">
      <c r="A2343" s="29">
        <v>45381.702115729167</v>
      </c>
      <c r="B2343" s="20" t="s">
        <v>13360</v>
      </c>
      <c r="C2343" s="30">
        <v>160122749008</v>
      </c>
      <c r="D2343" s="20" t="s">
        <v>13361</v>
      </c>
      <c r="E2343" s="20" t="s">
        <v>40</v>
      </c>
      <c r="F2343" s="20" t="s">
        <v>12</v>
      </c>
      <c r="G2343" s="20">
        <v>1</v>
      </c>
      <c r="H2343" s="20">
        <v>2025</v>
      </c>
      <c r="I2343" s="20" t="s">
        <v>13362</v>
      </c>
      <c r="J2343" s="20" t="s">
        <v>13360</v>
      </c>
      <c r="K2343" s="20">
        <v>9392228178</v>
      </c>
      <c r="L2343" s="20" t="s">
        <v>13363</v>
      </c>
      <c r="M2343" s="20">
        <v>7972677739</v>
      </c>
      <c r="N2343" s="20" t="s">
        <v>43</v>
      </c>
      <c r="O2343" s="20">
        <v>114.24</v>
      </c>
      <c r="P2343" s="31" t="s">
        <v>13364</v>
      </c>
      <c r="Q2343" s="20" t="s">
        <v>46</v>
      </c>
      <c r="R2343" s="32" t="s">
        <v>112</v>
      </c>
    </row>
    <row r="2344" spans="1:18" ht="22.5" hidden="1" customHeight="1" x14ac:dyDescent="0.2">
      <c r="A2344" s="29">
        <v>45427.924416967595</v>
      </c>
      <c r="B2344" s="20" t="s">
        <v>13365</v>
      </c>
      <c r="C2344" s="20">
        <v>160122749009</v>
      </c>
      <c r="D2344" s="20" t="s">
        <v>13366</v>
      </c>
      <c r="E2344" s="20" t="s">
        <v>40</v>
      </c>
      <c r="F2344" s="20" t="s">
        <v>12</v>
      </c>
      <c r="G2344" s="20">
        <v>1</v>
      </c>
      <c r="H2344" s="20">
        <v>2026</v>
      </c>
      <c r="I2344" s="20" t="s">
        <v>13367</v>
      </c>
      <c r="J2344" s="20" t="s">
        <v>13365</v>
      </c>
      <c r="K2344" s="20">
        <v>8341719671</v>
      </c>
      <c r="L2344" s="20" t="s">
        <v>13368</v>
      </c>
      <c r="M2344" s="20">
        <v>7972677739</v>
      </c>
      <c r="N2344" s="20" t="s">
        <v>4260</v>
      </c>
      <c r="O2344" s="20">
        <v>90</v>
      </c>
      <c r="P2344" s="31" t="s">
        <v>13369</v>
      </c>
      <c r="Q2344" s="20" t="s">
        <v>46</v>
      </c>
      <c r="R2344" s="20" t="s">
        <v>13370</v>
      </c>
    </row>
    <row r="2345" spans="1:18" ht="22.5" hidden="1" customHeight="1" x14ac:dyDescent="0.2">
      <c r="A2345" s="29">
        <v>45398.350024467596</v>
      </c>
      <c r="B2345" s="20" t="s">
        <v>13371</v>
      </c>
      <c r="C2345" s="30">
        <v>160122749011</v>
      </c>
      <c r="D2345" s="20" t="s">
        <v>13372</v>
      </c>
      <c r="E2345" s="20" t="s">
        <v>40</v>
      </c>
      <c r="F2345" s="20" t="s">
        <v>12</v>
      </c>
      <c r="G2345" s="20">
        <v>1</v>
      </c>
      <c r="H2345" s="20">
        <v>2026</v>
      </c>
      <c r="I2345" s="20" t="s">
        <v>13373</v>
      </c>
      <c r="J2345" s="20" t="s">
        <v>13371</v>
      </c>
      <c r="K2345" s="20">
        <v>7337433396</v>
      </c>
      <c r="L2345" s="20" t="s">
        <v>13374</v>
      </c>
      <c r="M2345" s="20">
        <v>7972677739</v>
      </c>
      <c r="N2345" s="20" t="s">
        <v>13375</v>
      </c>
      <c r="O2345" s="20" t="s">
        <v>13376</v>
      </c>
      <c r="P2345" s="20" t="s">
        <v>13377</v>
      </c>
      <c r="Q2345" s="20" t="s">
        <v>46</v>
      </c>
      <c r="R2345" s="32" t="s">
        <v>13378</v>
      </c>
    </row>
    <row r="2346" spans="1:18" ht="22.5" hidden="1" customHeight="1" x14ac:dyDescent="0.2">
      <c r="A2346" s="29">
        <v>45408.780230937497</v>
      </c>
      <c r="B2346" s="20" t="s">
        <v>13379</v>
      </c>
      <c r="C2346" s="30">
        <v>160122749012</v>
      </c>
      <c r="D2346" s="20" t="s">
        <v>13380</v>
      </c>
      <c r="E2346" s="20" t="s">
        <v>40</v>
      </c>
      <c r="F2346" s="20" t="s">
        <v>12</v>
      </c>
      <c r="G2346" s="20">
        <v>1</v>
      </c>
      <c r="H2346" s="20">
        <v>2026</v>
      </c>
      <c r="I2346" s="20" t="s">
        <v>13381</v>
      </c>
      <c r="J2346" s="20" t="s">
        <v>13379</v>
      </c>
      <c r="K2346" s="20">
        <v>7032539304</v>
      </c>
      <c r="L2346" s="20" t="s">
        <v>13382</v>
      </c>
      <c r="M2346" s="20">
        <v>7972677739</v>
      </c>
      <c r="N2346" s="20" t="s">
        <v>1360</v>
      </c>
      <c r="O2346" s="20" t="s">
        <v>3928</v>
      </c>
      <c r="P2346" s="20" t="s">
        <v>13383</v>
      </c>
      <c r="Q2346" s="20" t="s">
        <v>46</v>
      </c>
      <c r="R2346" s="32" t="s">
        <v>13384</v>
      </c>
    </row>
    <row r="2347" spans="1:18" ht="22.5" hidden="1" customHeight="1" x14ac:dyDescent="0.2">
      <c r="A2347" s="29">
        <v>45387.309329479162</v>
      </c>
      <c r="B2347" s="20" t="s">
        <v>13385</v>
      </c>
      <c r="C2347" s="30">
        <v>160122749013</v>
      </c>
      <c r="D2347" s="20" t="s">
        <v>13386</v>
      </c>
      <c r="E2347" s="20" t="s">
        <v>40</v>
      </c>
      <c r="F2347" s="20" t="s">
        <v>12</v>
      </c>
      <c r="G2347" s="20">
        <v>1</v>
      </c>
      <c r="H2347" s="20">
        <v>2026</v>
      </c>
      <c r="I2347" s="20" t="s">
        <v>13387</v>
      </c>
      <c r="J2347" s="20" t="s">
        <v>13385</v>
      </c>
      <c r="K2347" s="20">
        <v>7659019002</v>
      </c>
      <c r="L2347" s="20" t="s">
        <v>13388</v>
      </c>
      <c r="M2347" s="20">
        <v>7972677739</v>
      </c>
      <c r="N2347" s="20" t="s">
        <v>1360</v>
      </c>
      <c r="O2347" s="20" t="s">
        <v>13389</v>
      </c>
      <c r="P2347" s="20" t="s">
        <v>13390</v>
      </c>
      <c r="Q2347" s="20" t="s">
        <v>46</v>
      </c>
      <c r="R2347" s="20" t="s">
        <v>242</v>
      </c>
    </row>
    <row r="2348" spans="1:18" ht="22.5" hidden="1" customHeight="1" x14ac:dyDescent="0.2">
      <c r="A2348" s="29">
        <v>45387.979018587968</v>
      </c>
      <c r="B2348" s="20" t="s">
        <v>13391</v>
      </c>
      <c r="C2348" s="30">
        <v>160122749014</v>
      </c>
      <c r="D2348" s="20" t="s">
        <v>13392</v>
      </c>
      <c r="E2348" s="20" t="s">
        <v>40</v>
      </c>
      <c r="F2348" s="20" t="s">
        <v>12</v>
      </c>
      <c r="G2348" s="20">
        <v>1</v>
      </c>
      <c r="H2348" s="20">
        <v>2026</v>
      </c>
      <c r="I2348" s="20" t="s">
        <v>13391</v>
      </c>
      <c r="J2348" s="20" t="s">
        <v>13393</v>
      </c>
      <c r="K2348" s="20">
        <v>6281657674</v>
      </c>
      <c r="L2348" s="20" t="s">
        <v>13394</v>
      </c>
      <c r="M2348" s="20">
        <v>9999999999</v>
      </c>
      <c r="N2348" s="20" t="s">
        <v>13395</v>
      </c>
      <c r="O2348" s="20">
        <v>85</v>
      </c>
      <c r="P2348" s="20" t="s">
        <v>13396</v>
      </c>
      <c r="Q2348" s="20" t="s">
        <v>46</v>
      </c>
      <c r="R2348" s="32" t="s">
        <v>2251</v>
      </c>
    </row>
    <row r="2349" spans="1:18" ht="22.5" hidden="1" customHeight="1" x14ac:dyDescent="0.2">
      <c r="A2349" s="29">
        <v>45372.726917060187</v>
      </c>
      <c r="B2349" s="20" t="s">
        <v>13397</v>
      </c>
      <c r="C2349" s="30">
        <v>160122749015</v>
      </c>
      <c r="D2349" s="20" t="s">
        <v>13398</v>
      </c>
      <c r="E2349" s="20" t="s">
        <v>40</v>
      </c>
      <c r="F2349" s="20" t="s">
        <v>12</v>
      </c>
      <c r="G2349" s="20">
        <v>1</v>
      </c>
      <c r="H2349" s="20">
        <v>2026</v>
      </c>
      <c r="I2349" s="20" t="s">
        <v>13399</v>
      </c>
      <c r="J2349" s="20" t="s">
        <v>13397</v>
      </c>
      <c r="K2349" s="20">
        <v>8897012427</v>
      </c>
      <c r="L2349" s="20" t="s">
        <v>13388</v>
      </c>
      <c r="M2349" s="20">
        <v>7972677739</v>
      </c>
      <c r="N2349" s="20" t="s">
        <v>13400</v>
      </c>
      <c r="O2349" s="20">
        <v>60</v>
      </c>
      <c r="P2349" s="31" t="s">
        <v>13401</v>
      </c>
      <c r="Q2349" s="20" t="s">
        <v>46</v>
      </c>
      <c r="R2349" s="32" t="s">
        <v>13402</v>
      </c>
    </row>
    <row r="2350" spans="1:18" ht="22.5" hidden="1" customHeight="1" x14ac:dyDescent="0.2">
      <c r="A2350" s="29">
        <v>45387.463978831016</v>
      </c>
      <c r="B2350" s="20" t="s">
        <v>13403</v>
      </c>
      <c r="C2350" s="30">
        <v>160122749016</v>
      </c>
      <c r="D2350" s="20" t="s">
        <v>13404</v>
      </c>
      <c r="E2350" s="20" t="s">
        <v>40</v>
      </c>
      <c r="F2350" s="20" t="s">
        <v>12</v>
      </c>
      <c r="G2350" s="20">
        <v>1</v>
      </c>
      <c r="H2350" s="20">
        <v>2026</v>
      </c>
      <c r="I2350" s="20" t="s">
        <v>13403</v>
      </c>
      <c r="J2350" s="20" t="s">
        <v>13403</v>
      </c>
      <c r="K2350" s="20">
        <v>8333949789</v>
      </c>
      <c r="L2350" s="20" t="s">
        <v>13356</v>
      </c>
      <c r="M2350" s="20">
        <v>7972677739</v>
      </c>
      <c r="N2350" s="20" t="s">
        <v>43</v>
      </c>
      <c r="O2350" s="20">
        <v>114</v>
      </c>
      <c r="P2350" s="31" t="s">
        <v>13405</v>
      </c>
      <c r="Q2350" s="20" t="s">
        <v>46</v>
      </c>
      <c r="R2350" s="20" t="s">
        <v>13406</v>
      </c>
    </row>
    <row r="2351" spans="1:18" ht="22.5" hidden="1" customHeight="1" x14ac:dyDescent="0.2">
      <c r="A2351" s="29">
        <v>45382.596283171297</v>
      </c>
      <c r="B2351" s="20" t="s">
        <v>13407</v>
      </c>
      <c r="C2351" s="30">
        <v>160122749017</v>
      </c>
      <c r="D2351" s="20" t="s">
        <v>13408</v>
      </c>
      <c r="E2351" s="20" t="s">
        <v>40</v>
      </c>
      <c r="F2351" s="20" t="s">
        <v>12</v>
      </c>
      <c r="G2351" s="20">
        <v>1</v>
      </c>
      <c r="H2351" s="20">
        <v>2026</v>
      </c>
      <c r="I2351" s="20" t="s">
        <v>13409</v>
      </c>
      <c r="J2351" s="20" t="s">
        <v>13407</v>
      </c>
      <c r="K2351" s="20">
        <v>7207723076</v>
      </c>
      <c r="L2351" s="20" t="s">
        <v>13339</v>
      </c>
      <c r="M2351" s="20">
        <v>9963028231</v>
      </c>
      <c r="N2351" s="20" t="s">
        <v>43</v>
      </c>
      <c r="O2351" s="20" t="s">
        <v>3973</v>
      </c>
      <c r="P2351" s="31" t="s">
        <v>13410</v>
      </c>
      <c r="Q2351" s="20" t="s">
        <v>46</v>
      </c>
      <c r="R2351" s="32" t="s">
        <v>13411</v>
      </c>
    </row>
    <row r="2352" spans="1:18" ht="22.5" hidden="1" customHeight="1" x14ac:dyDescent="0.2">
      <c r="A2352" s="29">
        <v>45379.573084629628</v>
      </c>
      <c r="B2352" s="20" t="s">
        <v>13412</v>
      </c>
      <c r="C2352" s="30">
        <v>160122749018</v>
      </c>
      <c r="D2352" s="20" t="s">
        <v>13413</v>
      </c>
      <c r="E2352" s="20" t="s">
        <v>40</v>
      </c>
      <c r="F2352" s="20" t="s">
        <v>12</v>
      </c>
      <c r="G2352" s="20">
        <v>1</v>
      </c>
      <c r="H2352" s="20">
        <v>2026</v>
      </c>
      <c r="I2352" s="20" t="s">
        <v>13414</v>
      </c>
      <c r="J2352" s="20" t="s">
        <v>13412</v>
      </c>
      <c r="K2352" s="20">
        <v>9121578794</v>
      </c>
      <c r="L2352" s="20" t="s">
        <v>13415</v>
      </c>
      <c r="M2352" s="20">
        <v>7972677739</v>
      </c>
      <c r="N2352" s="20" t="s">
        <v>43</v>
      </c>
      <c r="O2352" s="20" t="s">
        <v>13416</v>
      </c>
      <c r="P2352" s="31" t="s">
        <v>13417</v>
      </c>
      <c r="Q2352" s="20" t="s">
        <v>46</v>
      </c>
      <c r="R2352" s="32" t="s">
        <v>13418</v>
      </c>
    </row>
    <row r="2353" spans="1:18" ht="22.5" hidden="1" customHeight="1" x14ac:dyDescent="0.2">
      <c r="A2353" s="29">
        <v>45379.581868379624</v>
      </c>
      <c r="B2353" s="20" t="s">
        <v>13419</v>
      </c>
      <c r="C2353" s="30">
        <v>160122749019</v>
      </c>
      <c r="D2353" s="20" t="s">
        <v>13420</v>
      </c>
      <c r="E2353" s="20" t="s">
        <v>40</v>
      </c>
      <c r="F2353" s="20" t="s">
        <v>12</v>
      </c>
      <c r="G2353" s="20">
        <v>1</v>
      </c>
      <c r="H2353" s="20">
        <v>2026</v>
      </c>
      <c r="I2353" s="20" t="s">
        <v>13421</v>
      </c>
      <c r="J2353" s="20" t="s">
        <v>13419</v>
      </c>
      <c r="K2353" s="20">
        <v>7989154540</v>
      </c>
      <c r="L2353" s="20" t="s">
        <v>13415</v>
      </c>
      <c r="M2353" s="20">
        <v>7972677739</v>
      </c>
      <c r="N2353" s="20" t="s">
        <v>43</v>
      </c>
      <c r="O2353" s="20" t="s">
        <v>3614</v>
      </c>
      <c r="P2353" s="31" t="s">
        <v>13422</v>
      </c>
      <c r="Q2353" s="20" t="s">
        <v>46</v>
      </c>
      <c r="R2353" s="32" t="s">
        <v>13359</v>
      </c>
    </row>
    <row r="2354" spans="1:18" ht="22.5" hidden="1" customHeight="1" x14ac:dyDescent="0.2">
      <c r="A2354" s="29">
        <v>45393.981272453704</v>
      </c>
      <c r="B2354" s="20" t="s">
        <v>13423</v>
      </c>
      <c r="C2354" s="30">
        <v>160122749020</v>
      </c>
      <c r="D2354" s="20" t="s">
        <v>13424</v>
      </c>
      <c r="E2354" s="20" t="s">
        <v>40</v>
      </c>
      <c r="F2354" s="20" t="s">
        <v>12</v>
      </c>
      <c r="G2354" s="20">
        <v>1</v>
      </c>
      <c r="H2354" s="20">
        <v>2026</v>
      </c>
      <c r="I2354" s="20" t="s">
        <v>13425</v>
      </c>
      <c r="J2354" s="20" t="s">
        <v>13423</v>
      </c>
      <c r="K2354" s="20">
        <v>7569150758</v>
      </c>
      <c r="L2354" s="20" t="s">
        <v>13344</v>
      </c>
      <c r="M2354" s="20">
        <v>7972677739</v>
      </c>
      <c r="N2354" s="20" t="s">
        <v>13375</v>
      </c>
      <c r="O2354" s="20" t="s">
        <v>6495</v>
      </c>
      <c r="P2354" s="20" t="s">
        <v>13426</v>
      </c>
      <c r="Q2354" s="20" t="s">
        <v>46</v>
      </c>
      <c r="R2354" s="20" t="s">
        <v>13427</v>
      </c>
    </row>
    <row r="2355" spans="1:18" ht="22.5" hidden="1" customHeight="1" x14ac:dyDescent="0.2">
      <c r="A2355" s="29">
        <v>45387.457916817133</v>
      </c>
      <c r="B2355" s="20" t="s">
        <v>13428</v>
      </c>
      <c r="C2355" s="30">
        <v>160122749021</v>
      </c>
      <c r="D2355" s="20" t="s">
        <v>13429</v>
      </c>
      <c r="E2355" s="20" t="s">
        <v>40</v>
      </c>
      <c r="F2355" s="20" t="s">
        <v>12</v>
      </c>
      <c r="G2355" s="20">
        <v>1</v>
      </c>
      <c r="H2355" s="20">
        <v>2026</v>
      </c>
      <c r="I2355" s="20" t="s">
        <v>13428</v>
      </c>
      <c r="J2355" s="20" t="s">
        <v>13430</v>
      </c>
      <c r="K2355" s="20">
        <v>6300231609</v>
      </c>
      <c r="L2355" s="20" t="s">
        <v>13431</v>
      </c>
      <c r="M2355" s="20">
        <v>7972677739</v>
      </c>
      <c r="N2355" s="20" t="s">
        <v>43</v>
      </c>
      <c r="O2355" s="20" t="s">
        <v>3614</v>
      </c>
      <c r="P2355" s="31" t="s">
        <v>13432</v>
      </c>
      <c r="Q2355" s="20" t="s">
        <v>46</v>
      </c>
      <c r="R2355" s="20" t="s">
        <v>13433</v>
      </c>
    </row>
    <row r="2356" spans="1:18" ht="22.5" hidden="1" customHeight="1" x14ac:dyDescent="0.2">
      <c r="A2356" s="29">
        <v>45415.819745486107</v>
      </c>
      <c r="B2356" s="20" t="s">
        <v>13430</v>
      </c>
      <c r="C2356" s="20">
        <v>160122749021</v>
      </c>
      <c r="D2356" s="20" t="s">
        <v>13434</v>
      </c>
      <c r="E2356" s="20" t="s">
        <v>40</v>
      </c>
      <c r="F2356" s="20" t="s">
        <v>12</v>
      </c>
      <c r="G2356" s="20">
        <v>1</v>
      </c>
      <c r="H2356" s="20">
        <v>2026</v>
      </c>
      <c r="I2356" s="20" t="s">
        <v>13430</v>
      </c>
      <c r="J2356" s="20" t="s">
        <v>13430</v>
      </c>
      <c r="K2356" s="20">
        <v>6300231609</v>
      </c>
      <c r="L2356" s="20" t="s">
        <v>13435</v>
      </c>
      <c r="M2356" s="20">
        <v>7972677739</v>
      </c>
      <c r="N2356" s="20" t="s">
        <v>43</v>
      </c>
      <c r="O2356" s="20">
        <v>114</v>
      </c>
      <c r="P2356" s="31" t="s">
        <v>13436</v>
      </c>
      <c r="Q2356" s="20" t="s">
        <v>46</v>
      </c>
      <c r="R2356" s="20" t="s">
        <v>85</v>
      </c>
    </row>
    <row r="2357" spans="1:18" ht="22.5" hidden="1" customHeight="1" x14ac:dyDescent="0.2">
      <c r="A2357" s="29">
        <v>45382.723181018519</v>
      </c>
      <c r="B2357" s="20" t="s">
        <v>13437</v>
      </c>
      <c r="C2357" s="30">
        <v>160122749022</v>
      </c>
      <c r="D2357" s="20" t="s">
        <v>13438</v>
      </c>
      <c r="E2357" s="20" t="s">
        <v>40</v>
      </c>
      <c r="F2357" s="20" t="s">
        <v>12</v>
      </c>
      <c r="G2357" s="20">
        <v>1</v>
      </c>
      <c r="H2357" s="20">
        <v>2026</v>
      </c>
      <c r="I2357" s="20" t="s">
        <v>13439</v>
      </c>
      <c r="J2357" s="20" t="s">
        <v>13437</v>
      </c>
      <c r="K2357" s="20">
        <v>9100643904</v>
      </c>
      <c r="L2357" s="20" t="s">
        <v>13440</v>
      </c>
      <c r="M2357" s="20">
        <v>9963028231</v>
      </c>
      <c r="N2357" s="20" t="s">
        <v>43</v>
      </c>
      <c r="O2357" s="20">
        <v>114</v>
      </c>
      <c r="P2357" s="31" t="s">
        <v>13441</v>
      </c>
      <c r="Q2357" s="20" t="s">
        <v>46</v>
      </c>
      <c r="R2357" s="32" t="s">
        <v>13442</v>
      </c>
    </row>
    <row r="2358" spans="1:18" ht="22.5" hidden="1" customHeight="1" x14ac:dyDescent="0.2">
      <c r="A2358" s="29">
        <v>45383.645639918977</v>
      </c>
      <c r="B2358" s="20" t="s">
        <v>13443</v>
      </c>
      <c r="C2358" s="30">
        <v>160122749022</v>
      </c>
      <c r="D2358" s="20" t="s">
        <v>13438</v>
      </c>
      <c r="E2358" s="20" t="s">
        <v>40</v>
      </c>
      <c r="F2358" s="20" t="s">
        <v>12</v>
      </c>
      <c r="G2358" s="20">
        <v>1</v>
      </c>
      <c r="H2358" s="20">
        <v>2026</v>
      </c>
      <c r="I2358" s="20" t="s">
        <v>13439</v>
      </c>
      <c r="J2358" s="20" t="s">
        <v>13443</v>
      </c>
      <c r="K2358" s="20">
        <v>9100643904</v>
      </c>
      <c r="L2358" s="20" t="s">
        <v>13444</v>
      </c>
      <c r="M2358" s="20">
        <v>9963028231</v>
      </c>
      <c r="N2358" s="20" t="s">
        <v>43</v>
      </c>
      <c r="O2358" s="20" t="s">
        <v>13445</v>
      </c>
      <c r="P2358" s="31" t="s">
        <v>13446</v>
      </c>
      <c r="Q2358" s="20" t="s">
        <v>46</v>
      </c>
      <c r="R2358" s="32" t="s">
        <v>13447</v>
      </c>
    </row>
    <row r="2359" spans="1:18" ht="22.5" hidden="1" customHeight="1" x14ac:dyDescent="0.2">
      <c r="A2359" s="29">
        <v>45380.559702280094</v>
      </c>
      <c r="B2359" s="20" t="s">
        <v>13448</v>
      </c>
      <c r="C2359" s="30">
        <v>160122749023</v>
      </c>
      <c r="D2359" s="20" t="s">
        <v>13449</v>
      </c>
      <c r="E2359" s="20" t="s">
        <v>40</v>
      </c>
      <c r="F2359" s="20" t="s">
        <v>12</v>
      </c>
      <c r="G2359" s="20">
        <v>1</v>
      </c>
      <c r="H2359" s="20">
        <v>2026</v>
      </c>
      <c r="I2359" s="20" t="s">
        <v>13448</v>
      </c>
      <c r="J2359" s="20" t="s">
        <v>13448</v>
      </c>
      <c r="K2359" s="20">
        <v>7207824367</v>
      </c>
      <c r="L2359" s="20" t="s">
        <v>13450</v>
      </c>
      <c r="M2359" s="20">
        <v>7972677739</v>
      </c>
      <c r="N2359" s="20" t="s">
        <v>43</v>
      </c>
      <c r="O2359" s="20" t="s">
        <v>13451</v>
      </c>
      <c r="P2359" s="31" t="s">
        <v>13452</v>
      </c>
      <c r="Q2359" s="20" t="s">
        <v>46</v>
      </c>
      <c r="R2359" s="32" t="s">
        <v>13453</v>
      </c>
    </row>
    <row r="2360" spans="1:18" ht="22.5" hidden="1" customHeight="1" x14ac:dyDescent="0.2">
      <c r="A2360" s="29">
        <v>45379.586201562503</v>
      </c>
      <c r="B2360" s="20" t="s">
        <v>13454</v>
      </c>
      <c r="C2360" s="30">
        <v>160122749024</v>
      </c>
      <c r="D2360" s="20" t="s">
        <v>13455</v>
      </c>
      <c r="E2360" s="20" t="s">
        <v>40</v>
      </c>
      <c r="F2360" s="20" t="s">
        <v>12</v>
      </c>
      <c r="G2360" s="20">
        <v>1</v>
      </c>
      <c r="H2360" s="20">
        <v>2026</v>
      </c>
      <c r="I2360" s="20" t="s">
        <v>13456</v>
      </c>
      <c r="J2360" s="20" t="s">
        <v>13454</v>
      </c>
      <c r="K2360" s="20">
        <v>9063708345</v>
      </c>
      <c r="L2360" s="20" t="s">
        <v>13457</v>
      </c>
      <c r="M2360" s="20">
        <v>7972677739</v>
      </c>
      <c r="N2360" s="20" t="s">
        <v>43</v>
      </c>
      <c r="O2360" s="20">
        <v>114.24</v>
      </c>
      <c r="P2360" s="31" t="s">
        <v>13458</v>
      </c>
      <c r="Q2360" s="20" t="s">
        <v>46</v>
      </c>
      <c r="R2360" s="32" t="s">
        <v>575</v>
      </c>
    </row>
    <row r="2361" spans="1:18" ht="22.5" hidden="1" customHeight="1" x14ac:dyDescent="0.2">
      <c r="A2361" s="29">
        <v>45379.573572662033</v>
      </c>
      <c r="B2361" s="20" t="s">
        <v>13459</v>
      </c>
      <c r="C2361" s="30">
        <v>160122749025</v>
      </c>
      <c r="D2361" s="20" t="s">
        <v>13460</v>
      </c>
      <c r="E2361" s="20" t="s">
        <v>40</v>
      </c>
      <c r="F2361" s="20" t="s">
        <v>12</v>
      </c>
      <c r="G2361" s="20">
        <v>1</v>
      </c>
      <c r="H2361" s="20">
        <v>2026</v>
      </c>
      <c r="I2361" s="20" t="s">
        <v>13461</v>
      </c>
      <c r="J2361" s="20" t="s">
        <v>13459</v>
      </c>
      <c r="K2361" s="20">
        <v>7416424104</v>
      </c>
      <c r="L2361" s="20" t="s">
        <v>13462</v>
      </c>
      <c r="M2361" s="20">
        <v>9849853963</v>
      </c>
      <c r="N2361" s="20" t="s">
        <v>43</v>
      </c>
      <c r="O2361" s="20" t="s">
        <v>13463</v>
      </c>
      <c r="P2361" s="31" t="s">
        <v>13464</v>
      </c>
      <c r="Q2361" s="20" t="s">
        <v>46</v>
      </c>
      <c r="R2361" s="32" t="s">
        <v>13465</v>
      </c>
    </row>
    <row r="2362" spans="1:18" ht="22.5" hidden="1" customHeight="1" x14ac:dyDescent="0.2">
      <c r="A2362" s="29">
        <v>45380.507388784725</v>
      </c>
      <c r="B2362" s="20" t="s">
        <v>13466</v>
      </c>
      <c r="C2362" s="30">
        <v>160122749026</v>
      </c>
      <c r="D2362" s="20" t="s">
        <v>13467</v>
      </c>
      <c r="E2362" s="20" t="s">
        <v>40</v>
      </c>
      <c r="F2362" s="20" t="s">
        <v>12</v>
      </c>
      <c r="G2362" s="20">
        <v>1</v>
      </c>
      <c r="H2362" s="20">
        <v>2026</v>
      </c>
      <c r="I2362" s="20" t="s">
        <v>13468</v>
      </c>
      <c r="J2362" s="20" t="s">
        <v>13466</v>
      </c>
      <c r="K2362" s="20">
        <v>7661041517</v>
      </c>
      <c r="L2362" s="20" t="s">
        <v>13469</v>
      </c>
      <c r="M2362" s="20">
        <v>9963028231</v>
      </c>
      <c r="N2362" s="20" t="s">
        <v>43</v>
      </c>
      <c r="O2362" s="20" t="s">
        <v>13470</v>
      </c>
      <c r="P2362" s="20" t="s">
        <v>13471</v>
      </c>
      <c r="Q2362" s="20" t="s">
        <v>70</v>
      </c>
      <c r="R2362" s="32" t="s">
        <v>13472</v>
      </c>
    </row>
    <row r="2363" spans="1:18" ht="22.5" hidden="1" customHeight="1" x14ac:dyDescent="0.2">
      <c r="A2363" s="29">
        <v>45379.533923518524</v>
      </c>
      <c r="B2363" s="20" t="s">
        <v>13473</v>
      </c>
      <c r="C2363" s="30">
        <v>160122749027</v>
      </c>
      <c r="D2363" s="20" t="s">
        <v>13474</v>
      </c>
      <c r="E2363" s="20" t="s">
        <v>50</v>
      </c>
      <c r="F2363" s="20" t="s">
        <v>12</v>
      </c>
      <c r="G2363" s="20">
        <v>1</v>
      </c>
      <c r="H2363" s="20">
        <v>2026</v>
      </c>
      <c r="I2363" s="20" t="s">
        <v>13475</v>
      </c>
      <c r="J2363" s="20" t="s">
        <v>13476</v>
      </c>
      <c r="K2363" s="20">
        <v>8520903292</v>
      </c>
      <c r="L2363" s="20" t="s">
        <v>13477</v>
      </c>
      <c r="M2363" s="20">
        <v>9963028231</v>
      </c>
      <c r="N2363" s="20" t="s">
        <v>43</v>
      </c>
      <c r="O2363" s="20">
        <v>114</v>
      </c>
      <c r="P2363" s="31" t="s">
        <v>13478</v>
      </c>
      <c r="Q2363" s="20" t="s">
        <v>46</v>
      </c>
      <c r="R2363" s="32" t="s">
        <v>13479</v>
      </c>
    </row>
    <row r="2364" spans="1:18" ht="22.5" hidden="1" customHeight="1" x14ac:dyDescent="0.2">
      <c r="A2364" s="29">
        <v>45380.956936400464</v>
      </c>
      <c r="B2364" s="20" t="s">
        <v>13480</v>
      </c>
      <c r="C2364" s="30">
        <v>160122749029</v>
      </c>
      <c r="D2364" s="20" t="s">
        <v>13481</v>
      </c>
      <c r="E2364" s="20" t="s">
        <v>50</v>
      </c>
      <c r="F2364" s="20" t="s">
        <v>12</v>
      </c>
      <c r="G2364" s="20">
        <v>1</v>
      </c>
      <c r="H2364" s="20">
        <v>2026</v>
      </c>
      <c r="I2364" s="20" t="s">
        <v>13480</v>
      </c>
      <c r="J2364" s="20" t="s">
        <v>13482</v>
      </c>
      <c r="K2364" s="20">
        <v>9381022774</v>
      </c>
      <c r="L2364" s="20" t="s">
        <v>13483</v>
      </c>
      <c r="M2364" s="20">
        <v>9963028231</v>
      </c>
      <c r="N2364" s="20" t="s">
        <v>67</v>
      </c>
      <c r="O2364" s="20" t="s">
        <v>918</v>
      </c>
      <c r="P2364" s="31" t="s">
        <v>13484</v>
      </c>
      <c r="Q2364" s="20" t="s">
        <v>70</v>
      </c>
      <c r="R2364" s="32" t="s">
        <v>13485</v>
      </c>
    </row>
    <row r="2365" spans="1:18" ht="22.5" hidden="1" customHeight="1" x14ac:dyDescent="0.2">
      <c r="A2365" s="29">
        <v>45387.782217916669</v>
      </c>
      <c r="B2365" s="20" t="s">
        <v>13486</v>
      </c>
      <c r="C2365" s="30">
        <v>160122749030</v>
      </c>
      <c r="D2365" s="20" t="s">
        <v>13487</v>
      </c>
      <c r="E2365" s="20" t="s">
        <v>50</v>
      </c>
      <c r="F2365" s="20" t="s">
        <v>12</v>
      </c>
      <c r="G2365" s="20">
        <v>3</v>
      </c>
      <c r="H2365" s="20">
        <v>2026</v>
      </c>
      <c r="I2365" s="20" t="s">
        <v>13488</v>
      </c>
      <c r="J2365" s="20" t="s">
        <v>13486</v>
      </c>
      <c r="K2365" s="20">
        <v>8686862759</v>
      </c>
      <c r="L2365" s="20" t="s">
        <v>13489</v>
      </c>
      <c r="M2365" s="20">
        <v>9849853963</v>
      </c>
      <c r="N2365" s="20" t="s">
        <v>4260</v>
      </c>
      <c r="O2365" s="20" t="s">
        <v>13490</v>
      </c>
      <c r="P2365" s="20" t="s">
        <v>13491</v>
      </c>
      <c r="Q2365" s="20" t="s">
        <v>70</v>
      </c>
      <c r="R2365" s="20" t="s">
        <v>13492</v>
      </c>
    </row>
    <row r="2366" spans="1:18" ht="22.5" hidden="1" customHeight="1" x14ac:dyDescent="0.2">
      <c r="A2366" s="29">
        <v>45372.808976458335</v>
      </c>
      <c r="B2366" s="20" t="s">
        <v>13493</v>
      </c>
      <c r="C2366" s="30">
        <v>160122749031</v>
      </c>
      <c r="D2366" s="20" t="s">
        <v>13494</v>
      </c>
      <c r="E2366" s="20" t="s">
        <v>50</v>
      </c>
      <c r="F2366" s="20" t="s">
        <v>12</v>
      </c>
      <c r="G2366" s="20">
        <v>1</v>
      </c>
      <c r="H2366" s="20">
        <v>2025</v>
      </c>
      <c r="I2366" s="20" t="s">
        <v>13495</v>
      </c>
      <c r="J2366" s="20" t="s">
        <v>13493</v>
      </c>
      <c r="K2366" s="20">
        <v>8019810675</v>
      </c>
      <c r="L2366" s="20" t="s">
        <v>13339</v>
      </c>
      <c r="M2366" s="20">
        <v>9963028231</v>
      </c>
      <c r="N2366" s="20" t="s">
        <v>13496</v>
      </c>
      <c r="O2366" s="20" t="s">
        <v>13497</v>
      </c>
      <c r="P2366" s="34" t="s">
        <v>13498</v>
      </c>
      <c r="Q2366" s="20" t="s">
        <v>46</v>
      </c>
      <c r="R2366" s="32" t="s">
        <v>2251</v>
      </c>
    </row>
    <row r="2367" spans="1:18" ht="22.5" hidden="1" customHeight="1" x14ac:dyDescent="0.2">
      <c r="A2367" s="29">
        <v>45382.722369895833</v>
      </c>
      <c r="B2367" s="20" t="s">
        <v>13499</v>
      </c>
      <c r="C2367" s="30">
        <v>160122749032</v>
      </c>
      <c r="D2367" s="20" t="s">
        <v>13500</v>
      </c>
      <c r="E2367" s="20" t="s">
        <v>50</v>
      </c>
      <c r="F2367" s="20" t="s">
        <v>12</v>
      </c>
      <c r="G2367" s="20">
        <v>1</v>
      </c>
      <c r="H2367" s="20">
        <v>2026</v>
      </c>
      <c r="I2367" s="20" t="s">
        <v>13501</v>
      </c>
      <c r="J2367" s="20" t="s">
        <v>13502</v>
      </c>
      <c r="K2367" s="20">
        <v>7013452990</v>
      </c>
      <c r="L2367" s="20" t="s">
        <v>13339</v>
      </c>
      <c r="M2367" s="20">
        <v>9963028231</v>
      </c>
      <c r="N2367" s="20" t="s">
        <v>43</v>
      </c>
      <c r="O2367" s="20">
        <v>114.24</v>
      </c>
      <c r="P2367" s="31" t="s">
        <v>13503</v>
      </c>
      <c r="Q2367" s="20" t="s">
        <v>70</v>
      </c>
      <c r="R2367" s="32" t="s">
        <v>13504</v>
      </c>
    </row>
    <row r="2368" spans="1:18" ht="22.5" hidden="1" customHeight="1" x14ac:dyDescent="0.2">
      <c r="A2368" s="29">
        <v>45383.671762048616</v>
      </c>
      <c r="B2368" s="20" t="s">
        <v>13505</v>
      </c>
      <c r="C2368" s="30">
        <v>160122749033</v>
      </c>
      <c r="D2368" s="20" t="s">
        <v>13506</v>
      </c>
      <c r="E2368" s="20" t="s">
        <v>50</v>
      </c>
      <c r="F2368" s="20" t="s">
        <v>12</v>
      </c>
      <c r="G2368" s="20">
        <v>1</v>
      </c>
      <c r="H2368" s="20">
        <v>2026</v>
      </c>
      <c r="I2368" s="20" t="s">
        <v>13507</v>
      </c>
      <c r="J2368" s="20" t="s">
        <v>13505</v>
      </c>
      <c r="K2368" s="20">
        <v>6301336657</v>
      </c>
      <c r="L2368" s="20" t="s">
        <v>13508</v>
      </c>
      <c r="M2368" s="20">
        <v>9963028231</v>
      </c>
      <c r="N2368" s="20" t="s">
        <v>13509</v>
      </c>
      <c r="O2368" s="20">
        <v>270</v>
      </c>
      <c r="P2368" s="31" t="s">
        <v>13510</v>
      </c>
      <c r="Q2368" s="20" t="s">
        <v>70</v>
      </c>
      <c r="R2368" s="32" t="s">
        <v>13511</v>
      </c>
    </row>
    <row r="2369" spans="1:18" ht="22.5" hidden="1" customHeight="1" x14ac:dyDescent="0.2">
      <c r="A2369" s="29">
        <v>45372.835111203705</v>
      </c>
      <c r="B2369" s="20" t="s">
        <v>13512</v>
      </c>
      <c r="C2369" s="30">
        <v>160122749034</v>
      </c>
      <c r="D2369" s="20" t="s">
        <v>13513</v>
      </c>
      <c r="E2369" s="20" t="s">
        <v>50</v>
      </c>
      <c r="F2369" s="20" t="s">
        <v>12</v>
      </c>
      <c r="G2369" s="20">
        <v>1</v>
      </c>
      <c r="H2369" s="20">
        <v>2026</v>
      </c>
      <c r="I2369" s="20" t="s">
        <v>13514</v>
      </c>
      <c r="J2369" s="20" t="s">
        <v>13512</v>
      </c>
      <c r="K2369" s="20">
        <v>9059749429</v>
      </c>
      <c r="L2369" s="20" t="s">
        <v>13515</v>
      </c>
      <c r="M2369" s="20">
        <v>9963028231</v>
      </c>
      <c r="N2369" s="20" t="s">
        <v>714</v>
      </c>
      <c r="O2369" s="20" t="s">
        <v>13516</v>
      </c>
      <c r="P2369" s="31" t="s">
        <v>13517</v>
      </c>
      <c r="Q2369" s="20" t="s">
        <v>70</v>
      </c>
      <c r="R2369" s="32" t="s">
        <v>13518</v>
      </c>
    </row>
    <row r="2370" spans="1:18" ht="22.5" hidden="1" customHeight="1" x14ac:dyDescent="0.2">
      <c r="A2370" s="29">
        <v>45373.796944907408</v>
      </c>
      <c r="B2370" s="20" t="s">
        <v>13519</v>
      </c>
      <c r="C2370" s="30">
        <v>160122749035</v>
      </c>
      <c r="D2370" s="20" t="s">
        <v>13520</v>
      </c>
      <c r="E2370" s="20" t="s">
        <v>50</v>
      </c>
      <c r="F2370" s="20" t="s">
        <v>12</v>
      </c>
      <c r="G2370" s="20">
        <v>1</v>
      </c>
      <c r="H2370" s="20">
        <v>2026</v>
      </c>
      <c r="I2370" s="20" t="s">
        <v>13521</v>
      </c>
      <c r="J2370" s="20" t="s">
        <v>13519</v>
      </c>
      <c r="K2370" s="20">
        <v>9392549463</v>
      </c>
      <c r="L2370" s="20" t="s">
        <v>13339</v>
      </c>
      <c r="M2370" s="20">
        <v>9963028231</v>
      </c>
      <c r="N2370" s="20" t="s">
        <v>53</v>
      </c>
      <c r="O2370" s="20">
        <v>60.49</v>
      </c>
      <c r="P2370" s="20" t="s">
        <v>13522</v>
      </c>
      <c r="Q2370" s="20" t="s">
        <v>70</v>
      </c>
      <c r="R2370" s="40" t="s">
        <v>13523</v>
      </c>
    </row>
    <row r="2371" spans="1:18" ht="22.5" hidden="1" customHeight="1" x14ac:dyDescent="0.2">
      <c r="A2371" s="29">
        <v>45372.865231331016</v>
      </c>
      <c r="B2371" s="20" t="s">
        <v>13524</v>
      </c>
      <c r="C2371" s="30">
        <v>160122749036</v>
      </c>
      <c r="D2371" s="20" t="s">
        <v>13525</v>
      </c>
      <c r="E2371" s="20" t="s">
        <v>50</v>
      </c>
      <c r="F2371" s="20" t="s">
        <v>12</v>
      </c>
      <c r="G2371" s="20">
        <v>1</v>
      </c>
      <c r="H2371" s="20">
        <v>2026</v>
      </c>
      <c r="I2371" s="20" t="s">
        <v>13524</v>
      </c>
      <c r="J2371" s="20" t="s">
        <v>13524</v>
      </c>
      <c r="K2371" s="20">
        <v>9177961221</v>
      </c>
      <c r="L2371" s="20" t="s">
        <v>13339</v>
      </c>
      <c r="M2371" s="20">
        <v>9963028231</v>
      </c>
      <c r="N2371" s="20" t="s">
        <v>53</v>
      </c>
      <c r="O2371" s="20" t="s">
        <v>1584</v>
      </c>
      <c r="P2371" s="20" t="s">
        <v>13526</v>
      </c>
      <c r="Q2371" s="20" t="s">
        <v>46</v>
      </c>
      <c r="R2371" s="32" t="s">
        <v>13527</v>
      </c>
    </row>
    <row r="2372" spans="1:18" ht="22.5" hidden="1" customHeight="1" x14ac:dyDescent="0.2">
      <c r="A2372" s="29">
        <v>45410.791387037039</v>
      </c>
      <c r="B2372" s="20" t="s">
        <v>13528</v>
      </c>
      <c r="C2372" s="30">
        <v>160122749040</v>
      </c>
      <c r="D2372" s="20" t="s">
        <v>13529</v>
      </c>
      <c r="E2372" s="20" t="s">
        <v>50</v>
      </c>
      <c r="F2372" s="20" t="s">
        <v>12</v>
      </c>
      <c r="G2372" s="20">
        <v>1</v>
      </c>
      <c r="H2372" s="20">
        <v>2026</v>
      </c>
      <c r="I2372" s="20" t="s">
        <v>13530</v>
      </c>
      <c r="J2372" s="20" t="s">
        <v>13531</v>
      </c>
      <c r="K2372" s="20">
        <v>9618009326</v>
      </c>
      <c r="L2372" s="20" t="s">
        <v>13532</v>
      </c>
      <c r="M2372" s="20">
        <v>9963028231</v>
      </c>
      <c r="N2372" s="20" t="s">
        <v>67</v>
      </c>
      <c r="O2372" s="20" t="s">
        <v>6386</v>
      </c>
      <c r="P2372" s="31" t="s">
        <v>13533</v>
      </c>
      <c r="Q2372" s="20" t="s">
        <v>70</v>
      </c>
      <c r="R2372" s="20" t="s">
        <v>5475</v>
      </c>
    </row>
    <row r="2373" spans="1:18" ht="22.5" hidden="1" customHeight="1" x14ac:dyDescent="0.2">
      <c r="A2373" s="29">
        <v>45374.855953368053</v>
      </c>
      <c r="B2373" s="20" t="s">
        <v>13534</v>
      </c>
      <c r="C2373" s="30">
        <v>160122749041</v>
      </c>
      <c r="D2373" s="20" t="s">
        <v>13535</v>
      </c>
      <c r="E2373" s="20" t="s">
        <v>50</v>
      </c>
      <c r="F2373" s="20" t="s">
        <v>12</v>
      </c>
      <c r="G2373" s="20">
        <v>1</v>
      </c>
      <c r="H2373" s="20">
        <v>2026</v>
      </c>
      <c r="I2373" s="20" t="s">
        <v>13536</v>
      </c>
      <c r="J2373" s="20" t="s">
        <v>13537</v>
      </c>
      <c r="K2373" s="20">
        <v>8978397554</v>
      </c>
      <c r="L2373" s="20" t="s">
        <v>13532</v>
      </c>
      <c r="M2373" s="20">
        <v>9963028231</v>
      </c>
      <c r="N2373" s="20" t="s">
        <v>67</v>
      </c>
      <c r="O2373" s="20" t="s">
        <v>1265</v>
      </c>
      <c r="P2373" s="31" t="s">
        <v>13538</v>
      </c>
      <c r="Q2373" s="20" t="s">
        <v>70</v>
      </c>
      <c r="R2373" s="32" t="s">
        <v>112</v>
      </c>
    </row>
    <row r="2374" spans="1:18" ht="22.5" hidden="1" customHeight="1" x14ac:dyDescent="0.2">
      <c r="A2374" s="29">
        <v>45381.101132881944</v>
      </c>
      <c r="B2374" s="20" t="s">
        <v>13539</v>
      </c>
      <c r="C2374" s="30">
        <v>160122749042</v>
      </c>
      <c r="D2374" s="20" t="s">
        <v>13540</v>
      </c>
      <c r="E2374" s="20" t="s">
        <v>50</v>
      </c>
      <c r="F2374" s="20" t="s">
        <v>12</v>
      </c>
      <c r="G2374" s="20">
        <v>1</v>
      </c>
      <c r="H2374" s="20">
        <v>2026</v>
      </c>
      <c r="I2374" s="20" t="s">
        <v>13539</v>
      </c>
      <c r="J2374" s="20" t="s">
        <v>13539</v>
      </c>
      <c r="K2374" s="20">
        <v>9398515313</v>
      </c>
      <c r="L2374" s="20" t="s">
        <v>13339</v>
      </c>
      <c r="M2374" s="20">
        <v>9963028231</v>
      </c>
      <c r="N2374" s="20" t="s">
        <v>67</v>
      </c>
      <c r="O2374" s="20" t="s">
        <v>169</v>
      </c>
      <c r="P2374" s="31" t="s">
        <v>13541</v>
      </c>
      <c r="Q2374" s="20" t="s">
        <v>46</v>
      </c>
      <c r="R2374" s="32" t="s">
        <v>13542</v>
      </c>
    </row>
    <row r="2375" spans="1:18" ht="22.5" hidden="1" customHeight="1" x14ac:dyDescent="0.2">
      <c r="A2375" s="29">
        <v>45408.772460335647</v>
      </c>
      <c r="B2375" s="20" t="s">
        <v>13543</v>
      </c>
      <c r="C2375" s="30">
        <v>160122749043</v>
      </c>
      <c r="D2375" s="20" t="s">
        <v>13544</v>
      </c>
      <c r="E2375" s="20" t="s">
        <v>50</v>
      </c>
      <c r="F2375" s="20" t="s">
        <v>12</v>
      </c>
      <c r="G2375" s="20">
        <v>1</v>
      </c>
      <c r="H2375" s="20">
        <v>2026</v>
      </c>
      <c r="I2375" s="20" t="s">
        <v>13545</v>
      </c>
      <c r="J2375" s="20" t="s">
        <v>13543</v>
      </c>
      <c r="K2375" s="20">
        <v>9441617777</v>
      </c>
      <c r="L2375" s="20" t="s">
        <v>13546</v>
      </c>
      <c r="M2375" s="20">
        <v>9963028231</v>
      </c>
      <c r="N2375" s="20" t="s">
        <v>43</v>
      </c>
      <c r="O2375" s="20">
        <v>114.24</v>
      </c>
      <c r="P2375" s="31" t="s">
        <v>13547</v>
      </c>
      <c r="Q2375" s="20" t="s">
        <v>46</v>
      </c>
      <c r="R2375" s="20" t="s">
        <v>242</v>
      </c>
    </row>
    <row r="2376" spans="1:18" ht="22.5" hidden="1" customHeight="1" x14ac:dyDescent="0.2">
      <c r="A2376" s="29">
        <v>45410.85960163195</v>
      </c>
      <c r="B2376" s="20" t="s">
        <v>13548</v>
      </c>
      <c r="C2376" s="30">
        <v>160122749044</v>
      </c>
      <c r="D2376" s="20" t="s">
        <v>13549</v>
      </c>
      <c r="E2376" s="20" t="s">
        <v>50</v>
      </c>
      <c r="F2376" s="20" t="s">
        <v>12</v>
      </c>
      <c r="G2376" s="20">
        <v>1</v>
      </c>
      <c r="H2376" s="20">
        <v>2026</v>
      </c>
      <c r="I2376" s="20" t="s">
        <v>13550</v>
      </c>
      <c r="J2376" s="20" t="s">
        <v>13551</v>
      </c>
      <c r="K2376" s="20">
        <v>9246912773</v>
      </c>
      <c r="L2376" s="20" t="s">
        <v>13339</v>
      </c>
      <c r="M2376" s="20">
        <v>9963028231</v>
      </c>
      <c r="N2376" s="20" t="s">
        <v>67</v>
      </c>
      <c r="O2376" s="20" t="s">
        <v>110</v>
      </c>
      <c r="P2376" s="31" t="s">
        <v>13552</v>
      </c>
      <c r="Q2376" s="20" t="s">
        <v>70</v>
      </c>
      <c r="R2376" s="20" t="s">
        <v>4721</v>
      </c>
    </row>
    <row r="2377" spans="1:18" ht="22.5" hidden="1" customHeight="1" x14ac:dyDescent="0.2">
      <c r="A2377" s="29">
        <v>45381.422884375002</v>
      </c>
      <c r="B2377" s="20" t="s">
        <v>13553</v>
      </c>
      <c r="C2377" s="30">
        <v>160122749045</v>
      </c>
      <c r="D2377" s="20" t="s">
        <v>13554</v>
      </c>
      <c r="E2377" s="20" t="s">
        <v>50</v>
      </c>
      <c r="F2377" s="20" t="s">
        <v>12</v>
      </c>
      <c r="G2377" s="20">
        <v>1</v>
      </c>
      <c r="H2377" s="20">
        <v>2025</v>
      </c>
      <c r="I2377" s="20" t="s">
        <v>13555</v>
      </c>
      <c r="J2377" s="20" t="s">
        <v>13553</v>
      </c>
      <c r="K2377" s="20">
        <v>8328063120</v>
      </c>
      <c r="L2377" s="20" t="s">
        <v>13556</v>
      </c>
      <c r="M2377" s="20">
        <v>9963028231</v>
      </c>
      <c r="N2377" s="20" t="s">
        <v>43</v>
      </c>
      <c r="O2377" s="20" t="s">
        <v>2355</v>
      </c>
      <c r="P2377" s="31" t="s">
        <v>13557</v>
      </c>
      <c r="Q2377" s="20" t="s">
        <v>70</v>
      </c>
      <c r="R2377" s="32" t="s">
        <v>13558</v>
      </c>
    </row>
    <row r="2378" spans="1:18" ht="22.5" hidden="1" customHeight="1" x14ac:dyDescent="0.2">
      <c r="A2378" s="29">
        <v>45381.421048819444</v>
      </c>
      <c r="B2378" s="20" t="s">
        <v>13559</v>
      </c>
      <c r="C2378" s="30">
        <v>160122749048</v>
      </c>
      <c r="D2378" s="20" t="s">
        <v>13560</v>
      </c>
      <c r="E2378" s="20" t="s">
        <v>50</v>
      </c>
      <c r="F2378" s="20" t="s">
        <v>12</v>
      </c>
      <c r="G2378" s="20">
        <v>1</v>
      </c>
      <c r="H2378" s="20">
        <v>2026</v>
      </c>
      <c r="I2378" s="20" t="s">
        <v>13559</v>
      </c>
      <c r="J2378" s="20" t="s">
        <v>13561</v>
      </c>
      <c r="K2378" s="20">
        <v>7013213879</v>
      </c>
      <c r="L2378" s="20" t="s">
        <v>13562</v>
      </c>
      <c r="M2378" s="20">
        <v>9963028231</v>
      </c>
      <c r="N2378" s="20" t="s">
        <v>67</v>
      </c>
      <c r="O2378" s="20">
        <v>76</v>
      </c>
      <c r="P2378" s="31" t="s">
        <v>13563</v>
      </c>
      <c r="Q2378" s="20" t="s">
        <v>70</v>
      </c>
      <c r="R2378" s="32" t="s">
        <v>301</v>
      </c>
    </row>
    <row r="2379" spans="1:18" ht="22.5" hidden="1" customHeight="1" x14ac:dyDescent="0.2">
      <c r="A2379" s="29">
        <v>45373.45098390046</v>
      </c>
      <c r="B2379" s="20" t="s">
        <v>13564</v>
      </c>
      <c r="C2379" s="30">
        <v>160122749049</v>
      </c>
      <c r="D2379" s="20" t="s">
        <v>13565</v>
      </c>
      <c r="E2379" s="20" t="s">
        <v>50</v>
      </c>
      <c r="F2379" s="20" t="s">
        <v>12</v>
      </c>
      <c r="G2379" s="20">
        <v>1</v>
      </c>
      <c r="H2379" s="20">
        <v>2026</v>
      </c>
      <c r="I2379" s="20" t="s">
        <v>13566</v>
      </c>
      <c r="J2379" s="20" t="s">
        <v>13564</v>
      </c>
      <c r="K2379" s="20">
        <v>6303337610</v>
      </c>
      <c r="L2379" s="20" t="s">
        <v>13515</v>
      </c>
      <c r="M2379" s="20">
        <v>9963028231</v>
      </c>
      <c r="N2379" s="20" t="s">
        <v>43</v>
      </c>
      <c r="O2379" s="20" t="s">
        <v>13567</v>
      </c>
      <c r="P2379" s="20" t="s">
        <v>13568</v>
      </c>
      <c r="Q2379" s="20" t="s">
        <v>46</v>
      </c>
      <c r="R2379" s="40" t="s">
        <v>13569</v>
      </c>
    </row>
    <row r="2380" spans="1:18" ht="22.5" hidden="1" customHeight="1" x14ac:dyDescent="0.2">
      <c r="A2380" s="29">
        <v>45381.714845949071</v>
      </c>
      <c r="B2380" s="20" t="s">
        <v>13570</v>
      </c>
      <c r="C2380" s="30">
        <v>160122749050</v>
      </c>
      <c r="D2380" s="20" t="s">
        <v>13571</v>
      </c>
      <c r="E2380" s="20" t="s">
        <v>50</v>
      </c>
      <c r="F2380" s="20" t="s">
        <v>12</v>
      </c>
      <c r="G2380" s="20">
        <v>1</v>
      </c>
      <c r="H2380" s="20">
        <v>2026</v>
      </c>
      <c r="I2380" s="20" t="s">
        <v>13570</v>
      </c>
      <c r="J2380" s="20" t="s">
        <v>13570</v>
      </c>
      <c r="K2380" s="20">
        <v>6302710490</v>
      </c>
      <c r="L2380" s="20" t="s">
        <v>6448</v>
      </c>
      <c r="M2380" s="20">
        <v>8330976052</v>
      </c>
      <c r="N2380" s="20" t="s">
        <v>1360</v>
      </c>
      <c r="O2380" s="20" t="s">
        <v>13572</v>
      </c>
      <c r="P2380" s="20" t="s">
        <v>13573</v>
      </c>
      <c r="Q2380" s="20" t="s">
        <v>46</v>
      </c>
      <c r="R2380" s="32" t="s">
        <v>13574</v>
      </c>
    </row>
    <row r="2381" spans="1:18" ht="22.5" hidden="1" customHeight="1" x14ac:dyDescent="0.2">
      <c r="A2381" s="29">
        <v>45373.910134641206</v>
      </c>
      <c r="B2381" s="20" t="s">
        <v>13575</v>
      </c>
      <c r="C2381" s="30">
        <v>160122749052</v>
      </c>
      <c r="D2381" s="20" t="s">
        <v>13576</v>
      </c>
      <c r="E2381" s="20" t="s">
        <v>50</v>
      </c>
      <c r="F2381" s="20" t="s">
        <v>12</v>
      </c>
      <c r="G2381" s="20">
        <v>1</v>
      </c>
      <c r="H2381" s="20">
        <v>2026</v>
      </c>
      <c r="I2381" s="20" t="s">
        <v>13577</v>
      </c>
      <c r="J2381" s="20" t="s">
        <v>13578</v>
      </c>
      <c r="K2381" s="20">
        <v>9502525348</v>
      </c>
      <c r="L2381" s="20" t="s">
        <v>13579</v>
      </c>
      <c r="M2381" s="20">
        <v>9704305615</v>
      </c>
      <c r="N2381" s="20" t="s">
        <v>67</v>
      </c>
      <c r="O2381" s="20">
        <v>75</v>
      </c>
      <c r="P2381" s="31" t="s">
        <v>13580</v>
      </c>
      <c r="Q2381" s="20" t="s">
        <v>46</v>
      </c>
      <c r="R2381" s="32" t="s">
        <v>13581</v>
      </c>
    </row>
    <row r="2382" spans="1:18" ht="22.5" hidden="1" customHeight="1" x14ac:dyDescent="0.2">
      <c r="A2382" s="29">
        <v>45373.468702638886</v>
      </c>
      <c r="B2382" s="20" t="s">
        <v>13582</v>
      </c>
      <c r="C2382" s="30">
        <v>160122749053</v>
      </c>
      <c r="D2382" s="20" t="s">
        <v>13583</v>
      </c>
      <c r="E2382" s="20" t="s">
        <v>50</v>
      </c>
      <c r="F2382" s="20" t="s">
        <v>12</v>
      </c>
      <c r="G2382" s="20">
        <v>1</v>
      </c>
      <c r="H2382" s="20">
        <v>2026</v>
      </c>
      <c r="I2382" s="20" t="s">
        <v>13584</v>
      </c>
      <c r="J2382" s="20" t="s">
        <v>13582</v>
      </c>
      <c r="K2382" s="20">
        <v>9052812005</v>
      </c>
      <c r="L2382" s="20" t="s">
        <v>13585</v>
      </c>
      <c r="M2382" s="20">
        <v>9704305615</v>
      </c>
      <c r="N2382" s="20" t="s">
        <v>43</v>
      </c>
      <c r="O2382" s="20">
        <v>114.24</v>
      </c>
      <c r="P2382" s="20" t="s">
        <v>13586</v>
      </c>
      <c r="Q2382" s="20" t="s">
        <v>46</v>
      </c>
      <c r="R2382" s="32" t="s">
        <v>13587</v>
      </c>
    </row>
    <row r="2383" spans="1:18" ht="22.5" hidden="1" customHeight="1" x14ac:dyDescent="0.2">
      <c r="A2383" s="29">
        <v>45380.402878391207</v>
      </c>
      <c r="B2383" s="20" t="s">
        <v>13588</v>
      </c>
      <c r="C2383" s="30">
        <v>160122749054</v>
      </c>
      <c r="D2383" s="20" t="s">
        <v>13589</v>
      </c>
      <c r="E2383" s="20" t="s">
        <v>50</v>
      </c>
      <c r="F2383" s="20" t="s">
        <v>12</v>
      </c>
      <c r="G2383" s="20">
        <v>1</v>
      </c>
      <c r="H2383" s="20">
        <v>2026</v>
      </c>
      <c r="I2383" s="20" t="s">
        <v>13590</v>
      </c>
      <c r="J2383" s="20" t="s">
        <v>13588</v>
      </c>
      <c r="K2383" s="20">
        <v>9989206641</v>
      </c>
      <c r="L2383" s="20" t="s">
        <v>13591</v>
      </c>
      <c r="M2383" s="20">
        <v>9704305615</v>
      </c>
      <c r="N2383" s="20" t="s">
        <v>13592</v>
      </c>
      <c r="O2383" s="20">
        <v>62</v>
      </c>
      <c r="P2383" s="31" t="s">
        <v>13593</v>
      </c>
      <c r="Q2383" s="20" t="s">
        <v>70</v>
      </c>
      <c r="R2383" s="32" t="s">
        <v>153</v>
      </c>
    </row>
    <row r="2384" spans="1:18" ht="22.5" hidden="1" customHeight="1" x14ac:dyDescent="0.2">
      <c r="A2384" s="29">
        <v>45379.574730011576</v>
      </c>
      <c r="B2384" s="20" t="s">
        <v>13594</v>
      </c>
      <c r="C2384" s="30">
        <v>160122749055</v>
      </c>
      <c r="D2384" s="20" t="s">
        <v>13595</v>
      </c>
      <c r="E2384" s="20" t="s">
        <v>50</v>
      </c>
      <c r="F2384" s="20" t="s">
        <v>12</v>
      </c>
      <c r="G2384" s="20">
        <v>1</v>
      </c>
      <c r="H2384" s="20">
        <v>2026</v>
      </c>
      <c r="I2384" s="20" t="s">
        <v>13596</v>
      </c>
      <c r="J2384" s="20" t="s">
        <v>13594</v>
      </c>
      <c r="K2384" s="20">
        <v>8978407424</v>
      </c>
      <c r="L2384" s="20" t="s">
        <v>13597</v>
      </c>
      <c r="M2384" s="20">
        <v>9704305615</v>
      </c>
      <c r="N2384" s="20" t="s">
        <v>43</v>
      </c>
      <c r="O2384" s="20">
        <v>114.25</v>
      </c>
      <c r="P2384" s="31" t="s">
        <v>13598</v>
      </c>
      <c r="Q2384" s="20" t="s">
        <v>46</v>
      </c>
      <c r="R2384" s="32" t="s">
        <v>13599</v>
      </c>
    </row>
    <row r="2385" spans="1:18" ht="22.5" hidden="1" customHeight="1" x14ac:dyDescent="0.2">
      <c r="A2385" s="29">
        <v>45372.869667233797</v>
      </c>
      <c r="B2385" s="20" t="s">
        <v>13600</v>
      </c>
      <c r="C2385" s="30">
        <v>160122749056</v>
      </c>
      <c r="D2385" s="20" t="s">
        <v>13601</v>
      </c>
      <c r="E2385" s="20" t="s">
        <v>50</v>
      </c>
      <c r="F2385" s="20" t="s">
        <v>12</v>
      </c>
      <c r="G2385" s="20">
        <v>1</v>
      </c>
      <c r="H2385" s="20">
        <v>2026</v>
      </c>
      <c r="I2385" s="20" t="s">
        <v>13602</v>
      </c>
      <c r="J2385" s="20" t="s">
        <v>13600</v>
      </c>
      <c r="K2385" s="20">
        <v>7330962093</v>
      </c>
      <c r="L2385" s="20" t="s">
        <v>13585</v>
      </c>
      <c r="M2385" s="20">
        <v>9704305615</v>
      </c>
      <c r="N2385" s="20" t="s">
        <v>13603</v>
      </c>
      <c r="O2385" s="20" t="s">
        <v>13604</v>
      </c>
      <c r="P2385" s="20" t="s">
        <v>13605</v>
      </c>
      <c r="Q2385" s="20" t="s">
        <v>46</v>
      </c>
      <c r="R2385" s="33" t="s">
        <v>13606</v>
      </c>
    </row>
    <row r="2386" spans="1:18" ht="22.5" hidden="1" customHeight="1" x14ac:dyDescent="0.2">
      <c r="A2386" s="29">
        <v>45427.74399018519</v>
      </c>
      <c r="B2386" s="20" t="s">
        <v>13607</v>
      </c>
      <c r="C2386" s="20">
        <v>160122749058</v>
      </c>
      <c r="D2386" s="20" t="s">
        <v>13608</v>
      </c>
      <c r="E2386" s="20" t="s">
        <v>50</v>
      </c>
      <c r="F2386" s="20" t="s">
        <v>12</v>
      </c>
      <c r="G2386" s="20">
        <v>1</v>
      </c>
      <c r="H2386" s="20">
        <v>2026</v>
      </c>
      <c r="I2386" s="20" t="s">
        <v>13609</v>
      </c>
      <c r="J2386" s="20" t="s">
        <v>13607</v>
      </c>
      <c r="K2386" s="20">
        <v>8500383520</v>
      </c>
      <c r="L2386" s="20" t="s">
        <v>13579</v>
      </c>
      <c r="M2386" s="20">
        <v>9704305615</v>
      </c>
      <c r="N2386" s="20" t="s">
        <v>13610</v>
      </c>
      <c r="O2386" s="20">
        <v>90</v>
      </c>
      <c r="P2386" s="31" t="s">
        <v>13611</v>
      </c>
      <c r="Q2386" s="20" t="s">
        <v>70</v>
      </c>
      <c r="R2386" s="20" t="s">
        <v>1565</v>
      </c>
    </row>
    <row r="2387" spans="1:18" ht="22.5" hidden="1" customHeight="1" x14ac:dyDescent="0.2">
      <c r="A2387" s="29">
        <v>45374.508327025462</v>
      </c>
      <c r="B2387" s="20" t="s">
        <v>13612</v>
      </c>
      <c r="C2387" s="30">
        <v>160122749059</v>
      </c>
      <c r="D2387" s="20" t="s">
        <v>13613</v>
      </c>
      <c r="E2387" s="20" t="s">
        <v>50</v>
      </c>
      <c r="F2387" s="20" t="s">
        <v>12</v>
      </c>
      <c r="G2387" s="20">
        <v>1</v>
      </c>
      <c r="H2387" s="20">
        <v>2026</v>
      </c>
      <c r="I2387" s="20" t="s">
        <v>13614</v>
      </c>
      <c r="J2387" s="20" t="s">
        <v>13612</v>
      </c>
      <c r="K2387" s="20">
        <v>9346144318</v>
      </c>
      <c r="L2387" s="20" t="s">
        <v>13615</v>
      </c>
      <c r="M2387" s="20">
        <v>9704305615</v>
      </c>
      <c r="N2387" s="20" t="s">
        <v>67</v>
      </c>
      <c r="O2387" s="20" t="s">
        <v>1653</v>
      </c>
      <c r="P2387" s="31" t="s">
        <v>13616</v>
      </c>
      <c r="Q2387" s="20" t="s">
        <v>70</v>
      </c>
      <c r="R2387" s="32" t="s">
        <v>13617</v>
      </c>
    </row>
    <row r="2388" spans="1:18" ht="22.5" hidden="1" customHeight="1" x14ac:dyDescent="0.2">
      <c r="A2388" s="29">
        <v>45372.793267500005</v>
      </c>
      <c r="B2388" s="20" t="s">
        <v>13618</v>
      </c>
      <c r="C2388" s="30">
        <v>160122749060</v>
      </c>
      <c r="D2388" s="20" t="s">
        <v>13619</v>
      </c>
      <c r="E2388" s="20" t="s">
        <v>50</v>
      </c>
      <c r="F2388" s="20" t="s">
        <v>12</v>
      </c>
      <c r="G2388" s="20">
        <v>1</v>
      </c>
      <c r="H2388" s="20">
        <v>2026</v>
      </c>
      <c r="I2388" s="20" t="s">
        <v>13620</v>
      </c>
      <c r="J2388" s="20" t="s">
        <v>13618</v>
      </c>
      <c r="K2388" s="20">
        <v>8886206666</v>
      </c>
      <c r="L2388" s="20" t="s">
        <v>13621</v>
      </c>
      <c r="M2388" s="20">
        <v>9866777555</v>
      </c>
      <c r="N2388" s="20" t="s">
        <v>43</v>
      </c>
      <c r="O2388" s="20" t="s">
        <v>44</v>
      </c>
      <c r="P2388" s="31" t="s">
        <v>13622</v>
      </c>
      <c r="Q2388" s="20" t="s">
        <v>46</v>
      </c>
      <c r="R2388" s="32" t="s">
        <v>13623</v>
      </c>
    </row>
    <row r="2389" spans="1:18" ht="22.5" hidden="1" customHeight="1" x14ac:dyDescent="0.2">
      <c r="A2389" s="29">
        <v>45374.506882222224</v>
      </c>
      <c r="B2389" s="20" t="s">
        <v>13624</v>
      </c>
      <c r="C2389" s="30">
        <v>160122749061</v>
      </c>
      <c r="D2389" s="20" t="s">
        <v>13625</v>
      </c>
      <c r="E2389" s="20" t="s">
        <v>50</v>
      </c>
      <c r="F2389" s="20" t="s">
        <v>12</v>
      </c>
      <c r="G2389" s="20">
        <v>1</v>
      </c>
      <c r="H2389" s="20">
        <v>2026</v>
      </c>
      <c r="I2389" s="20" t="s">
        <v>13626</v>
      </c>
      <c r="J2389" s="20" t="s">
        <v>13624</v>
      </c>
      <c r="K2389" s="20">
        <v>8106035425</v>
      </c>
      <c r="L2389" s="20" t="s">
        <v>13627</v>
      </c>
      <c r="M2389" s="20">
        <v>9704305615</v>
      </c>
      <c r="N2389" s="20" t="s">
        <v>714</v>
      </c>
      <c r="O2389" s="20" t="s">
        <v>13628</v>
      </c>
      <c r="P2389" s="20" t="s">
        <v>13629</v>
      </c>
      <c r="Q2389" s="20" t="s">
        <v>70</v>
      </c>
      <c r="R2389" s="32" t="s">
        <v>13630</v>
      </c>
    </row>
    <row r="2390" spans="1:18" ht="22.5" hidden="1" customHeight="1" x14ac:dyDescent="0.2">
      <c r="A2390" s="29">
        <v>45373.014022650459</v>
      </c>
      <c r="B2390" s="20" t="s">
        <v>13631</v>
      </c>
      <c r="C2390" s="30">
        <v>160122749062</v>
      </c>
      <c r="D2390" s="20" t="s">
        <v>13632</v>
      </c>
      <c r="E2390" s="20" t="s">
        <v>50</v>
      </c>
      <c r="F2390" s="20" t="s">
        <v>12</v>
      </c>
      <c r="G2390" s="20">
        <v>1</v>
      </c>
      <c r="H2390" s="20">
        <v>2026</v>
      </c>
      <c r="I2390" s="20" t="s">
        <v>13633</v>
      </c>
      <c r="J2390" s="20" t="s">
        <v>13631</v>
      </c>
      <c r="K2390" s="20">
        <v>6303448285</v>
      </c>
      <c r="L2390" s="20" t="s">
        <v>13634</v>
      </c>
      <c r="M2390" s="20">
        <v>9866777555</v>
      </c>
      <c r="N2390" s="20" t="s">
        <v>1360</v>
      </c>
      <c r="O2390" s="20">
        <v>60</v>
      </c>
      <c r="P2390" s="20" t="s">
        <v>13635</v>
      </c>
      <c r="Q2390" s="20" t="s">
        <v>46</v>
      </c>
      <c r="R2390" s="32" t="s">
        <v>112</v>
      </c>
    </row>
    <row r="2391" spans="1:18" ht="22.5" hidden="1" customHeight="1" x14ac:dyDescent="0.2">
      <c r="A2391" s="29">
        <v>45381.352388923609</v>
      </c>
      <c r="B2391" s="20" t="s">
        <v>13636</v>
      </c>
      <c r="C2391" s="30">
        <v>160122749063</v>
      </c>
      <c r="D2391" s="20" t="s">
        <v>13637</v>
      </c>
      <c r="E2391" s="20" t="s">
        <v>50</v>
      </c>
      <c r="F2391" s="20" t="s">
        <v>12</v>
      </c>
      <c r="G2391" s="20">
        <v>1</v>
      </c>
      <c r="H2391" s="20">
        <v>2026</v>
      </c>
      <c r="I2391" s="20" t="s">
        <v>13638</v>
      </c>
      <c r="J2391" s="20" t="s">
        <v>13636</v>
      </c>
      <c r="K2391" s="20">
        <v>9100236886</v>
      </c>
      <c r="L2391" s="20" t="s">
        <v>13639</v>
      </c>
      <c r="M2391" s="20">
        <v>9866777555</v>
      </c>
      <c r="N2391" s="20" t="s">
        <v>13640</v>
      </c>
      <c r="O2391" s="20" t="s">
        <v>13641</v>
      </c>
      <c r="P2391" s="20" t="s">
        <v>13642</v>
      </c>
      <c r="Q2391" s="20" t="s">
        <v>70</v>
      </c>
      <c r="R2391" s="32" t="s">
        <v>13643</v>
      </c>
    </row>
    <row r="2392" spans="1:18" ht="22.5" hidden="1" customHeight="1" x14ac:dyDescent="0.2">
      <c r="A2392" s="29">
        <v>45381.475069548615</v>
      </c>
      <c r="B2392" s="20" t="s">
        <v>13644</v>
      </c>
      <c r="C2392" s="30">
        <v>160122749301</v>
      </c>
      <c r="D2392" s="20" t="s">
        <v>13645</v>
      </c>
      <c r="E2392" s="20" t="s">
        <v>50</v>
      </c>
      <c r="F2392" s="20" t="s">
        <v>12</v>
      </c>
      <c r="G2392" s="20">
        <v>1</v>
      </c>
      <c r="H2392" s="20">
        <v>2026</v>
      </c>
      <c r="I2392" s="20" t="s">
        <v>13646</v>
      </c>
      <c r="J2392" s="20" t="s">
        <v>13647</v>
      </c>
      <c r="K2392" s="20">
        <v>8074958025</v>
      </c>
      <c r="L2392" s="20" t="s">
        <v>13648</v>
      </c>
      <c r="M2392" s="20">
        <v>7972677739</v>
      </c>
      <c r="N2392" s="20" t="s">
        <v>43</v>
      </c>
      <c r="O2392" s="20">
        <v>110</v>
      </c>
      <c r="P2392" s="31" t="s">
        <v>13649</v>
      </c>
      <c r="Q2392" s="20" t="s">
        <v>70</v>
      </c>
      <c r="R2392" s="32" t="s">
        <v>13650</v>
      </c>
    </row>
    <row r="2393" spans="1:18" ht="22.5" hidden="1" customHeight="1" x14ac:dyDescent="0.2">
      <c r="A2393" s="29">
        <v>45380.562126041666</v>
      </c>
      <c r="B2393" s="20" t="s">
        <v>13651</v>
      </c>
      <c r="C2393" s="30">
        <v>160122749302</v>
      </c>
      <c r="D2393" s="20" t="s">
        <v>13652</v>
      </c>
      <c r="E2393" s="20" t="s">
        <v>40</v>
      </c>
      <c r="F2393" s="20" t="s">
        <v>12</v>
      </c>
      <c r="G2393" s="20">
        <v>1</v>
      </c>
      <c r="H2393" s="20">
        <v>2026</v>
      </c>
      <c r="I2393" s="20" t="s">
        <v>13653</v>
      </c>
      <c r="J2393" s="20" t="s">
        <v>13651</v>
      </c>
      <c r="K2393" s="20">
        <v>8341917484</v>
      </c>
      <c r="L2393" s="20" t="s">
        <v>13654</v>
      </c>
      <c r="M2393" s="20">
        <v>8330976052</v>
      </c>
      <c r="N2393" s="20" t="s">
        <v>67</v>
      </c>
      <c r="O2393" s="20" t="s">
        <v>10169</v>
      </c>
      <c r="P2393" s="31" t="s">
        <v>13655</v>
      </c>
      <c r="Q2393" s="20" t="s">
        <v>46</v>
      </c>
      <c r="R2393" s="32" t="s">
        <v>112</v>
      </c>
    </row>
    <row r="2394" spans="1:18" ht="50.25" hidden="1" customHeight="1" x14ac:dyDescent="0.2">
      <c r="A2394" s="29">
        <v>45382.881664837958</v>
      </c>
      <c r="B2394" s="20" t="s">
        <v>13656</v>
      </c>
      <c r="C2394" s="30">
        <v>160122749303</v>
      </c>
      <c r="D2394" s="20" t="s">
        <v>13657</v>
      </c>
      <c r="E2394" s="20" t="s">
        <v>50</v>
      </c>
      <c r="F2394" s="20" t="s">
        <v>12</v>
      </c>
      <c r="G2394" s="20">
        <v>1</v>
      </c>
      <c r="H2394" s="20">
        <v>2026</v>
      </c>
      <c r="I2394" s="20" t="s">
        <v>13658</v>
      </c>
      <c r="J2394" s="20" t="s">
        <v>13656</v>
      </c>
      <c r="K2394" s="20">
        <v>8340018014</v>
      </c>
      <c r="L2394" s="20" t="s">
        <v>6475</v>
      </c>
      <c r="M2394" s="20">
        <v>8330976052</v>
      </c>
      <c r="N2394" s="20" t="s">
        <v>43</v>
      </c>
      <c r="O2394" s="20">
        <v>114</v>
      </c>
      <c r="P2394" s="20" t="s">
        <v>13659</v>
      </c>
      <c r="Q2394" s="20" t="s">
        <v>46</v>
      </c>
      <c r="R2394" s="32" t="s">
        <v>4789</v>
      </c>
    </row>
    <row r="2395" spans="1:18" ht="22.5" hidden="1" customHeight="1" x14ac:dyDescent="0.2">
      <c r="A2395" s="29">
        <v>45372.792550775463</v>
      </c>
      <c r="B2395" s="20" t="s">
        <v>13660</v>
      </c>
      <c r="C2395" s="30">
        <v>160122749304</v>
      </c>
      <c r="D2395" s="20" t="s">
        <v>13661</v>
      </c>
      <c r="E2395" s="20" t="s">
        <v>40</v>
      </c>
      <c r="F2395" s="20" t="s">
        <v>12</v>
      </c>
      <c r="G2395" s="20">
        <v>1</v>
      </c>
      <c r="H2395" s="20">
        <v>2026</v>
      </c>
      <c r="I2395" s="20" t="s">
        <v>13662</v>
      </c>
      <c r="J2395" s="20" t="s">
        <v>13660</v>
      </c>
      <c r="K2395" s="20">
        <v>9391036993</v>
      </c>
      <c r="L2395" s="20" t="s">
        <v>13663</v>
      </c>
      <c r="M2395" s="20">
        <v>9866777555</v>
      </c>
      <c r="N2395" s="20" t="s">
        <v>67</v>
      </c>
      <c r="O2395" s="20" t="s">
        <v>6386</v>
      </c>
      <c r="P2395" s="31" t="s">
        <v>13664</v>
      </c>
      <c r="Q2395" s="20" t="s">
        <v>46</v>
      </c>
      <c r="R2395" s="32" t="s">
        <v>13665</v>
      </c>
    </row>
    <row r="2396" spans="1:18" ht="22.5" hidden="1" customHeight="1" x14ac:dyDescent="0.2">
      <c r="A2396" s="29">
        <v>45372.827277997683</v>
      </c>
      <c r="B2396" s="20" t="s">
        <v>13666</v>
      </c>
      <c r="C2396" s="30">
        <v>160122749305</v>
      </c>
      <c r="D2396" s="20" t="s">
        <v>13667</v>
      </c>
      <c r="E2396" s="20" t="s">
        <v>40</v>
      </c>
      <c r="F2396" s="20" t="s">
        <v>12</v>
      </c>
      <c r="G2396" s="20">
        <v>1</v>
      </c>
      <c r="H2396" s="20">
        <v>2026</v>
      </c>
      <c r="I2396" s="20" t="s">
        <v>13668</v>
      </c>
      <c r="J2396" s="20" t="s">
        <v>13666</v>
      </c>
      <c r="K2396" s="20">
        <v>6301591681</v>
      </c>
      <c r="L2396" s="20" t="s">
        <v>13669</v>
      </c>
      <c r="M2396" s="20">
        <v>8330976052</v>
      </c>
      <c r="N2396" s="20" t="s">
        <v>67</v>
      </c>
      <c r="O2396" s="20" t="s">
        <v>2418</v>
      </c>
      <c r="P2396" s="31" t="s">
        <v>13670</v>
      </c>
      <c r="Q2396" s="20" t="s">
        <v>46</v>
      </c>
      <c r="R2396" s="32" t="s">
        <v>112</v>
      </c>
    </row>
    <row r="2397" spans="1:18" ht="22.5" hidden="1" customHeight="1" x14ac:dyDescent="0.2">
      <c r="A2397" s="29">
        <v>45379.583269097224</v>
      </c>
      <c r="B2397" s="20" t="s">
        <v>13671</v>
      </c>
      <c r="C2397" s="30">
        <v>160122749306</v>
      </c>
      <c r="D2397" s="20" t="s">
        <v>13672</v>
      </c>
      <c r="E2397" s="20" t="s">
        <v>40</v>
      </c>
      <c r="F2397" s="20" t="s">
        <v>12</v>
      </c>
      <c r="G2397" s="20">
        <v>1</v>
      </c>
      <c r="H2397" s="20">
        <v>2026</v>
      </c>
      <c r="I2397" s="20" t="s">
        <v>13673</v>
      </c>
      <c r="J2397" s="20" t="s">
        <v>13671</v>
      </c>
      <c r="K2397" s="20">
        <v>8247228366</v>
      </c>
      <c r="L2397" s="20" t="s">
        <v>13674</v>
      </c>
      <c r="M2397" s="20">
        <v>8330976052</v>
      </c>
      <c r="N2397" s="20" t="s">
        <v>67</v>
      </c>
      <c r="O2397" s="20" t="s">
        <v>13675</v>
      </c>
      <c r="P2397" s="31" t="s">
        <v>13676</v>
      </c>
      <c r="Q2397" s="20" t="s">
        <v>46</v>
      </c>
      <c r="R2397" s="32" t="s">
        <v>112</v>
      </c>
    </row>
    <row r="2398" spans="1:18" ht="22.5" hidden="1" customHeight="1" x14ac:dyDescent="0.2">
      <c r="A2398" s="29">
        <v>45383.678003749999</v>
      </c>
      <c r="B2398" s="20" t="s">
        <v>13677</v>
      </c>
      <c r="C2398" s="30">
        <v>160122749307</v>
      </c>
      <c r="D2398" s="20" t="s">
        <v>13678</v>
      </c>
      <c r="E2398" s="20" t="s">
        <v>50</v>
      </c>
      <c r="F2398" s="20" t="s">
        <v>12</v>
      </c>
      <c r="G2398" s="20">
        <v>1</v>
      </c>
      <c r="H2398" s="20">
        <v>2026</v>
      </c>
      <c r="I2398" s="20" t="s">
        <v>13679</v>
      </c>
      <c r="J2398" s="20" t="s">
        <v>13677</v>
      </c>
      <c r="K2398" s="20">
        <v>9346568691</v>
      </c>
      <c r="L2398" s="20" t="s">
        <v>13680</v>
      </c>
      <c r="M2398" s="20">
        <v>9866777555</v>
      </c>
      <c r="N2398" s="20" t="s">
        <v>43</v>
      </c>
      <c r="O2398" s="20" t="s">
        <v>2355</v>
      </c>
      <c r="P2398" s="31" t="s">
        <v>13681</v>
      </c>
      <c r="Q2398" s="20" t="s">
        <v>46</v>
      </c>
      <c r="R2398" s="32" t="s">
        <v>85</v>
      </c>
    </row>
    <row r="2399" spans="1:18" ht="22.5" hidden="1" customHeight="1" x14ac:dyDescent="0.2">
      <c r="A2399" s="29">
        <v>45398.452150567129</v>
      </c>
      <c r="B2399" s="20" t="s">
        <v>13682</v>
      </c>
      <c r="C2399" s="30">
        <v>160122771001</v>
      </c>
      <c r="D2399" s="20" t="s">
        <v>13683</v>
      </c>
      <c r="E2399" s="20" t="s">
        <v>40</v>
      </c>
      <c r="F2399" s="20" t="s">
        <v>9</v>
      </c>
      <c r="G2399" s="20">
        <v>1</v>
      </c>
      <c r="H2399" s="20">
        <v>2026</v>
      </c>
      <c r="I2399" s="20" t="s">
        <v>13684</v>
      </c>
      <c r="J2399" s="20" t="s">
        <v>13682</v>
      </c>
      <c r="K2399" s="20">
        <v>9154457881</v>
      </c>
      <c r="L2399" s="20" t="s">
        <v>13685</v>
      </c>
      <c r="M2399" s="20">
        <v>8106000574</v>
      </c>
      <c r="N2399" s="20" t="s">
        <v>67</v>
      </c>
      <c r="O2399" s="20" t="s">
        <v>169</v>
      </c>
      <c r="P2399" s="31" t="s">
        <v>13686</v>
      </c>
      <c r="Q2399" s="20" t="s">
        <v>70</v>
      </c>
      <c r="R2399" s="32" t="s">
        <v>682</v>
      </c>
    </row>
    <row r="2400" spans="1:18" ht="22.5" hidden="1" customHeight="1" x14ac:dyDescent="0.2">
      <c r="A2400" s="29">
        <v>45395.675016053239</v>
      </c>
      <c r="B2400" s="20" t="s">
        <v>13687</v>
      </c>
      <c r="C2400" s="30">
        <v>160122771002</v>
      </c>
      <c r="D2400" s="20" t="s">
        <v>13688</v>
      </c>
      <c r="E2400" s="20" t="s">
        <v>40</v>
      </c>
      <c r="F2400" s="20" t="s">
        <v>9</v>
      </c>
      <c r="G2400" s="20">
        <v>1</v>
      </c>
      <c r="H2400" s="20">
        <v>2026</v>
      </c>
      <c r="I2400" s="20" t="s">
        <v>13689</v>
      </c>
      <c r="J2400" s="20" t="s">
        <v>13687</v>
      </c>
      <c r="K2400" s="20">
        <v>7670889150</v>
      </c>
      <c r="L2400" s="20" t="s">
        <v>13690</v>
      </c>
      <c r="M2400" s="20">
        <v>8106000574</v>
      </c>
      <c r="N2400" s="20" t="s">
        <v>67</v>
      </c>
      <c r="O2400" s="20" t="s">
        <v>13691</v>
      </c>
      <c r="P2400" s="20" t="s">
        <v>13692</v>
      </c>
      <c r="Q2400" s="20" t="s">
        <v>70</v>
      </c>
      <c r="R2400" s="20" t="s">
        <v>182</v>
      </c>
    </row>
    <row r="2401" spans="1:18" ht="22.5" hidden="1" customHeight="1" x14ac:dyDescent="0.2">
      <c r="A2401" s="29">
        <v>45378.460574826386</v>
      </c>
      <c r="B2401" s="20" t="s">
        <v>13693</v>
      </c>
      <c r="C2401" s="30">
        <v>160122771003</v>
      </c>
      <c r="D2401" s="20" t="s">
        <v>13694</v>
      </c>
      <c r="E2401" s="20" t="s">
        <v>40</v>
      </c>
      <c r="F2401" s="20" t="s">
        <v>9</v>
      </c>
      <c r="G2401" s="20">
        <v>1</v>
      </c>
      <c r="H2401" s="20">
        <v>2026</v>
      </c>
      <c r="I2401" s="20" t="s">
        <v>13695</v>
      </c>
      <c r="J2401" s="20" t="s">
        <v>13693</v>
      </c>
      <c r="K2401" s="20">
        <v>8977750342</v>
      </c>
      <c r="L2401" s="20" t="s">
        <v>13696</v>
      </c>
      <c r="M2401" s="20">
        <v>8106000574</v>
      </c>
      <c r="N2401" s="20" t="s">
        <v>67</v>
      </c>
      <c r="O2401" s="20" t="s">
        <v>613</v>
      </c>
      <c r="P2401" s="31" t="s">
        <v>13697</v>
      </c>
      <c r="Q2401" s="20" t="s">
        <v>70</v>
      </c>
      <c r="R2401" s="32" t="s">
        <v>812</v>
      </c>
    </row>
    <row r="2402" spans="1:18" ht="22.5" hidden="1" customHeight="1" x14ac:dyDescent="0.2">
      <c r="A2402" s="29">
        <v>45380.942921851849</v>
      </c>
      <c r="B2402" s="20" t="s">
        <v>13698</v>
      </c>
      <c r="C2402" s="30">
        <v>160122771004</v>
      </c>
      <c r="D2402" s="20" t="s">
        <v>13699</v>
      </c>
      <c r="E2402" s="20" t="s">
        <v>40</v>
      </c>
      <c r="F2402" s="20" t="s">
        <v>9</v>
      </c>
      <c r="G2402" s="20">
        <v>1</v>
      </c>
      <c r="H2402" s="20">
        <v>2025</v>
      </c>
      <c r="I2402" s="20" t="s">
        <v>13700</v>
      </c>
      <c r="J2402" s="20" t="s">
        <v>13698</v>
      </c>
      <c r="K2402" s="20">
        <v>8309964856</v>
      </c>
      <c r="L2402" s="20" t="s">
        <v>13701</v>
      </c>
      <c r="M2402" s="20">
        <v>8106000574</v>
      </c>
      <c r="N2402" s="20" t="s">
        <v>67</v>
      </c>
      <c r="O2402" s="20" t="s">
        <v>912</v>
      </c>
      <c r="P2402" s="31" t="s">
        <v>13702</v>
      </c>
      <c r="Q2402" s="20" t="s">
        <v>46</v>
      </c>
      <c r="R2402" s="32" t="s">
        <v>242</v>
      </c>
    </row>
    <row r="2403" spans="1:18" ht="22.5" hidden="1" customHeight="1" x14ac:dyDescent="0.2">
      <c r="A2403" s="29">
        <v>45379.390139027775</v>
      </c>
      <c r="B2403" s="20" t="s">
        <v>13703</v>
      </c>
      <c r="C2403" s="30">
        <v>160122771005</v>
      </c>
      <c r="D2403" s="20" t="s">
        <v>13704</v>
      </c>
      <c r="E2403" s="20" t="s">
        <v>40</v>
      </c>
      <c r="F2403" s="20" t="s">
        <v>9</v>
      </c>
      <c r="G2403" s="20">
        <v>1</v>
      </c>
      <c r="H2403" s="20">
        <v>2026</v>
      </c>
      <c r="I2403" s="20" t="s">
        <v>13705</v>
      </c>
      <c r="J2403" s="20" t="s">
        <v>13706</v>
      </c>
      <c r="K2403" s="20">
        <v>9652238835</v>
      </c>
      <c r="L2403" s="20" t="s">
        <v>13707</v>
      </c>
      <c r="M2403" s="20">
        <v>8106000574</v>
      </c>
      <c r="N2403" s="20" t="s">
        <v>67</v>
      </c>
      <c r="O2403" s="20" t="s">
        <v>169</v>
      </c>
      <c r="P2403" s="31" t="s">
        <v>13708</v>
      </c>
      <c r="Q2403" s="20" t="s">
        <v>70</v>
      </c>
      <c r="R2403" s="32" t="s">
        <v>158</v>
      </c>
    </row>
    <row r="2404" spans="1:18" ht="22.5" hidden="1" customHeight="1" x14ac:dyDescent="0.2">
      <c r="A2404" s="29">
        <v>45372.890780185189</v>
      </c>
      <c r="B2404" s="20" t="s">
        <v>13709</v>
      </c>
      <c r="C2404" s="30">
        <v>160122771006</v>
      </c>
      <c r="D2404" s="20" t="s">
        <v>13710</v>
      </c>
      <c r="E2404" s="20" t="s">
        <v>40</v>
      </c>
      <c r="F2404" s="20" t="s">
        <v>9</v>
      </c>
      <c r="G2404" s="20">
        <v>1</v>
      </c>
      <c r="H2404" s="20">
        <v>2026</v>
      </c>
      <c r="I2404" s="20" t="s">
        <v>13711</v>
      </c>
      <c r="J2404" s="20" t="s">
        <v>13709</v>
      </c>
      <c r="K2404" s="20">
        <v>9347923064</v>
      </c>
      <c r="L2404" s="20" t="s">
        <v>13712</v>
      </c>
      <c r="M2404" s="20">
        <v>8106000574</v>
      </c>
      <c r="N2404" s="20" t="s">
        <v>67</v>
      </c>
      <c r="O2404" s="20">
        <v>75</v>
      </c>
      <c r="P2404" s="31" t="s">
        <v>13713</v>
      </c>
      <c r="Q2404" s="20" t="s">
        <v>70</v>
      </c>
      <c r="R2404" s="32" t="s">
        <v>3205</v>
      </c>
    </row>
    <row r="2405" spans="1:18" ht="22.5" hidden="1" customHeight="1" x14ac:dyDescent="0.2">
      <c r="A2405" s="29">
        <v>45372.479123587967</v>
      </c>
      <c r="B2405" s="20" t="s">
        <v>13714</v>
      </c>
      <c r="C2405" s="30">
        <v>160122771007</v>
      </c>
      <c r="D2405" s="20" t="s">
        <v>13715</v>
      </c>
      <c r="E2405" s="20" t="s">
        <v>40</v>
      </c>
      <c r="F2405" s="20" t="s">
        <v>9</v>
      </c>
      <c r="G2405" s="20">
        <v>1</v>
      </c>
      <c r="H2405" s="20">
        <v>2026</v>
      </c>
      <c r="I2405" s="20" t="s">
        <v>13716</v>
      </c>
      <c r="J2405" s="20" t="s">
        <v>13714</v>
      </c>
      <c r="K2405" s="20">
        <v>8978196542</v>
      </c>
      <c r="L2405" s="20" t="s">
        <v>13717</v>
      </c>
      <c r="M2405" s="20">
        <v>8106000574</v>
      </c>
      <c r="N2405" s="20" t="s">
        <v>67</v>
      </c>
      <c r="O2405" s="20">
        <v>75</v>
      </c>
      <c r="P2405" s="31" t="s">
        <v>13718</v>
      </c>
      <c r="Q2405" s="20" t="s">
        <v>46</v>
      </c>
      <c r="R2405" s="32" t="s">
        <v>13719</v>
      </c>
    </row>
    <row r="2406" spans="1:18" ht="22.5" hidden="1" customHeight="1" x14ac:dyDescent="0.2">
      <c r="A2406" s="29">
        <v>45409.050747881949</v>
      </c>
      <c r="B2406" s="20" t="s">
        <v>13720</v>
      </c>
      <c r="C2406" s="30">
        <v>160122771008</v>
      </c>
      <c r="D2406" s="20" t="s">
        <v>13721</v>
      </c>
      <c r="E2406" s="20" t="s">
        <v>40</v>
      </c>
      <c r="F2406" s="20" t="s">
        <v>9</v>
      </c>
      <c r="G2406" s="20">
        <v>1</v>
      </c>
      <c r="H2406" s="20">
        <v>2026</v>
      </c>
      <c r="I2406" s="20" t="s">
        <v>13722</v>
      </c>
      <c r="J2406" s="20" t="s">
        <v>13720</v>
      </c>
      <c r="K2406" s="20">
        <v>7013580723</v>
      </c>
      <c r="L2406" s="20" t="s">
        <v>13723</v>
      </c>
      <c r="M2406" s="20">
        <v>8106000574</v>
      </c>
      <c r="N2406" s="20" t="s">
        <v>67</v>
      </c>
      <c r="O2406" s="20" t="s">
        <v>13724</v>
      </c>
      <c r="P2406" s="31" t="s">
        <v>13725</v>
      </c>
      <c r="Q2406" s="20" t="s">
        <v>70</v>
      </c>
      <c r="R2406" s="20" t="s">
        <v>85</v>
      </c>
    </row>
    <row r="2407" spans="1:18" ht="22.5" hidden="1" customHeight="1" x14ac:dyDescent="0.2">
      <c r="A2407" s="29">
        <v>45372.501196018522</v>
      </c>
      <c r="B2407" s="20" t="s">
        <v>13726</v>
      </c>
      <c r="C2407" s="30">
        <v>160122771009</v>
      </c>
      <c r="D2407" s="20" t="s">
        <v>13727</v>
      </c>
      <c r="E2407" s="20" t="s">
        <v>40</v>
      </c>
      <c r="F2407" s="20" t="s">
        <v>9</v>
      </c>
      <c r="G2407" s="20">
        <v>1</v>
      </c>
      <c r="H2407" s="20">
        <v>2026</v>
      </c>
      <c r="I2407" s="20" t="s">
        <v>13728</v>
      </c>
      <c r="J2407" s="20" t="s">
        <v>13726</v>
      </c>
      <c r="K2407" s="20">
        <v>9346201768</v>
      </c>
      <c r="L2407" s="20" t="s">
        <v>13729</v>
      </c>
      <c r="M2407" s="20">
        <v>8106000574</v>
      </c>
      <c r="N2407" s="20" t="s">
        <v>67</v>
      </c>
      <c r="O2407" s="20" t="s">
        <v>169</v>
      </c>
      <c r="P2407" s="31" t="s">
        <v>13730</v>
      </c>
      <c r="Q2407" s="20" t="s">
        <v>70</v>
      </c>
      <c r="R2407" s="32" t="s">
        <v>5861</v>
      </c>
    </row>
    <row r="2408" spans="1:18" ht="22.5" hidden="1" customHeight="1" x14ac:dyDescent="0.2">
      <c r="A2408" s="29">
        <v>45387.569251284724</v>
      </c>
      <c r="B2408" s="20" t="s">
        <v>13731</v>
      </c>
      <c r="C2408" s="30">
        <v>160122771010</v>
      </c>
      <c r="D2408" s="20" t="s">
        <v>13732</v>
      </c>
      <c r="E2408" s="20" t="s">
        <v>40</v>
      </c>
      <c r="F2408" s="20" t="s">
        <v>9</v>
      </c>
      <c r="G2408" s="20">
        <v>1</v>
      </c>
      <c r="H2408" s="20">
        <v>2026</v>
      </c>
      <c r="I2408" s="20" t="s">
        <v>13733</v>
      </c>
      <c r="J2408" s="20" t="s">
        <v>13734</v>
      </c>
      <c r="K2408" s="20">
        <v>8121635179</v>
      </c>
      <c r="L2408" s="20" t="s">
        <v>13707</v>
      </c>
      <c r="M2408" s="20">
        <v>8106000574</v>
      </c>
      <c r="N2408" s="20" t="s">
        <v>67</v>
      </c>
      <c r="O2408" s="20" t="s">
        <v>1010</v>
      </c>
      <c r="P2408" s="31" t="s">
        <v>13735</v>
      </c>
      <c r="Q2408" s="20" t="s">
        <v>46</v>
      </c>
      <c r="R2408" s="20" t="s">
        <v>13736</v>
      </c>
    </row>
    <row r="2409" spans="1:18" ht="22.5" hidden="1" customHeight="1" x14ac:dyDescent="0.2">
      <c r="A2409" s="29">
        <v>45374.473120138893</v>
      </c>
      <c r="B2409" s="20" t="s">
        <v>13737</v>
      </c>
      <c r="C2409" s="30">
        <v>160122771011</v>
      </c>
      <c r="D2409" s="20" t="s">
        <v>13738</v>
      </c>
      <c r="E2409" s="20" t="s">
        <v>40</v>
      </c>
      <c r="F2409" s="20" t="s">
        <v>9</v>
      </c>
      <c r="G2409" s="20">
        <v>1</v>
      </c>
      <c r="H2409" s="20">
        <v>2026</v>
      </c>
      <c r="I2409" s="20" t="s">
        <v>13739</v>
      </c>
      <c r="J2409" s="20" t="s">
        <v>13737</v>
      </c>
      <c r="K2409" s="20">
        <v>8523874108</v>
      </c>
      <c r="L2409" s="20" t="s">
        <v>13740</v>
      </c>
      <c r="M2409" s="20">
        <v>8106000574</v>
      </c>
      <c r="N2409" s="20" t="s">
        <v>67</v>
      </c>
      <c r="O2409" s="20" t="s">
        <v>13741</v>
      </c>
      <c r="P2409" s="31" t="s">
        <v>13742</v>
      </c>
      <c r="Q2409" s="20" t="s">
        <v>70</v>
      </c>
      <c r="R2409" s="32" t="s">
        <v>13743</v>
      </c>
    </row>
    <row r="2410" spans="1:18" ht="22.5" hidden="1" customHeight="1" x14ac:dyDescent="0.2">
      <c r="A2410" s="29">
        <v>45408.636155405096</v>
      </c>
      <c r="B2410" s="20" t="s">
        <v>13744</v>
      </c>
      <c r="C2410" s="30">
        <v>160122771012</v>
      </c>
      <c r="D2410" s="20" t="s">
        <v>13745</v>
      </c>
      <c r="E2410" s="20" t="s">
        <v>40</v>
      </c>
      <c r="F2410" s="20" t="s">
        <v>9</v>
      </c>
      <c r="G2410" s="20">
        <v>1</v>
      </c>
      <c r="H2410" s="20">
        <v>2026</v>
      </c>
      <c r="I2410" s="20" t="s">
        <v>13746</v>
      </c>
      <c r="J2410" s="20" t="s">
        <v>13747</v>
      </c>
      <c r="K2410" s="20">
        <v>9912583862</v>
      </c>
      <c r="L2410" s="20" t="s">
        <v>13748</v>
      </c>
      <c r="M2410" s="20">
        <v>8106000574</v>
      </c>
      <c r="N2410" s="20" t="s">
        <v>67</v>
      </c>
      <c r="O2410" s="20" t="s">
        <v>780</v>
      </c>
      <c r="P2410" s="31" t="s">
        <v>13749</v>
      </c>
      <c r="Q2410" s="20" t="s">
        <v>70</v>
      </c>
      <c r="R2410" s="20" t="s">
        <v>85</v>
      </c>
    </row>
    <row r="2411" spans="1:18" ht="22.5" hidden="1" customHeight="1" x14ac:dyDescent="0.2">
      <c r="A2411" s="29">
        <v>45411.437316793978</v>
      </c>
      <c r="B2411" s="20" t="s">
        <v>13750</v>
      </c>
      <c r="C2411" s="30">
        <v>160122771013</v>
      </c>
      <c r="D2411" s="20" t="s">
        <v>13751</v>
      </c>
      <c r="E2411" s="20" t="s">
        <v>40</v>
      </c>
      <c r="F2411" s="20" t="s">
        <v>9</v>
      </c>
      <c r="G2411" s="20">
        <v>1</v>
      </c>
      <c r="H2411" s="20">
        <v>2026</v>
      </c>
      <c r="I2411" s="20" t="s">
        <v>13752</v>
      </c>
      <c r="J2411" s="20" t="s">
        <v>13753</v>
      </c>
      <c r="K2411" s="20">
        <v>9177807444</v>
      </c>
      <c r="L2411" s="20" t="s">
        <v>13707</v>
      </c>
      <c r="M2411" s="20">
        <v>8106000574</v>
      </c>
      <c r="N2411" s="20" t="s">
        <v>67</v>
      </c>
      <c r="O2411" s="20">
        <v>75</v>
      </c>
      <c r="P2411" s="31" t="s">
        <v>13754</v>
      </c>
      <c r="Q2411" s="20" t="s">
        <v>70</v>
      </c>
      <c r="R2411" s="20" t="s">
        <v>209</v>
      </c>
    </row>
    <row r="2412" spans="1:18" ht="22.5" hidden="1" customHeight="1" x14ac:dyDescent="0.2">
      <c r="A2412" s="29">
        <v>45386.485036446757</v>
      </c>
      <c r="B2412" s="20" t="s">
        <v>13755</v>
      </c>
      <c r="C2412" s="30">
        <v>160122771014</v>
      </c>
      <c r="D2412" s="20" t="s">
        <v>13756</v>
      </c>
      <c r="E2412" s="20" t="s">
        <v>40</v>
      </c>
      <c r="F2412" s="20" t="s">
        <v>9</v>
      </c>
      <c r="G2412" s="20">
        <v>1</v>
      </c>
      <c r="H2412" s="20">
        <v>2026</v>
      </c>
      <c r="I2412" s="20" t="s">
        <v>13757</v>
      </c>
      <c r="J2412" s="20" t="s">
        <v>13755</v>
      </c>
      <c r="K2412" s="20">
        <v>9849138777</v>
      </c>
      <c r="L2412" s="20" t="s">
        <v>13740</v>
      </c>
      <c r="M2412" s="20" t="s">
        <v>13758</v>
      </c>
      <c r="N2412" s="20" t="s">
        <v>67</v>
      </c>
      <c r="O2412" s="20">
        <v>75</v>
      </c>
      <c r="P2412" s="31" t="s">
        <v>13759</v>
      </c>
      <c r="Q2412" s="20" t="s">
        <v>70</v>
      </c>
      <c r="R2412" s="32" t="s">
        <v>112</v>
      </c>
    </row>
    <row r="2413" spans="1:18" ht="22.5" hidden="1" customHeight="1" x14ac:dyDescent="0.2">
      <c r="A2413" s="29">
        <v>45409.01812197917</v>
      </c>
      <c r="B2413" s="20" t="s">
        <v>13760</v>
      </c>
      <c r="C2413" s="30">
        <v>160122771015</v>
      </c>
      <c r="D2413" s="20" t="s">
        <v>13761</v>
      </c>
      <c r="E2413" s="20" t="s">
        <v>40</v>
      </c>
      <c r="F2413" s="20" t="s">
        <v>9</v>
      </c>
      <c r="G2413" s="20">
        <v>1</v>
      </c>
      <c r="H2413" s="20">
        <v>2026</v>
      </c>
      <c r="I2413" s="20" t="s">
        <v>13762</v>
      </c>
      <c r="J2413" s="20" t="s">
        <v>13760</v>
      </c>
      <c r="K2413" s="20">
        <v>8977216478</v>
      </c>
      <c r="L2413" s="20" t="s">
        <v>13707</v>
      </c>
      <c r="M2413" s="20">
        <v>9999999999</v>
      </c>
      <c r="N2413" s="20" t="s">
        <v>67</v>
      </c>
      <c r="O2413" s="20" t="s">
        <v>13763</v>
      </c>
      <c r="P2413" s="31" t="s">
        <v>13764</v>
      </c>
      <c r="Q2413" s="20" t="s">
        <v>46</v>
      </c>
      <c r="R2413" s="20" t="s">
        <v>13765</v>
      </c>
    </row>
    <row r="2414" spans="1:18" ht="22.5" hidden="1" customHeight="1" x14ac:dyDescent="0.2">
      <c r="A2414" s="29">
        <v>45377.665731180554</v>
      </c>
      <c r="B2414" s="20" t="s">
        <v>13766</v>
      </c>
      <c r="C2414" s="30">
        <v>160122771016</v>
      </c>
      <c r="D2414" s="20" t="s">
        <v>13767</v>
      </c>
      <c r="E2414" s="20" t="s">
        <v>40</v>
      </c>
      <c r="F2414" s="20" t="s">
        <v>9</v>
      </c>
      <c r="G2414" s="20">
        <v>1</v>
      </c>
      <c r="H2414" s="20">
        <v>2026</v>
      </c>
      <c r="I2414" s="20" t="s">
        <v>13768</v>
      </c>
      <c r="J2414" s="20" t="s">
        <v>13766</v>
      </c>
      <c r="K2414" s="20">
        <v>9381634203</v>
      </c>
      <c r="L2414" s="20" t="s">
        <v>13707</v>
      </c>
      <c r="M2414" s="20">
        <v>8106000574</v>
      </c>
      <c r="N2414" s="20" t="s">
        <v>67</v>
      </c>
      <c r="O2414" s="20">
        <v>75</v>
      </c>
      <c r="P2414" s="31" t="s">
        <v>13769</v>
      </c>
      <c r="Q2414" s="20" t="s">
        <v>70</v>
      </c>
      <c r="R2414" s="32" t="s">
        <v>13770</v>
      </c>
    </row>
    <row r="2415" spans="1:18" ht="22.5" hidden="1" customHeight="1" x14ac:dyDescent="0.2">
      <c r="A2415" s="29">
        <v>45378.468612939818</v>
      </c>
      <c r="B2415" s="20" t="s">
        <v>13771</v>
      </c>
      <c r="C2415" s="30">
        <v>160122771017</v>
      </c>
      <c r="D2415" s="20" t="s">
        <v>13772</v>
      </c>
      <c r="E2415" s="20" t="s">
        <v>40</v>
      </c>
      <c r="F2415" s="20" t="s">
        <v>9</v>
      </c>
      <c r="G2415" s="20">
        <v>1</v>
      </c>
      <c r="H2415" s="20">
        <v>2026</v>
      </c>
      <c r="I2415" s="20" t="s">
        <v>13773</v>
      </c>
      <c r="J2415" s="20" t="s">
        <v>13771</v>
      </c>
      <c r="K2415" s="20">
        <v>9849858407</v>
      </c>
      <c r="L2415" s="20" t="s">
        <v>13740</v>
      </c>
      <c r="M2415" s="20">
        <v>8106000574</v>
      </c>
      <c r="N2415" s="20" t="s">
        <v>67</v>
      </c>
      <c r="O2415" s="20">
        <v>75</v>
      </c>
      <c r="P2415" s="31" t="s">
        <v>13774</v>
      </c>
      <c r="Q2415" s="20" t="s">
        <v>70</v>
      </c>
      <c r="R2415" s="32" t="s">
        <v>555</v>
      </c>
    </row>
    <row r="2416" spans="1:18" ht="22.5" hidden="1" customHeight="1" x14ac:dyDescent="0.2">
      <c r="A2416" s="29">
        <v>45408.853539537042</v>
      </c>
      <c r="B2416" s="20" t="s">
        <v>13775</v>
      </c>
      <c r="C2416" s="30">
        <v>160122771018</v>
      </c>
      <c r="D2416" s="20" t="s">
        <v>13776</v>
      </c>
      <c r="E2416" s="20" t="s">
        <v>40</v>
      </c>
      <c r="F2416" s="20" t="s">
        <v>9</v>
      </c>
      <c r="G2416" s="20">
        <v>1</v>
      </c>
      <c r="H2416" s="20">
        <v>2026</v>
      </c>
      <c r="I2416" s="20" t="s">
        <v>13777</v>
      </c>
      <c r="J2416" s="20" t="s">
        <v>13778</v>
      </c>
      <c r="K2416" s="20">
        <v>7097507959</v>
      </c>
      <c r="L2416" s="20" t="s">
        <v>13701</v>
      </c>
      <c r="M2416" s="20">
        <v>8106000574</v>
      </c>
      <c r="N2416" s="20" t="s">
        <v>67</v>
      </c>
      <c r="O2416" s="20">
        <v>72</v>
      </c>
      <c r="P2416" s="31" t="s">
        <v>13779</v>
      </c>
      <c r="Q2416" s="20" t="s">
        <v>70</v>
      </c>
      <c r="R2416" s="20" t="s">
        <v>13780</v>
      </c>
    </row>
    <row r="2417" spans="1:18" ht="22.5" hidden="1" customHeight="1" x14ac:dyDescent="0.2">
      <c r="A2417" s="29">
        <v>45379.540375937504</v>
      </c>
      <c r="B2417" s="20" t="s">
        <v>13781</v>
      </c>
      <c r="C2417" s="30">
        <v>160122771019</v>
      </c>
      <c r="D2417" s="20" t="s">
        <v>13782</v>
      </c>
      <c r="E2417" s="20" t="s">
        <v>40</v>
      </c>
      <c r="F2417" s="20" t="s">
        <v>9</v>
      </c>
      <c r="G2417" s="20">
        <v>1</v>
      </c>
      <c r="H2417" s="20">
        <v>2026</v>
      </c>
      <c r="I2417" s="20" t="s">
        <v>13783</v>
      </c>
      <c r="J2417" s="20" t="s">
        <v>13781</v>
      </c>
      <c r="K2417" s="20">
        <v>9100608415</v>
      </c>
      <c r="L2417" s="20" t="s">
        <v>13784</v>
      </c>
      <c r="M2417" s="20">
        <v>8106000574</v>
      </c>
      <c r="N2417" s="20" t="s">
        <v>67</v>
      </c>
      <c r="O2417" s="20" t="s">
        <v>110</v>
      </c>
      <c r="P2417" s="31" t="s">
        <v>13785</v>
      </c>
      <c r="Q2417" s="20" t="s">
        <v>46</v>
      </c>
      <c r="R2417" s="32" t="s">
        <v>242</v>
      </c>
    </row>
    <row r="2418" spans="1:18" ht="22.5" hidden="1" customHeight="1" x14ac:dyDescent="0.2">
      <c r="A2418" s="29">
        <v>45372.470513726847</v>
      </c>
      <c r="B2418" s="20" t="s">
        <v>13786</v>
      </c>
      <c r="C2418" s="30">
        <v>160122771020</v>
      </c>
      <c r="D2418" s="20" t="s">
        <v>13787</v>
      </c>
      <c r="E2418" s="20" t="s">
        <v>40</v>
      </c>
      <c r="F2418" s="20" t="s">
        <v>9</v>
      </c>
      <c r="G2418" s="20">
        <v>1</v>
      </c>
      <c r="H2418" s="20">
        <v>2026</v>
      </c>
      <c r="I2418" s="20" t="s">
        <v>13788</v>
      </c>
      <c r="J2418" s="20" t="s">
        <v>13786</v>
      </c>
      <c r="K2418" s="20">
        <v>9346250240</v>
      </c>
      <c r="L2418" s="20" t="s">
        <v>13740</v>
      </c>
      <c r="M2418" s="20">
        <v>8106000574</v>
      </c>
      <c r="N2418" s="20" t="s">
        <v>67</v>
      </c>
      <c r="O2418" s="20" t="s">
        <v>492</v>
      </c>
      <c r="P2418" s="31" t="s">
        <v>13789</v>
      </c>
      <c r="Q2418" s="20" t="s">
        <v>70</v>
      </c>
      <c r="R2418" s="32" t="s">
        <v>56</v>
      </c>
    </row>
    <row r="2419" spans="1:18" ht="22.5" hidden="1" customHeight="1" x14ac:dyDescent="0.2">
      <c r="A2419" s="29">
        <v>45372.96316190972</v>
      </c>
      <c r="B2419" s="20" t="s">
        <v>13790</v>
      </c>
      <c r="C2419" s="30">
        <v>160122771021</v>
      </c>
      <c r="D2419" s="20" t="s">
        <v>13791</v>
      </c>
      <c r="E2419" s="20" t="s">
        <v>40</v>
      </c>
      <c r="F2419" s="20" t="s">
        <v>9</v>
      </c>
      <c r="G2419" s="20">
        <v>1</v>
      </c>
      <c r="H2419" s="20">
        <v>2026</v>
      </c>
      <c r="I2419" s="20" t="s">
        <v>13792</v>
      </c>
      <c r="J2419" s="20" t="s">
        <v>13790</v>
      </c>
      <c r="K2419" s="20">
        <v>9100963996</v>
      </c>
      <c r="L2419" s="20" t="s">
        <v>13793</v>
      </c>
      <c r="M2419" s="20">
        <v>8106000574</v>
      </c>
      <c r="N2419" s="20" t="s">
        <v>67</v>
      </c>
      <c r="O2419" s="20" t="s">
        <v>1265</v>
      </c>
      <c r="P2419" s="31" t="s">
        <v>13794</v>
      </c>
      <c r="Q2419" s="20" t="s">
        <v>70</v>
      </c>
      <c r="R2419" s="32" t="s">
        <v>13795</v>
      </c>
    </row>
    <row r="2420" spans="1:18" ht="22.5" hidden="1" customHeight="1" x14ac:dyDescent="0.2">
      <c r="A2420" s="29">
        <v>45404.84202063657</v>
      </c>
      <c r="B2420" s="20" t="s">
        <v>13796</v>
      </c>
      <c r="C2420" s="30">
        <v>160122771022</v>
      </c>
      <c r="D2420" s="20" t="s">
        <v>13797</v>
      </c>
      <c r="E2420" s="20" t="s">
        <v>40</v>
      </c>
      <c r="F2420" s="20" t="s">
        <v>9</v>
      </c>
      <c r="G2420" s="20">
        <v>1</v>
      </c>
      <c r="H2420" s="20">
        <v>2026</v>
      </c>
      <c r="I2420" s="20" t="s">
        <v>13798</v>
      </c>
      <c r="J2420" s="20" t="s">
        <v>13799</v>
      </c>
      <c r="K2420" s="20">
        <v>7995669265</v>
      </c>
      <c r="L2420" s="20" t="s">
        <v>13800</v>
      </c>
      <c r="M2420" s="20">
        <v>8106000574</v>
      </c>
      <c r="N2420" s="20" t="s">
        <v>67</v>
      </c>
      <c r="O2420" s="20" t="s">
        <v>169</v>
      </c>
      <c r="P2420" s="31" t="s">
        <v>13801</v>
      </c>
      <c r="Q2420" s="20" t="s">
        <v>70</v>
      </c>
      <c r="R2420" s="20" t="s">
        <v>164</v>
      </c>
    </row>
    <row r="2421" spans="1:18" ht="22.5" hidden="1" customHeight="1" x14ac:dyDescent="0.2">
      <c r="A2421" s="29">
        <v>45372.641823414349</v>
      </c>
      <c r="B2421" s="20" t="s">
        <v>13802</v>
      </c>
      <c r="C2421" s="30">
        <v>160122771023</v>
      </c>
      <c r="D2421" s="20" t="s">
        <v>13803</v>
      </c>
      <c r="E2421" s="20" t="s">
        <v>40</v>
      </c>
      <c r="F2421" s="20" t="s">
        <v>9</v>
      </c>
      <c r="G2421" s="20">
        <v>1</v>
      </c>
      <c r="H2421" s="20">
        <v>2026</v>
      </c>
      <c r="I2421" s="20" t="s">
        <v>13804</v>
      </c>
      <c r="J2421" s="20" t="s">
        <v>13802</v>
      </c>
      <c r="K2421" s="20">
        <v>9652881862</v>
      </c>
      <c r="L2421" s="20" t="s">
        <v>13805</v>
      </c>
      <c r="M2421" s="20">
        <v>8106000574</v>
      </c>
      <c r="N2421" s="20" t="s">
        <v>67</v>
      </c>
      <c r="O2421" s="20">
        <v>75</v>
      </c>
      <c r="P2421" s="31" t="s">
        <v>13806</v>
      </c>
      <c r="Q2421" s="20" t="s">
        <v>70</v>
      </c>
      <c r="R2421" s="32" t="s">
        <v>2943</v>
      </c>
    </row>
    <row r="2422" spans="1:18" ht="22.5" hidden="1" customHeight="1" x14ac:dyDescent="0.2">
      <c r="A2422" s="29">
        <v>45402.419284386575</v>
      </c>
      <c r="B2422" s="20" t="s">
        <v>13807</v>
      </c>
      <c r="C2422" s="30">
        <v>160122771024</v>
      </c>
      <c r="D2422" s="20" t="s">
        <v>13808</v>
      </c>
      <c r="E2422" s="20" t="s">
        <v>40</v>
      </c>
      <c r="F2422" s="20" t="s">
        <v>9</v>
      </c>
      <c r="G2422" s="20">
        <v>1</v>
      </c>
      <c r="H2422" s="20">
        <v>2026</v>
      </c>
      <c r="I2422" s="20" t="s">
        <v>13809</v>
      </c>
      <c r="J2422" s="20" t="s">
        <v>13807</v>
      </c>
      <c r="K2422" s="20">
        <v>9110541434</v>
      </c>
      <c r="L2422" s="20" t="s">
        <v>13810</v>
      </c>
      <c r="M2422" s="20">
        <v>8919497139</v>
      </c>
      <c r="N2422" s="20" t="s">
        <v>67</v>
      </c>
      <c r="O2422" s="20" t="s">
        <v>276</v>
      </c>
      <c r="P2422" s="31" t="s">
        <v>13811</v>
      </c>
      <c r="Q2422" s="20" t="s">
        <v>46</v>
      </c>
      <c r="R2422" s="20" t="s">
        <v>242</v>
      </c>
    </row>
    <row r="2423" spans="1:18" ht="22.5" hidden="1" customHeight="1" x14ac:dyDescent="0.2">
      <c r="A2423" s="29">
        <v>45379.499233275463</v>
      </c>
      <c r="B2423" s="20" t="s">
        <v>13812</v>
      </c>
      <c r="C2423" s="30">
        <v>160122771025</v>
      </c>
      <c r="D2423" s="20" t="s">
        <v>13813</v>
      </c>
      <c r="E2423" s="20" t="s">
        <v>40</v>
      </c>
      <c r="F2423" s="20" t="s">
        <v>9</v>
      </c>
      <c r="G2423" s="20">
        <v>1</v>
      </c>
      <c r="H2423" s="20">
        <v>2026</v>
      </c>
      <c r="I2423" s="20" t="s">
        <v>13814</v>
      </c>
      <c r="J2423" s="20" t="s">
        <v>13812</v>
      </c>
      <c r="K2423" s="20">
        <v>9347151412</v>
      </c>
      <c r="L2423" s="20" t="s">
        <v>13815</v>
      </c>
      <c r="M2423" s="20">
        <v>8919497135</v>
      </c>
      <c r="N2423" s="20" t="s">
        <v>67</v>
      </c>
      <c r="O2423" s="20">
        <v>75.52</v>
      </c>
      <c r="P2423" s="31" t="s">
        <v>13816</v>
      </c>
      <c r="Q2423" s="20" t="s">
        <v>70</v>
      </c>
      <c r="R2423" s="32" t="s">
        <v>13817</v>
      </c>
    </row>
    <row r="2424" spans="1:18" ht="22.5" hidden="1" customHeight="1" x14ac:dyDescent="0.2">
      <c r="A2424" s="29">
        <v>45378.928578495368</v>
      </c>
      <c r="B2424" s="20" t="s">
        <v>13818</v>
      </c>
      <c r="C2424" s="30">
        <v>160122771026</v>
      </c>
      <c r="D2424" s="20" t="s">
        <v>13819</v>
      </c>
      <c r="E2424" s="20" t="s">
        <v>50</v>
      </c>
      <c r="F2424" s="20" t="s">
        <v>9</v>
      </c>
      <c r="G2424" s="20">
        <v>1</v>
      </c>
      <c r="H2424" s="20">
        <v>2026</v>
      </c>
      <c r="I2424" s="20" t="s">
        <v>13820</v>
      </c>
      <c r="J2424" s="20" t="s">
        <v>13818</v>
      </c>
      <c r="K2424" s="20">
        <v>9014392550</v>
      </c>
      <c r="L2424" s="20" t="s">
        <v>13821</v>
      </c>
      <c r="M2424" s="20">
        <v>8919497135</v>
      </c>
      <c r="N2424" s="20" t="s">
        <v>316</v>
      </c>
      <c r="O2424" s="20" t="s">
        <v>13822</v>
      </c>
      <c r="P2424" s="20" t="s">
        <v>13823</v>
      </c>
      <c r="Q2424" s="20" t="s">
        <v>46</v>
      </c>
      <c r="R2424" s="33" t="s">
        <v>13824</v>
      </c>
    </row>
    <row r="2425" spans="1:18" ht="22.5" hidden="1" customHeight="1" x14ac:dyDescent="0.2">
      <c r="A2425" s="29">
        <v>45408.983027916664</v>
      </c>
      <c r="B2425" s="20" t="s">
        <v>13825</v>
      </c>
      <c r="C2425" s="30">
        <v>160122771028</v>
      </c>
      <c r="D2425" s="20" t="s">
        <v>13826</v>
      </c>
      <c r="E2425" s="20" t="s">
        <v>50</v>
      </c>
      <c r="F2425" s="20" t="s">
        <v>9</v>
      </c>
      <c r="G2425" s="20">
        <v>1</v>
      </c>
      <c r="H2425" s="20">
        <v>2026</v>
      </c>
      <c r="I2425" s="20" t="s">
        <v>13827</v>
      </c>
      <c r="J2425" s="20" t="s">
        <v>13825</v>
      </c>
      <c r="K2425" s="20">
        <v>8019610341</v>
      </c>
      <c r="L2425" s="20" t="s">
        <v>13828</v>
      </c>
      <c r="M2425" s="20">
        <v>8919497135</v>
      </c>
      <c r="N2425" s="20" t="s">
        <v>1111</v>
      </c>
      <c r="O2425" s="20">
        <v>50</v>
      </c>
      <c r="P2425" s="31" t="s">
        <v>13829</v>
      </c>
      <c r="Q2425" s="20" t="s">
        <v>46</v>
      </c>
      <c r="R2425" s="20" t="s">
        <v>1638</v>
      </c>
    </row>
    <row r="2426" spans="1:18" ht="22.5" hidden="1" customHeight="1" x14ac:dyDescent="0.2">
      <c r="A2426" s="29">
        <v>45386.500786712961</v>
      </c>
      <c r="B2426" s="20" t="s">
        <v>13830</v>
      </c>
      <c r="C2426" s="30">
        <v>160122771029</v>
      </c>
      <c r="D2426" s="20" t="s">
        <v>13831</v>
      </c>
      <c r="E2426" s="20" t="s">
        <v>50</v>
      </c>
      <c r="F2426" s="20" t="s">
        <v>9</v>
      </c>
      <c r="G2426" s="20">
        <v>1</v>
      </c>
      <c r="H2426" s="20">
        <v>2026</v>
      </c>
      <c r="I2426" s="20" t="s">
        <v>13832</v>
      </c>
      <c r="J2426" s="20" t="s">
        <v>13830</v>
      </c>
      <c r="K2426" s="20">
        <v>6309436235</v>
      </c>
      <c r="L2426" s="20" t="s">
        <v>13828</v>
      </c>
      <c r="M2426" s="20">
        <v>8919497135</v>
      </c>
      <c r="N2426" s="20" t="s">
        <v>67</v>
      </c>
      <c r="O2426" s="20">
        <v>75</v>
      </c>
      <c r="P2426" s="31" t="s">
        <v>13833</v>
      </c>
      <c r="Q2426" s="20" t="s">
        <v>70</v>
      </c>
      <c r="R2426" s="32" t="s">
        <v>3239</v>
      </c>
    </row>
    <row r="2427" spans="1:18" ht="22.5" hidden="1" customHeight="1" x14ac:dyDescent="0.2">
      <c r="A2427" s="29">
        <v>45387.466840081019</v>
      </c>
      <c r="B2427" s="20" t="s">
        <v>13834</v>
      </c>
      <c r="C2427" s="30">
        <v>160122771030</v>
      </c>
      <c r="D2427" s="20" t="s">
        <v>13835</v>
      </c>
      <c r="E2427" s="20" t="s">
        <v>50</v>
      </c>
      <c r="F2427" s="20" t="s">
        <v>9</v>
      </c>
      <c r="G2427" s="20">
        <v>1</v>
      </c>
      <c r="H2427" s="20">
        <v>2026</v>
      </c>
      <c r="I2427" s="20" t="s">
        <v>13834</v>
      </c>
      <c r="J2427" s="20" t="s">
        <v>13834</v>
      </c>
      <c r="K2427" s="20">
        <v>7675851616</v>
      </c>
      <c r="L2427" s="20" t="s">
        <v>13836</v>
      </c>
      <c r="M2427" s="20">
        <v>999999999999999</v>
      </c>
      <c r="N2427" s="20" t="s">
        <v>67</v>
      </c>
      <c r="O2427" s="20">
        <v>75</v>
      </c>
      <c r="P2427" s="31" t="s">
        <v>13837</v>
      </c>
      <c r="Q2427" s="20" t="s">
        <v>46</v>
      </c>
      <c r="R2427" s="20" t="s">
        <v>85</v>
      </c>
    </row>
    <row r="2428" spans="1:18" ht="22.5" hidden="1" customHeight="1" x14ac:dyDescent="0.2">
      <c r="A2428" s="29">
        <v>45377.455637499996</v>
      </c>
      <c r="B2428" s="20" t="s">
        <v>13838</v>
      </c>
      <c r="C2428" s="30">
        <v>160122771031</v>
      </c>
      <c r="D2428" s="20" t="s">
        <v>13839</v>
      </c>
      <c r="E2428" s="20" t="s">
        <v>50</v>
      </c>
      <c r="F2428" s="20" t="s">
        <v>9</v>
      </c>
      <c r="G2428" s="20">
        <v>1</v>
      </c>
      <c r="H2428" s="20">
        <v>2026</v>
      </c>
      <c r="I2428" s="20" t="s">
        <v>13840</v>
      </c>
      <c r="J2428" s="20" t="s">
        <v>13838</v>
      </c>
      <c r="K2428" s="20">
        <v>8897160549</v>
      </c>
      <c r="L2428" s="20" t="s">
        <v>13841</v>
      </c>
      <c r="M2428" s="20">
        <v>8919497135</v>
      </c>
      <c r="N2428" s="20" t="s">
        <v>1360</v>
      </c>
      <c r="O2428" s="20" t="s">
        <v>13842</v>
      </c>
      <c r="P2428" s="20" t="s">
        <v>13843</v>
      </c>
      <c r="Q2428" s="20" t="s">
        <v>46</v>
      </c>
      <c r="R2428" s="32" t="s">
        <v>149</v>
      </c>
    </row>
    <row r="2429" spans="1:18" ht="22.5" hidden="1" customHeight="1" x14ac:dyDescent="0.2">
      <c r="A2429" s="29">
        <v>45407.635515347225</v>
      </c>
      <c r="B2429" s="20" t="s">
        <v>13844</v>
      </c>
      <c r="C2429" s="30">
        <v>160122771032</v>
      </c>
      <c r="D2429" s="20" t="s">
        <v>13845</v>
      </c>
      <c r="E2429" s="20" t="s">
        <v>50</v>
      </c>
      <c r="F2429" s="20" t="s">
        <v>9</v>
      </c>
      <c r="G2429" s="20">
        <v>1</v>
      </c>
      <c r="H2429" s="20">
        <v>2026</v>
      </c>
      <c r="I2429" s="20" t="s">
        <v>13846</v>
      </c>
      <c r="J2429" s="20" t="s">
        <v>13844</v>
      </c>
      <c r="K2429" s="20">
        <v>7989719574</v>
      </c>
      <c r="L2429" s="20" t="s">
        <v>13847</v>
      </c>
      <c r="M2429" s="20">
        <v>8919497135</v>
      </c>
      <c r="N2429" s="20" t="s">
        <v>67</v>
      </c>
      <c r="O2429" s="20">
        <v>75.52</v>
      </c>
      <c r="P2429" s="31" t="s">
        <v>13848</v>
      </c>
      <c r="Q2429" s="20" t="s">
        <v>46</v>
      </c>
      <c r="R2429" s="20" t="s">
        <v>13849</v>
      </c>
    </row>
    <row r="2430" spans="1:18" ht="22.5" hidden="1" customHeight="1" x14ac:dyDescent="0.2">
      <c r="A2430" s="29">
        <v>45378.593533923609</v>
      </c>
      <c r="B2430" s="20" t="s">
        <v>13850</v>
      </c>
      <c r="C2430" s="30">
        <v>160122771033</v>
      </c>
      <c r="D2430" s="20" t="s">
        <v>13851</v>
      </c>
      <c r="E2430" s="20" t="s">
        <v>50</v>
      </c>
      <c r="F2430" s="20" t="s">
        <v>9</v>
      </c>
      <c r="G2430" s="20">
        <v>1</v>
      </c>
      <c r="H2430" s="20">
        <v>2026</v>
      </c>
      <c r="I2430" s="20" t="s">
        <v>13852</v>
      </c>
      <c r="J2430" s="20" t="s">
        <v>13850</v>
      </c>
      <c r="K2430" s="20">
        <v>7671070414</v>
      </c>
      <c r="L2430" s="20" t="s">
        <v>13847</v>
      </c>
      <c r="M2430" s="20">
        <v>8919497135</v>
      </c>
      <c r="N2430" s="20" t="s">
        <v>67</v>
      </c>
      <c r="O2430" s="20" t="s">
        <v>13853</v>
      </c>
      <c r="P2430" s="31" t="s">
        <v>13854</v>
      </c>
      <c r="Q2430" s="20" t="s">
        <v>70</v>
      </c>
      <c r="R2430" s="32" t="s">
        <v>13855</v>
      </c>
    </row>
    <row r="2431" spans="1:18" ht="22.5" hidden="1" customHeight="1" x14ac:dyDescent="0.2">
      <c r="A2431" s="29">
        <v>45377.454850821756</v>
      </c>
      <c r="B2431" s="20" t="s">
        <v>13856</v>
      </c>
      <c r="C2431" s="30">
        <v>160122771034</v>
      </c>
      <c r="D2431" s="20" t="s">
        <v>13857</v>
      </c>
      <c r="E2431" s="20" t="s">
        <v>50</v>
      </c>
      <c r="F2431" s="20" t="s">
        <v>9</v>
      </c>
      <c r="G2431" s="20">
        <v>1</v>
      </c>
      <c r="H2431" s="20">
        <v>2026</v>
      </c>
      <c r="I2431" s="20" t="s">
        <v>13858</v>
      </c>
      <c r="J2431" s="20" t="s">
        <v>13856</v>
      </c>
      <c r="K2431" s="20">
        <v>9849101656</v>
      </c>
      <c r="L2431" s="20" t="s">
        <v>13859</v>
      </c>
      <c r="M2431" s="20">
        <v>8919497135</v>
      </c>
      <c r="N2431" s="20" t="s">
        <v>13860</v>
      </c>
      <c r="O2431" s="20" t="s">
        <v>13861</v>
      </c>
      <c r="P2431" s="20" t="s">
        <v>13862</v>
      </c>
      <c r="Q2431" s="20" t="s">
        <v>70</v>
      </c>
      <c r="R2431" s="32" t="s">
        <v>13863</v>
      </c>
    </row>
    <row r="2432" spans="1:18" ht="22.5" hidden="1" customHeight="1" x14ac:dyDescent="0.2">
      <c r="A2432" s="29">
        <v>45374.848717233792</v>
      </c>
      <c r="B2432" s="20" t="s">
        <v>13864</v>
      </c>
      <c r="C2432" s="30">
        <v>160122771035</v>
      </c>
      <c r="D2432" s="20" t="s">
        <v>13865</v>
      </c>
      <c r="E2432" s="20" t="s">
        <v>50</v>
      </c>
      <c r="F2432" s="20" t="s">
        <v>9</v>
      </c>
      <c r="G2432" s="20">
        <v>1</v>
      </c>
      <c r="H2432" s="20">
        <v>2026</v>
      </c>
      <c r="I2432" s="20" t="s">
        <v>13866</v>
      </c>
      <c r="J2432" s="20" t="s">
        <v>13864</v>
      </c>
      <c r="K2432" s="20">
        <v>9640878600</v>
      </c>
      <c r="L2432" s="20" t="s">
        <v>13867</v>
      </c>
      <c r="M2432" s="20">
        <v>8919497135</v>
      </c>
      <c r="N2432" s="20" t="s">
        <v>5298</v>
      </c>
      <c r="O2432" s="20" t="s">
        <v>13868</v>
      </c>
      <c r="P2432" s="20" t="s">
        <v>13869</v>
      </c>
      <c r="Q2432" s="20" t="s">
        <v>46</v>
      </c>
      <c r="R2432" s="32" t="s">
        <v>13870</v>
      </c>
    </row>
    <row r="2433" spans="1:18" ht="22.5" hidden="1" customHeight="1" x14ac:dyDescent="0.2">
      <c r="A2433" s="29">
        <v>45401.002331481483</v>
      </c>
      <c r="B2433" s="20" t="s">
        <v>13871</v>
      </c>
      <c r="C2433" s="30">
        <v>160122771036</v>
      </c>
      <c r="D2433" s="20" t="s">
        <v>13872</v>
      </c>
      <c r="E2433" s="20" t="s">
        <v>50</v>
      </c>
      <c r="F2433" s="20" t="s">
        <v>9</v>
      </c>
      <c r="G2433" s="20">
        <v>1</v>
      </c>
      <c r="H2433" s="20">
        <v>2026</v>
      </c>
      <c r="I2433" s="20" t="s">
        <v>13873</v>
      </c>
      <c r="J2433" s="20" t="s">
        <v>13871</v>
      </c>
      <c r="K2433" s="20">
        <v>9000268696</v>
      </c>
      <c r="L2433" s="20" t="s">
        <v>13828</v>
      </c>
      <c r="M2433" s="20">
        <v>8919497135</v>
      </c>
      <c r="N2433" s="20" t="s">
        <v>43</v>
      </c>
      <c r="O2433" s="20">
        <v>114</v>
      </c>
      <c r="P2433" s="31" t="s">
        <v>13874</v>
      </c>
      <c r="Q2433" s="20" t="s">
        <v>70</v>
      </c>
      <c r="R2433" s="20" t="s">
        <v>85</v>
      </c>
    </row>
    <row r="2434" spans="1:18" ht="22.5" hidden="1" customHeight="1" x14ac:dyDescent="0.2">
      <c r="A2434" s="29">
        <v>45387.603481979168</v>
      </c>
      <c r="B2434" s="20" t="s">
        <v>13875</v>
      </c>
      <c r="C2434" s="30">
        <v>160122771037</v>
      </c>
      <c r="D2434" s="20" t="s">
        <v>13876</v>
      </c>
      <c r="E2434" s="20" t="s">
        <v>50</v>
      </c>
      <c r="F2434" s="20" t="s">
        <v>9</v>
      </c>
      <c r="G2434" s="20">
        <v>1</v>
      </c>
      <c r="H2434" s="20">
        <v>2026</v>
      </c>
      <c r="I2434" s="20" t="s">
        <v>13877</v>
      </c>
      <c r="J2434" s="20" t="s">
        <v>13875</v>
      </c>
      <c r="K2434" s="20">
        <v>6301171512</v>
      </c>
      <c r="L2434" s="20" t="s">
        <v>13878</v>
      </c>
      <c r="M2434" s="20">
        <v>8919497135</v>
      </c>
      <c r="N2434" s="20" t="s">
        <v>61</v>
      </c>
      <c r="O2434" s="20">
        <v>100</v>
      </c>
      <c r="P2434" s="20" t="s">
        <v>13879</v>
      </c>
      <c r="Q2434" s="20" t="s">
        <v>46</v>
      </c>
      <c r="R2434" s="20" t="s">
        <v>85</v>
      </c>
    </row>
    <row r="2435" spans="1:18" ht="22.5" hidden="1" customHeight="1" x14ac:dyDescent="0.2">
      <c r="A2435" s="29">
        <v>45378.75511435185</v>
      </c>
      <c r="B2435" s="20" t="s">
        <v>13880</v>
      </c>
      <c r="C2435" s="30">
        <v>160122771038</v>
      </c>
      <c r="D2435" s="20" t="s">
        <v>13881</v>
      </c>
      <c r="E2435" s="20" t="s">
        <v>50</v>
      </c>
      <c r="F2435" s="20" t="s">
        <v>9</v>
      </c>
      <c r="G2435" s="20">
        <v>1</v>
      </c>
      <c r="H2435" s="20">
        <v>2026</v>
      </c>
      <c r="I2435" s="20" t="s">
        <v>13882</v>
      </c>
      <c r="J2435" s="20" t="s">
        <v>13880</v>
      </c>
      <c r="K2435" s="20">
        <v>9392389299</v>
      </c>
      <c r="L2435" s="20" t="s">
        <v>13883</v>
      </c>
      <c r="M2435" s="20">
        <v>8919497135</v>
      </c>
      <c r="N2435" s="20" t="s">
        <v>67</v>
      </c>
      <c r="O2435" s="20" t="s">
        <v>110</v>
      </c>
      <c r="P2435" s="31" t="s">
        <v>13884</v>
      </c>
      <c r="Q2435" s="20" t="s">
        <v>46</v>
      </c>
      <c r="R2435" s="32" t="s">
        <v>164</v>
      </c>
    </row>
    <row r="2436" spans="1:18" ht="22.5" hidden="1" customHeight="1" x14ac:dyDescent="0.2">
      <c r="A2436" s="29">
        <v>45402.999199942133</v>
      </c>
      <c r="B2436" s="20" t="s">
        <v>13885</v>
      </c>
      <c r="C2436" s="30">
        <v>160122771039</v>
      </c>
      <c r="D2436" s="20" t="s">
        <v>13886</v>
      </c>
      <c r="E2436" s="20" t="s">
        <v>50</v>
      </c>
      <c r="F2436" s="20" t="s">
        <v>9</v>
      </c>
      <c r="G2436" s="20">
        <v>1</v>
      </c>
      <c r="H2436" s="20">
        <v>2026</v>
      </c>
      <c r="I2436" s="20" t="s">
        <v>13887</v>
      </c>
      <c r="J2436" s="20" t="s">
        <v>13885</v>
      </c>
      <c r="K2436" s="20">
        <v>9154252239</v>
      </c>
      <c r="L2436" s="20" t="s">
        <v>13888</v>
      </c>
      <c r="M2436" s="20">
        <v>8919497135</v>
      </c>
      <c r="N2436" s="20" t="s">
        <v>67</v>
      </c>
      <c r="O2436" s="20" t="s">
        <v>1410</v>
      </c>
      <c r="P2436" s="20" t="s">
        <v>13889</v>
      </c>
      <c r="Q2436" s="20" t="s">
        <v>70</v>
      </c>
      <c r="R2436" s="32" t="s">
        <v>56</v>
      </c>
    </row>
    <row r="2437" spans="1:18" ht="22.5" hidden="1" customHeight="1" x14ac:dyDescent="0.2">
      <c r="A2437" s="29">
        <v>45378.578378321763</v>
      </c>
      <c r="B2437" s="20" t="s">
        <v>13890</v>
      </c>
      <c r="C2437" s="30">
        <v>160122771040</v>
      </c>
      <c r="D2437" s="20" t="s">
        <v>13891</v>
      </c>
      <c r="E2437" s="20" t="s">
        <v>50</v>
      </c>
      <c r="F2437" s="20" t="s">
        <v>9</v>
      </c>
      <c r="G2437" s="20">
        <v>1</v>
      </c>
      <c r="H2437" s="20">
        <v>2026</v>
      </c>
      <c r="I2437" s="20" t="s">
        <v>13892</v>
      </c>
      <c r="J2437" s="20" t="s">
        <v>13890</v>
      </c>
      <c r="K2437" s="20">
        <v>6281364091</v>
      </c>
      <c r="L2437" s="20" t="s">
        <v>13893</v>
      </c>
      <c r="M2437" s="20">
        <v>8919497135</v>
      </c>
      <c r="N2437" s="20" t="s">
        <v>600</v>
      </c>
      <c r="O2437" s="20" t="s">
        <v>770</v>
      </c>
      <c r="P2437" s="31" t="s">
        <v>13894</v>
      </c>
      <c r="Q2437" s="20" t="s">
        <v>46</v>
      </c>
      <c r="R2437" s="32" t="s">
        <v>13895</v>
      </c>
    </row>
    <row r="2438" spans="1:18" ht="22.5" hidden="1" customHeight="1" x14ac:dyDescent="0.2">
      <c r="A2438" s="29">
        <v>45377.462024398148</v>
      </c>
      <c r="B2438" s="20" t="s">
        <v>13896</v>
      </c>
      <c r="C2438" s="30">
        <v>160122771041</v>
      </c>
      <c r="D2438" s="20" t="s">
        <v>13897</v>
      </c>
      <c r="E2438" s="20" t="s">
        <v>50</v>
      </c>
      <c r="F2438" s="20" t="s">
        <v>9</v>
      </c>
      <c r="G2438" s="20">
        <v>1</v>
      </c>
      <c r="H2438" s="20">
        <v>2026</v>
      </c>
      <c r="I2438" s="20" t="s">
        <v>13898</v>
      </c>
      <c r="J2438" s="20" t="s">
        <v>13896</v>
      </c>
      <c r="K2438" s="20">
        <v>8919374748</v>
      </c>
      <c r="L2438" s="20" t="s">
        <v>13859</v>
      </c>
      <c r="M2438" s="20">
        <v>8919497135</v>
      </c>
      <c r="N2438" s="20" t="s">
        <v>6183</v>
      </c>
      <c r="O2438" s="20" t="s">
        <v>13899</v>
      </c>
      <c r="P2438" s="20" t="s">
        <v>13900</v>
      </c>
      <c r="Q2438" s="20" t="s">
        <v>70</v>
      </c>
      <c r="R2438" s="32" t="s">
        <v>1719</v>
      </c>
    </row>
    <row r="2439" spans="1:18" ht="22.5" hidden="1" customHeight="1" x14ac:dyDescent="0.2">
      <c r="A2439" s="29">
        <v>45378.459881331015</v>
      </c>
      <c r="B2439" s="20" t="s">
        <v>13901</v>
      </c>
      <c r="C2439" s="30">
        <v>160122771042</v>
      </c>
      <c r="D2439" s="20" t="s">
        <v>13902</v>
      </c>
      <c r="E2439" s="20" t="s">
        <v>50</v>
      </c>
      <c r="F2439" s="20" t="s">
        <v>9</v>
      </c>
      <c r="G2439" s="20">
        <v>1</v>
      </c>
      <c r="H2439" s="20">
        <v>2026</v>
      </c>
      <c r="I2439" s="20" t="s">
        <v>13903</v>
      </c>
      <c r="J2439" s="20" t="s">
        <v>13901</v>
      </c>
      <c r="K2439" s="20">
        <v>9121535067</v>
      </c>
      <c r="L2439" s="20" t="s">
        <v>13904</v>
      </c>
      <c r="M2439" s="20">
        <v>8919497135</v>
      </c>
      <c r="N2439" s="20" t="s">
        <v>67</v>
      </c>
      <c r="O2439" s="20" t="s">
        <v>5107</v>
      </c>
      <c r="P2439" s="31" t="s">
        <v>13905</v>
      </c>
      <c r="Q2439" s="20" t="s">
        <v>46</v>
      </c>
      <c r="R2439" s="32" t="s">
        <v>13906</v>
      </c>
    </row>
    <row r="2440" spans="1:18" ht="22.5" hidden="1" customHeight="1" x14ac:dyDescent="0.2">
      <c r="A2440" s="29">
        <v>45377.456813009259</v>
      </c>
      <c r="B2440" s="20" t="s">
        <v>13907</v>
      </c>
      <c r="C2440" s="30">
        <v>160122771043</v>
      </c>
      <c r="D2440" s="20" t="s">
        <v>13908</v>
      </c>
      <c r="E2440" s="20" t="s">
        <v>50</v>
      </c>
      <c r="F2440" s="20" t="s">
        <v>9</v>
      </c>
      <c r="G2440" s="20">
        <v>1</v>
      </c>
      <c r="H2440" s="20">
        <v>2026</v>
      </c>
      <c r="I2440" s="20" t="s">
        <v>13909</v>
      </c>
      <c r="J2440" s="20" t="s">
        <v>13907</v>
      </c>
      <c r="K2440" s="20">
        <v>9398748440</v>
      </c>
      <c r="L2440" s="20" t="s">
        <v>13910</v>
      </c>
      <c r="M2440" s="20">
        <v>8919497135</v>
      </c>
      <c r="N2440" s="20" t="s">
        <v>67</v>
      </c>
      <c r="O2440" s="20">
        <v>75.14</v>
      </c>
      <c r="P2440" s="31" t="s">
        <v>13911</v>
      </c>
      <c r="Q2440" s="20" t="s">
        <v>70</v>
      </c>
      <c r="R2440" s="32" t="s">
        <v>142</v>
      </c>
    </row>
    <row r="2441" spans="1:18" ht="22.5" hidden="1" customHeight="1" x14ac:dyDescent="0.2">
      <c r="A2441" s="29">
        <v>45407.587676180556</v>
      </c>
      <c r="B2441" s="20" t="s">
        <v>13912</v>
      </c>
      <c r="C2441" s="30">
        <v>160122771044</v>
      </c>
      <c r="D2441" s="20" t="s">
        <v>13913</v>
      </c>
      <c r="E2441" s="20" t="s">
        <v>50</v>
      </c>
      <c r="F2441" s="20" t="s">
        <v>9</v>
      </c>
      <c r="G2441" s="20">
        <v>1</v>
      </c>
      <c r="H2441" s="20">
        <v>2026</v>
      </c>
      <c r="I2441" s="20" t="s">
        <v>13914</v>
      </c>
      <c r="J2441" s="20" t="s">
        <v>13912</v>
      </c>
      <c r="K2441" s="20">
        <v>7207832600</v>
      </c>
      <c r="L2441" s="20" t="s">
        <v>13915</v>
      </c>
      <c r="M2441" s="20">
        <v>8976748997</v>
      </c>
      <c r="N2441" s="20" t="s">
        <v>67</v>
      </c>
      <c r="O2441" s="20">
        <v>35</v>
      </c>
      <c r="P2441" s="31" t="s">
        <v>13916</v>
      </c>
      <c r="Q2441" s="20" t="s">
        <v>70</v>
      </c>
      <c r="R2441" s="20" t="s">
        <v>4905</v>
      </c>
    </row>
    <row r="2442" spans="1:18" ht="22.5" hidden="1" customHeight="1" x14ac:dyDescent="0.2">
      <c r="A2442" s="29">
        <v>45374.703901307876</v>
      </c>
      <c r="B2442" s="20" t="s">
        <v>13917</v>
      </c>
      <c r="C2442" s="30">
        <v>160122771045</v>
      </c>
      <c r="D2442" s="20" t="s">
        <v>13918</v>
      </c>
      <c r="E2442" s="20" t="s">
        <v>50</v>
      </c>
      <c r="F2442" s="20" t="s">
        <v>9</v>
      </c>
      <c r="G2442" s="20">
        <v>1</v>
      </c>
      <c r="H2442" s="20">
        <v>2026</v>
      </c>
      <c r="I2442" s="20" t="s">
        <v>13919</v>
      </c>
      <c r="J2442" s="20" t="s">
        <v>13917</v>
      </c>
      <c r="K2442" s="20">
        <v>8019845063</v>
      </c>
      <c r="L2442" s="20" t="s">
        <v>13920</v>
      </c>
      <c r="M2442" s="20">
        <v>8919497135</v>
      </c>
      <c r="N2442" s="20" t="s">
        <v>1111</v>
      </c>
      <c r="O2442" s="20" t="s">
        <v>169</v>
      </c>
      <c r="P2442" s="31" t="s">
        <v>13921</v>
      </c>
      <c r="Q2442" s="20" t="s">
        <v>70</v>
      </c>
      <c r="R2442" s="32" t="s">
        <v>56</v>
      </c>
    </row>
    <row r="2443" spans="1:18" ht="22.5" hidden="1" customHeight="1" x14ac:dyDescent="0.2">
      <c r="A2443" s="29">
        <v>45374.782703645833</v>
      </c>
      <c r="B2443" s="20" t="s">
        <v>13922</v>
      </c>
      <c r="C2443" s="30">
        <v>160122771047</v>
      </c>
      <c r="D2443" s="20" t="s">
        <v>13923</v>
      </c>
      <c r="E2443" s="20" t="s">
        <v>50</v>
      </c>
      <c r="F2443" s="20" t="s">
        <v>9</v>
      </c>
      <c r="G2443" s="20">
        <v>1</v>
      </c>
      <c r="H2443" s="20">
        <v>2026</v>
      </c>
      <c r="I2443" s="20" t="s">
        <v>13924</v>
      </c>
      <c r="J2443" s="20" t="s">
        <v>13922</v>
      </c>
      <c r="K2443" s="20">
        <v>7569585976</v>
      </c>
      <c r="L2443" s="20" t="s">
        <v>13925</v>
      </c>
      <c r="M2443" s="20">
        <v>9966300700</v>
      </c>
      <c r="N2443" s="20" t="s">
        <v>53</v>
      </c>
      <c r="O2443" s="20" t="s">
        <v>1584</v>
      </c>
      <c r="P2443" s="20" t="s">
        <v>13926</v>
      </c>
      <c r="Q2443" s="20" t="s">
        <v>46</v>
      </c>
      <c r="R2443" s="32" t="s">
        <v>242</v>
      </c>
    </row>
    <row r="2444" spans="1:18" ht="22.5" hidden="1" customHeight="1" x14ac:dyDescent="0.2">
      <c r="A2444" s="29">
        <v>45406.422517858795</v>
      </c>
      <c r="B2444" s="20" t="s">
        <v>13927</v>
      </c>
      <c r="C2444" s="30">
        <v>160122771050</v>
      </c>
      <c r="D2444" s="20" t="s">
        <v>13928</v>
      </c>
      <c r="E2444" s="20" t="s">
        <v>50</v>
      </c>
      <c r="F2444" s="20" t="s">
        <v>9</v>
      </c>
      <c r="G2444" s="20">
        <v>1</v>
      </c>
      <c r="H2444" s="20">
        <v>2026</v>
      </c>
      <c r="I2444" s="20" t="s">
        <v>13929</v>
      </c>
      <c r="J2444" s="20" t="s">
        <v>13927</v>
      </c>
      <c r="K2444" s="20">
        <v>8179303684</v>
      </c>
      <c r="L2444" s="20" t="s">
        <v>13930</v>
      </c>
      <c r="M2444" s="20">
        <v>9966300700</v>
      </c>
      <c r="N2444" s="20" t="s">
        <v>1602</v>
      </c>
      <c r="O2444" s="20">
        <v>65</v>
      </c>
      <c r="P2444" s="20" t="s">
        <v>13931</v>
      </c>
      <c r="Q2444" s="20" t="s">
        <v>70</v>
      </c>
      <c r="R2444" s="20" t="s">
        <v>13932</v>
      </c>
    </row>
    <row r="2445" spans="1:18" ht="22.5" hidden="1" customHeight="1" x14ac:dyDescent="0.2">
      <c r="A2445" s="29">
        <v>45387.770293680558</v>
      </c>
      <c r="B2445" s="20" t="s">
        <v>13933</v>
      </c>
      <c r="C2445" s="30">
        <v>160122771051</v>
      </c>
      <c r="D2445" s="20" t="s">
        <v>13934</v>
      </c>
      <c r="E2445" s="20" t="s">
        <v>50</v>
      </c>
      <c r="F2445" s="20" t="s">
        <v>9</v>
      </c>
      <c r="G2445" s="20">
        <v>1</v>
      </c>
      <c r="H2445" s="20">
        <v>2026</v>
      </c>
      <c r="I2445" s="20" t="s">
        <v>13935</v>
      </c>
      <c r="J2445" s="20" t="s">
        <v>13933</v>
      </c>
      <c r="K2445" s="20">
        <v>9014020530</v>
      </c>
      <c r="L2445" s="20" t="s">
        <v>13925</v>
      </c>
      <c r="M2445" s="20">
        <v>9966300700</v>
      </c>
      <c r="N2445" s="20" t="s">
        <v>13936</v>
      </c>
      <c r="O2445" s="20">
        <v>66</v>
      </c>
      <c r="P2445" s="20" t="s">
        <v>13937</v>
      </c>
      <c r="Q2445" s="20" t="s">
        <v>46</v>
      </c>
      <c r="R2445" s="20" t="s">
        <v>13938</v>
      </c>
    </row>
    <row r="2446" spans="1:18" ht="22.5" hidden="1" customHeight="1" x14ac:dyDescent="0.2">
      <c r="A2446" s="29">
        <v>45378.911389166664</v>
      </c>
      <c r="B2446" s="20" t="s">
        <v>13939</v>
      </c>
      <c r="C2446" s="30">
        <v>160122771052</v>
      </c>
      <c r="D2446" s="20" t="s">
        <v>13940</v>
      </c>
      <c r="E2446" s="20" t="s">
        <v>50</v>
      </c>
      <c r="F2446" s="20" t="s">
        <v>9</v>
      </c>
      <c r="G2446" s="20">
        <v>1</v>
      </c>
      <c r="H2446" s="20">
        <v>2026</v>
      </c>
      <c r="I2446" s="20" t="s">
        <v>13941</v>
      </c>
      <c r="J2446" s="20" t="s">
        <v>13939</v>
      </c>
      <c r="K2446" s="20">
        <v>9121364280</v>
      </c>
      <c r="L2446" s="20" t="s">
        <v>13942</v>
      </c>
      <c r="M2446" s="20">
        <v>9966300700</v>
      </c>
      <c r="N2446" s="20" t="s">
        <v>67</v>
      </c>
      <c r="O2446" s="20">
        <v>75</v>
      </c>
      <c r="P2446" s="31" t="s">
        <v>13943</v>
      </c>
      <c r="Q2446" s="20" t="s">
        <v>70</v>
      </c>
      <c r="R2446" s="32" t="s">
        <v>488</v>
      </c>
    </row>
    <row r="2447" spans="1:18" ht="22.5" hidden="1" customHeight="1" x14ac:dyDescent="0.2">
      <c r="A2447" s="29">
        <v>45403.970105046297</v>
      </c>
      <c r="B2447" s="20" t="s">
        <v>13944</v>
      </c>
      <c r="C2447" s="30">
        <v>160122771053</v>
      </c>
      <c r="D2447" s="20" t="s">
        <v>13945</v>
      </c>
      <c r="E2447" s="20" t="s">
        <v>50</v>
      </c>
      <c r="F2447" s="20" t="s">
        <v>9</v>
      </c>
      <c r="G2447" s="20">
        <v>1</v>
      </c>
      <c r="H2447" s="20">
        <v>2026</v>
      </c>
      <c r="I2447" s="20" t="s">
        <v>13946</v>
      </c>
      <c r="J2447" s="20" t="s">
        <v>13944</v>
      </c>
      <c r="K2447" s="20">
        <v>9908454630</v>
      </c>
      <c r="L2447" s="20" t="s">
        <v>13947</v>
      </c>
      <c r="M2447" s="20">
        <v>9966300700</v>
      </c>
      <c r="N2447" s="20" t="s">
        <v>67</v>
      </c>
      <c r="O2447" s="20">
        <v>90</v>
      </c>
      <c r="P2447" s="31" t="s">
        <v>13948</v>
      </c>
      <c r="Q2447" s="20" t="s">
        <v>70</v>
      </c>
      <c r="R2447" s="20" t="s">
        <v>13949</v>
      </c>
    </row>
    <row r="2448" spans="1:18" ht="22.5" hidden="1" customHeight="1" x14ac:dyDescent="0.2">
      <c r="A2448" s="29">
        <v>45380.909373831018</v>
      </c>
      <c r="B2448" s="20" t="s">
        <v>13950</v>
      </c>
      <c r="C2448" s="30">
        <v>160122771054</v>
      </c>
      <c r="D2448" s="20" t="s">
        <v>13951</v>
      </c>
      <c r="E2448" s="20" t="s">
        <v>50</v>
      </c>
      <c r="F2448" s="20" t="s">
        <v>9</v>
      </c>
      <c r="G2448" s="20">
        <v>1</v>
      </c>
      <c r="H2448" s="20">
        <v>2026</v>
      </c>
      <c r="I2448" s="20" t="s">
        <v>13952</v>
      </c>
      <c r="J2448" s="20" t="s">
        <v>13950</v>
      </c>
      <c r="K2448" s="20">
        <v>8179316151</v>
      </c>
      <c r="L2448" s="20" t="s">
        <v>13953</v>
      </c>
      <c r="M2448" s="20">
        <v>9966300700</v>
      </c>
      <c r="N2448" s="20" t="s">
        <v>2115</v>
      </c>
      <c r="O2448" s="20">
        <v>90</v>
      </c>
      <c r="P2448" s="20" t="s">
        <v>13954</v>
      </c>
      <c r="Q2448" s="20" t="s">
        <v>46</v>
      </c>
      <c r="R2448" s="32" t="s">
        <v>13955</v>
      </c>
    </row>
    <row r="2449" spans="1:18" ht="22.5" hidden="1" customHeight="1" x14ac:dyDescent="0.2">
      <c r="A2449" s="29">
        <v>45403.949657569443</v>
      </c>
      <c r="B2449" s="20" t="s">
        <v>13956</v>
      </c>
      <c r="C2449" s="30">
        <v>160122771055</v>
      </c>
      <c r="D2449" s="20" t="s">
        <v>13957</v>
      </c>
      <c r="E2449" s="20" t="s">
        <v>50</v>
      </c>
      <c r="F2449" s="20" t="s">
        <v>9</v>
      </c>
      <c r="G2449" s="20">
        <v>1</v>
      </c>
      <c r="H2449" s="20">
        <v>2026</v>
      </c>
      <c r="I2449" s="20" t="s">
        <v>13956</v>
      </c>
      <c r="J2449" s="20" t="s">
        <v>13956</v>
      </c>
      <c r="K2449" s="20">
        <v>7207082408</v>
      </c>
      <c r="L2449" s="20" t="s">
        <v>13958</v>
      </c>
      <c r="M2449" s="20">
        <v>9966300700</v>
      </c>
      <c r="N2449" s="20" t="s">
        <v>67</v>
      </c>
      <c r="O2449" s="20">
        <v>75</v>
      </c>
      <c r="P2449" s="31" t="s">
        <v>13959</v>
      </c>
      <c r="Q2449" s="20" t="s">
        <v>46</v>
      </c>
      <c r="R2449" s="20" t="s">
        <v>13960</v>
      </c>
    </row>
    <row r="2450" spans="1:18" ht="22.5" hidden="1" customHeight="1" x14ac:dyDescent="0.2">
      <c r="A2450" s="29">
        <v>45402.555935868055</v>
      </c>
      <c r="B2450" s="20" t="s">
        <v>13961</v>
      </c>
      <c r="C2450" s="30">
        <v>160122771056</v>
      </c>
      <c r="D2450" s="20" t="s">
        <v>13962</v>
      </c>
      <c r="E2450" s="20" t="s">
        <v>50</v>
      </c>
      <c r="F2450" s="20" t="s">
        <v>9</v>
      </c>
      <c r="G2450" s="20">
        <v>1</v>
      </c>
      <c r="H2450" s="20">
        <v>2026</v>
      </c>
      <c r="I2450" s="20" t="s">
        <v>13963</v>
      </c>
      <c r="J2450" s="20" t="s">
        <v>13964</v>
      </c>
      <c r="K2450" s="20">
        <v>9492774026</v>
      </c>
      <c r="L2450" s="20" t="s">
        <v>13925</v>
      </c>
      <c r="M2450" s="20">
        <v>9966300700</v>
      </c>
      <c r="N2450" s="20" t="s">
        <v>67</v>
      </c>
      <c r="O2450" s="20" t="s">
        <v>1010</v>
      </c>
      <c r="P2450" s="31" t="s">
        <v>13965</v>
      </c>
      <c r="Q2450" s="20" t="s">
        <v>46</v>
      </c>
      <c r="R2450" s="20" t="s">
        <v>112</v>
      </c>
    </row>
    <row r="2451" spans="1:18" ht="22.5" hidden="1" customHeight="1" x14ac:dyDescent="0.2">
      <c r="A2451" s="29">
        <v>45411.016150625001</v>
      </c>
      <c r="B2451" s="20" t="s">
        <v>13966</v>
      </c>
      <c r="C2451" s="30">
        <v>160122771057</v>
      </c>
      <c r="D2451" s="20" t="s">
        <v>13967</v>
      </c>
      <c r="E2451" s="20" t="s">
        <v>50</v>
      </c>
      <c r="F2451" s="20" t="s">
        <v>9</v>
      </c>
      <c r="G2451" s="20">
        <v>1</v>
      </c>
      <c r="H2451" s="20">
        <v>2026</v>
      </c>
      <c r="I2451" s="20" t="s">
        <v>13968</v>
      </c>
      <c r="J2451" s="20" t="s">
        <v>13966</v>
      </c>
      <c r="K2451" s="20">
        <v>9059795549</v>
      </c>
      <c r="L2451" s="20" t="s">
        <v>13969</v>
      </c>
      <c r="M2451" s="20">
        <v>9966300700</v>
      </c>
      <c r="N2451" s="20" t="s">
        <v>53</v>
      </c>
      <c r="O2451" s="20" t="s">
        <v>8537</v>
      </c>
      <c r="P2451" s="20" t="s">
        <v>13970</v>
      </c>
      <c r="Q2451" s="20" t="s">
        <v>46</v>
      </c>
      <c r="R2451" s="20" t="s">
        <v>2514</v>
      </c>
    </row>
    <row r="2452" spans="1:18" ht="22.5" hidden="1" customHeight="1" x14ac:dyDescent="0.2">
      <c r="A2452" s="29">
        <v>45378.329013599534</v>
      </c>
      <c r="B2452" s="20" t="s">
        <v>13971</v>
      </c>
      <c r="C2452" s="30">
        <v>160122771058</v>
      </c>
      <c r="D2452" s="20" t="s">
        <v>13972</v>
      </c>
      <c r="E2452" s="20" t="s">
        <v>50</v>
      </c>
      <c r="F2452" s="20" t="s">
        <v>9</v>
      </c>
      <c r="G2452" s="20">
        <v>1</v>
      </c>
      <c r="H2452" s="20">
        <v>2026</v>
      </c>
      <c r="I2452" s="20" t="s">
        <v>13973</v>
      </c>
      <c r="J2452" s="20" t="s">
        <v>13971</v>
      </c>
      <c r="K2452" s="20">
        <v>8790399918</v>
      </c>
      <c r="L2452" s="20" t="s">
        <v>13925</v>
      </c>
      <c r="M2452" s="20">
        <v>9966300700</v>
      </c>
      <c r="N2452" s="20" t="s">
        <v>53</v>
      </c>
      <c r="O2452" s="20" t="s">
        <v>10624</v>
      </c>
      <c r="P2452" s="20" t="s">
        <v>13974</v>
      </c>
      <c r="Q2452" s="20" t="s">
        <v>46</v>
      </c>
      <c r="R2452" s="40" t="s">
        <v>13975</v>
      </c>
    </row>
    <row r="2453" spans="1:18" ht="22.5" hidden="1" customHeight="1" x14ac:dyDescent="0.2">
      <c r="A2453" s="29">
        <v>45387.985147060186</v>
      </c>
      <c r="B2453" s="20" t="s">
        <v>13976</v>
      </c>
      <c r="C2453" s="30">
        <v>160122771059</v>
      </c>
      <c r="D2453" s="20" t="s">
        <v>13977</v>
      </c>
      <c r="E2453" s="20" t="s">
        <v>50</v>
      </c>
      <c r="F2453" s="20" t="s">
        <v>9</v>
      </c>
      <c r="G2453" s="20">
        <v>1</v>
      </c>
      <c r="H2453" s="20">
        <v>2026</v>
      </c>
      <c r="I2453" s="20" t="s">
        <v>13978</v>
      </c>
      <c r="J2453" s="20" t="s">
        <v>13976</v>
      </c>
      <c r="K2453" s="20">
        <v>7286990579</v>
      </c>
      <c r="L2453" s="20" t="s">
        <v>13979</v>
      </c>
      <c r="M2453" s="20">
        <v>9966300700</v>
      </c>
      <c r="N2453" s="20" t="s">
        <v>13980</v>
      </c>
      <c r="O2453" s="20">
        <v>195</v>
      </c>
      <c r="P2453" s="20" t="s">
        <v>13981</v>
      </c>
      <c r="Q2453" s="20" t="s">
        <v>46</v>
      </c>
      <c r="R2453" s="20" t="s">
        <v>13982</v>
      </c>
    </row>
    <row r="2454" spans="1:18" ht="22.5" hidden="1" customHeight="1" x14ac:dyDescent="0.2">
      <c r="A2454" s="29">
        <v>45402.710207245371</v>
      </c>
      <c r="B2454" s="20" t="s">
        <v>13983</v>
      </c>
      <c r="C2454" s="30">
        <v>160122771060</v>
      </c>
      <c r="D2454" s="20" t="s">
        <v>13984</v>
      </c>
      <c r="E2454" s="20" t="s">
        <v>50</v>
      </c>
      <c r="F2454" s="20" t="s">
        <v>9</v>
      </c>
      <c r="G2454" s="20">
        <v>1</v>
      </c>
      <c r="H2454" s="20">
        <v>2026</v>
      </c>
      <c r="I2454" s="20" t="s">
        <v>13985</v>
      </c>
      <c r="J2454" s="20" t="s">
        <v>13983</v>
      </c>
      <c r="K2454" s="20">
        <v>8008904075</v>
      </c>
      <c r="L2454" s="20" t="s">
        <v>13986</v>
      </c>
      <c r="M2454" s="20">
        <v>9966300700</v>
      </c>
      <c r="N2454" s="20" t="s">
        <v>67</v>
      </c>
      <c r="O2454" s="20">
        <v>75</v>
      </c>
      <c r="P2454" s="31" t="s">
        <v>13987</v>
      </c>
      <c r="Q2454" s="20" t="s">
        <v>70</v>
      </c>
      <c r="R2454" s="20" t="s">
        <v>13988</v>
      </c>
    </row>
    <row r="2455" spans="1:18" ht="22.5" hidden="1" customHeight="1" x14ac:dyDescent="0.2">
      <c r="A2455" s="29">
        <v>45406.854809884258</v>
      </c>
      <c r="B2455" s="20" t="s">
        <v>13989</v>
      </c>
      <c r="C2455" s="30">
        <v>160122771062</v>
      </c>
      <c r="D2455" s="20" t="s">
        <v>13990</v>
      </c>
      <c r="E2455" s="20" t="s">
        <v>50</v>
      </c>
      <c r="F2455" s="20" t="s">
        <v>9</v>
      </c>
      <c r="G2455" s="20">
        <v>1</v>
      </c>
      <c r="H2455" s="20">
        <v>2026</v>
      </c>
      <c r="I2455" s="20" t="s">
        <v>13991</v>
      </c>
      <c r="J2455" s="20" t="s">
        <v>13989</v>
      </c>
      <c r="K2455" s="20">
        <v>8247001829</v>
      </c>
      <c r="L2455" s="20" t="s">
        <v>13958</v>
      </c>
      <c r="M2455" s="20">
        <v>9966300700</v>
      </c>
      <c r="N2455" s="20" t="s">
        <v>8026</v>
      </c>
      <c r="O2455" s="20" t="s">
        <v>13992</v>
      </c>
      <c r="P2455" s="20" t="s">
        <v>13993</v>
      </c>
      <c r="Q2455" s="20" t="s">
        <v>70</v>
      </c>
      <c r="R2455" s="20" t="s">
        <v>3205</v>
      </c>
    </row>
    <row r="2456" spans="1:18" ht="22.5" hidden="1" customHeight="1" x14ac:dyDescent="0.2">
      <c r="A2456" s="29">
        <v>45377.456404421297</v>
      </c>
      <c r="B2456" s="20" t="s">
        <v>13994</v>
      </c>
      <c r="C2456" s="30">
        <v>160122771063</v>
      </c>
      <c r="D2456" s="20" t="s">
        <v>13995</v>
      </c>
      <c r="E2456" s="20" t="s">
        <v>50</v>
      </c>
      <c r="F2456" s="20" t="s">
        <v>9</v>
      </c>
      <c r="G2456" s="20">
        <v>1</v>
      </c>
      <c r="H2456" s="20">
        <v>2026</v>
      </c>
      <c r="I2456" s="20" t="s">
        <v>13996</v>
      </c>
      <c r="J2456" s="20" t="s">
        <v>13994</v>
      </c>
      <c r="K2456" s="20">
        <v>9154386706</v>
      </c>
      <c r="L2456" s="20" t="s">
        <v>13979</v>
      </c>
      <c r="M2456" s="20">
        <v>9966300700</v>
      </c>
      <c r="N2456" s="20" t="s">
        <v>1360</v>
      </c>
      <c r="O2456" s="20" t="s">
        <v>3189</v>
      </c>
      <c r="P2456" s="31" t="s">
        <v>13997</v>
      </c>
      <c r="Q2456" s="20" t="s">
        <v>70</v>
      </c>
      <c r="R2456" s="32" t="s">
        <v>13998</v>
      </c>
    </row>
    <row r="2457" spans="1:18" ht="22.5" hidden="1" customHeight="1" x14ac:dyDescent="0.2">
      <c r="A2457" s="29">
        <v>45408.865590081019</v>
      </c>
      <c r="B2457" s="20" t="s">
        <v>13999</v>
      </c>
      <c r="C2457" s="30">
        <v>160122771064</v>
      </c>
      <c r="D2457" s="20" t="s">
        <v>14000</v>
      </c>
      <c r="E2457" s="20" t="s">
        <v>50</v>
      </c>
      <c r="F2457" s="20" t="s">
        <v>7</v>
      </c>
      <c r="G2457" s="20">
        <v>1</v>
      </c>
      <c r="H2457" s="20">
        <v>2026</v>
      </c>
      <c r="I2457" s="20" t="s">
        <v>14001</v>
      </c>
      <c r="J2457" s="20" t="s">
        <v>13999</v>
      </c>
      <c r="K2457" s="20">
        <v>9014583603</v>
      </c>
      <c r="L2457" s="20" t="s">
        <v>14002</v>
      </c>
      <c r="M2457" s="20">
        <v>9966300700</v>
      </c>
      <c r="N2457" s="20" t="s">
        <v>67</v>
      </c>
      <c r="O2457" s="20" t="s">
        <v>2249</v>
      </c>
      <c r="P2457" s="31" t="s">
        <v>14003</v>
      </c>
      <c r="Q2457" s="20" t="s">
        <v>46</v>
      </c>
      <c r="R2457" s="20" t="s">
        <v>682</v>
      </c>
    </row>
    <row r="2458" spans="1:18" ht="22.5" hidden="1" customHeight="1" x14ac:dyDescent="0.2">
      <c r="A2458" s="29">
        <v>45370.700367858793</v>
      </c>
      <c r="B2458" s="20" t="s">
        <v>14004</v>
      </c>
      <c r="C2458" s="30">
        <v>160122771071</v>
      </c>
      <c r="D2458" s="20" t="s">
        <v>14005</v>
      </c>
      <c r="E2458" s="20" t="s">
        <v>40</v>
      </c>
      <c r="F2458" s="20" t="s">
        <v>9</v>
      </c>
      <c r="G2458" s="20">
        <v>2</v>
      </c>
      <c r="H2458" s="20">
        <v>2026</v>
      </c>
      <c r="I2458" s="20" t="s">
        <v>14004</v>
      </c>
      <c r="J2458" s="20" t="s">
        <v>14004</v>
      </c>
      <c r="K2458" s="20">
        <v>8074491571</v>
      </c>
      <c r="L2458" s="20" t="s">
        <v>14006</v>
      </c>
      <c r="M2458" s="20">
        <v>9346253642</v>
      </c>
      <c r="N2458" s="20" t="s">
        <v>67</v>
      </c>
      <c r="O2458" s="20" t="s">
        <v>1119</v>
      </c>
      <c r="P2458" s="31" t="s">
        <v>14007</v>
      </c>
      <c r="Q2458" s="20" t="s">
        <v>70</v>
      </c>
      <c r="R2458" s="32" t="s">
        <v>209</v>
      </c>
    </row>
    <row r="2459" spans="1:18" ht="22.5" hidden="1" customHeight="1" x14ac:dyDescent="0.2">
      <c r="A2459" s="29">
        <v>45370.957010671293</v>
      </c>
      <c r="B2459" s="20" t="s">
        <v>14008</v>
      </c>
      <c r="C2459" s="30">
        <v>160122771072</v>
      </c>
      <c r="D2459" s="20" t="s">
        <v>14009</v>
      </c>
      <c r="E2459" s="20" t="s">
        <v>40</v>
      </c>
      <c r="F2459" s="20" t="s">
        <v>9</v>
      </c>
      <c r="G2459" s="20">
        <v>2</v>
      </c>
      <c r="H2459" s="20">
        <v>2026</v>
      </c>
      <c r="I2459" s="20" t="s">
        <v>14008</v>
      </c>
      <c r="J2459" s="20" t="s">
        <v>14008</v>
      </c>
      <c r="K2459" s="20">
        <v>9014075818</v>
      </c>
      <c r="L2459" s="20" t="s">
        <v>14010</v>
      </c>
      <c r="M2459" s="20">
        <v>9346253642</v>
      </c>
      <c r="N2459" s="20" t="s">
        <v>12274</v>
      </c>
      <c r="O2459" s="20" t="s">
        <v>14011</v>
      </c>
      <c r="P2459" s="31" t="s">
        <v>14012</v>
      </c>
      <c r="Q2459" s="20" t="s">
        <v>70</v>
      </c>
      <c r="R2459" s="32" t="s">
        <v>7363</v>
      </c>
    </row>
    <row r="2460" spans="1:18" ht="22.5" hidden="1" customHeight="1" x14ac:dyDescent="0.2">
      <c r="A2460" s="29">
        <v>45370.940249849533</v>
      </c>
      <c r="B2460" s="20" t="s">
        <v>14013</v>
      </c>
      <c r="C2460" s="30">
        <v>160122771073</v>
      </c>
      <c r="D2460" s="20" t="s">
        <v>14014</v>
      </c>
      <c r="E2460" s="20" t="s">
        <v>40</v>
      </c>
      <c r="F2460" s="20" t="s">
        <v>9</v>
      </c>
      <c r="G2460" s="20">
        <v>2</v>
      </c>
      <c r="H2460" s="20">
        <v>2026</v>
      </c>
      <c r="I2460" s="20" t="s">
        <v>14015</v>
      </c>
      <c r="J2460" s="20" t="s">
        <v>14013</v>
      </c>
      <c r="K2460" s="20">
        <v>9390566474</v>
      </c>
      <c r="L2460" s="20" t="s">
        <v>14016</v>
      </c>
      <c r="M2460" s="20">
        <v>9346253642</v>
      </c>
      <c r="N2460" s="20" t="s">
        <v>96</v>
      </c>
      <c r="O2460" s="20" t="s">
        <v>1523</v>
      </c>
      <c r="P2460" s="20" t="s">
        <v>14017</v>
      </c>
      <c r="Q2460" s="20" t="s">
        <v>46</v>
      </c>
      <c r="R2460" s="32" t="s">
        <v>14018</v>
      </c>
    </row>
    <row r="2461" spans="1:18" ht="22.5" hidden="1" customHeight="1" x14ac:dyDescent="0.2">
      <c r="A2461" s="29">
        <v>45371.633112083335</v>
      </c>
      <c r="B2461" s="20" t="s">
        <v>14019</v>
      </c>
      <c r="C2461" s="30">
        <v>160122771074</v>
      </c>
      <c r="D2461" s="20" t="s">
        <v>14020</v>
      </c>
      <c r="E2461" s="20" t="s">
        <v>40</v>
      </c>
      <c r="F2461" s="20" t="s">
        <v>9</v>
      </c>
      <c r="G2461" s="20">
        <v>2</v>
      </c>
      <c r="H2461" s="20">
        <v>2026</v>
      </c>
      <c r="I2461" s="20" t="s">
        <v>14019</v>
      </c>
      <c r="J2461" s="20" t="s">
        <v>14019</v>
      </c>
      <c r="K2461" s="20">
        <v>8555021297</v>
      </c>
      <c r="L2461" s="20" t="s">
        <v>14021</v>
      </c>
      <c r="M2461" s="20">
        <v>9346253642</v>
      </c>
      <c r="N2461" s="20" t="s">
        <v>67</v>
      </c>
      <c r="O2461" s="20" t="s">
        <v>14022</v>
      </c>
      <c r="P2461" s="31" t="s">
        <v>14023</v>
      </c>
      <c r="Q2461" s="20" t="s">
        <v>70</v>
      </c>
      <c r="R2461" s="32" t="s">
        <v>14024</v>
      </c>
    </row>
    <row r="2462" spans="1:18" ht="22.5" hidden="1" customHeight="1" x14ac:dyDescent="0.2">
      <c r="A2462" s="29">
        <v>45370.80981924769</v>
      </c>
      <c r="B2462" s="20" t="s">
        <v>14025</v>
      </c>
      <c r="C2462" s="30">
        <v>160122771075</v>
      </c>
      <c r="D2462" s="20" t="s">
        <v>14026</v>
      </c>
      <c r="E2462" s="20" t="s">
        <v>40</v>
      </c>
      <c r="F2462" s="20" t="s">
        <v>9</v>
      </c>
      <c r="G2462" s="20">
        <v>2</v>
      </c>
      <c r="H2462" s="20">
        <v>2026</v>
      </c>
      <c r="I2462" s="20" t="s">
        <v>14027</v>
      </c>
      <c r="J2462" s="20" t="s">
        <v>14025</v>
      </c>
      <c r="K2462" s="20">
        <v>6305300137</v>
      </c>
      <c r="L2462" s="20" t="s">
        <v>14028</v>
      </c>
      <c r="M2462" s="20">
        <v>9346253642</v>
      </c>
      <c r="N2462" s="20" t="s">
        <v>67</v>
      </c>
      <c r="O2462" s="20" t="s">
        <v>169</v>
      </c>
      <c r="P2462" s="31" t="s">
        <v>14029</v>
      </c>
      <c r="Q2462" s="20" t="s">
        <v>46</v>
      </c>
      <c r="R2462" s="32" t="s">
        <v>14030</v>
      </c>
    </row>
    <row r="2463" spans="1:18" ht="22.5" hidden="1" customHeight="1" x14ac:dyDescent="0.2">
      <c r="A2463" s="29">
        <v>45371.462856400467</v>
      </c>
      <c r="B2463" s="20" t="s">
        <v>14031</v>
      </c>
      <c r="C2463" s="30">
        <v>160122771076</v>
      </c>
      <c r="D2463" s="20" t="s">
        <v>14032</v>
      </c>
      <c r="E2463" s="20" t="s">
        <v>40</v>
      </c>
      <c r="F2463" s="20" t="s">
        <v>9</v>
      </c>
      <c r="G2463" s="20">
        <v>2</v>
      </c>
      <c r="H2463" s="20">
        <v>2026</v>
      </c>
      <c r="I2463" s="20" t="s">
        <v>14033</v>
      </c>
      <c r="J2463" s="20" t="s">
        <v>14031</v>
      </c>
      <c r="K2463" s="20">
        <v>9008555005</v>
      </c>
      <c r="L2463" s="20" t="s">
        <v>14034</v>
      </c>
      <c r="M2463" s="20">
        <v>9346253642</v>
      </c>
      <c r="N2463" s="20" t="s">
        <v>67</v>
      </c>
      <c r="O2463" s="20" t="s">
        <v>1265</v>
      </c>
      <c r="P2463" s="20" t="s">
        <v>14035</v>
      </c>
      <c r="Q2463" s="20" t="s">
        <v>70</v>
      </c>
      <c r="R2463" s="32" t="s">
        <v>14036</v>
      </c>
    </row>
    <row r="2464" spans="1:18" ht="22.5" hidden="1" customHeight="1" x14ac:dyDescent="0.2">
      <c r="A2464" s="29">
        <v>45374.829333425922</v>
      </c>
      <c r="B2464" s="20" t="s">
        <v>14037</v>
      </c>
      <c r="C2464" s="30">
        <v>160122771077</v>
      </c>
      <c r="D2464" s="20" t="s">
        <v>14038</v>
      </c>
      <c r="E2464" s="20" t="s">
        <v>40</v>
      </c>
      <c r="F2464" s="20" t="s">
        <v>9</v>
      </c>
      <c r="G2464" s="20">
        <v>2</v>
      </c>
      <c r="H2464" s="20">
        <v>2026</v>
      </c>
      <c r="I2464" s="20" t="s">
        <v>14039</v>
      </c>
      <c r="J2464" s="20" t="s">
        <v>14037</v>
      </c>
      <c r="K2464" s="20">
        <v>9154077228</v>
      </c>
      <c r="L2464" s="20" t="s">
        <v>14040</v>
      </c>
      <c r="M2464" s="20">
        <v>9346253642</v>
      </c>
      <c r="N2464" s="20" t="s">
        <v>67</v>
      </c>
      <c r="O2464" s="20">
        <v>75</v>
      </c>
      <c r="P2464" s="31" t="s">
        <v>14041</v>
      </c>
      <c r="Q2464" s="20" t="s">
        <v>46</v>
      </c>
      <c r="R2464" s="32" t="s">
        <v>14042</v>
      </c>
    </row>
    <row r="2465" spans="1:18" ht="22.5" hidden="1" customHeight="1" x14ac:dyDescent="0.2">
      <c r="A2465" s="29">
        <v>45370.790590138888</v>
      </c>
      <c r="B2465" s="20" t="s">
        <v>14043</v>
      </c>
      <c r="C2465" s="30">
        <v>160122771078</v>
      </c>
      <c r="D2465" s="20" t="s">
        <v>14044</v>
      </c>
      <c r="E2465" s="20" t="s">
        <v>40</v>
      </c>
      <c r="F2465" s="20" t="s">
        <v>9</v>
      </c>
      <c r="G2465" s="20">
        <v>2</v>
      </c>
      <c r="H2465" s="20">
        <v>2026</v>
      </c>
      <c r="I2465" s="20" t="s">
        <v>14045</v>
      </c>
      <c r="J2465" s="20" t="s">
        <v>14043</v>
      </c>
      <c r="K2465" s="20">
        <v>9949445299</v>
      </c>
      <c r="L2465" s="20" t="s">
        <v>14046</v>
      </c>
      <c r="M2465" s="20">
        <v>9346253642</v>
      </c>
      <c r="N2465" s="20" t="s">
        <v>61</v>
      </c>
      <c r="O2465" s="20">
        <v>100</v>
      </c>
      <c r="P2465" s="31" t="s">
        <v>14047</v>
      </c>
      <c r="Q2465" s="20" t="s">
        <v>46</v>
      </c>
      <c r="R2465" s="32" t="s">
        <v>14048</v>
      </c>
    </row>
    <row r="2466" spans="1:18" ht="22.5" hidden="1" customHeight="1" x14ac:dyDescent="0.2">
      <c r="A2466" s="29">
        <v>45370.900513611108</v>
      </c>
      <c r="B2466" s="20" t="s">
        <v>14049</v>
      </c>
      <c r="C2466" s="30">
        <v>160122771079</v>
      </c>
      <c r="D2466" s="20" t="s">
        <v>14050</v>
      </c>
      <c r="E2466" s="20" t="s">
        <v>40</v>
      </c>
      <c r="F2466" s="20" t="s">
        <v>9</v>
      </c>
      <c r="G2466" s="20">
        <v>2</v>
      </c>
      <c r="H2466" s="20">
        <v>2026</v>
      </c>
      <c r="I2466" s="20" t="s">
        <v>14051</v>
      </c>
      <c r="J2466" s="20" t="s">
        <v>14049</v>
      </c>
      <c r="K2466" s="20">
        <v>7207617449</v>
      </c>
      <c r="L2466" s="20" t="s">
        <v>14052</v>
      </c>
      <c r="M2466" s="20">
        <v>9346253642</v>
      </c>
      <c r="N2466" s="20" t="s">
        <v>67</v>
      </c>
      <c r="O2466" s="20" t="s">
        <v>2418</v>
      </c>
      <c r="P2466" s="31" t="s">
        <v>14053</v>
      </c>
      <c r="Q2466" s="20" t="s">
        <v>46</v>
      </c>
      <c r="R2466" s="32" t="s">
        <v>14054</v>
      </c>
    </row>
    <row r="2467" spans="1:18" ht="22.5" hidden="1" customHeight="1" x14ac:dyDescent="0.2">
      <c r="A2467" s="29">
        <v>45370.849937314815</v>
      </c>
      <c r="B2467" s="20" t="s">
        <v>14055</v>
      </c>
      <c r="C2467" s="30">
        <v>160122771080</v>
      </c>
      <c r="D2467" s="20" t="s">
        <v>14056</v>
      </c>
      <c r="E2467" s="20" t="s">
        <v>40</v>
      </c>
      <c r="F2467" s="20" t="s">
        <v>9</v>
      </c>
      <c r="G2467" s="20">
        <v>2</v>
      </c>
      <c r="H2467" s="20">
        <v>2026</v>
      </c>
      <c r="I2467" s="20" t="s">
        <v>14055</v>
      </c>
      <c r="J2467" s="20" t="s">
        <v>14055</v>
      </c>
      <c r="K2467" s="20">
        <v>9618908704</v>
      </c>
      <c r="L2467" s="20" t="s">
        <v>14057</v>
      </c>
      <c r="M2467" s="20">
        <v>9346253642</v>
      </c>
      <c r="N2467" s="20" t="s">
        <v>67</v>
      </c>
      <c r="O2467" s="20" t="s">
        <v>947</v>
      </c>
      <c r="P2467" s="31" t="s">
        <v>14058</v>
      </c>
      <c r="Q2467" s="20" t="s">
        <v>46</v>
      </c>
      <c r="R2467" s="32" t="s">
        <v>682</v>
      </c>
    </row>
    <row r="2468" spans="1:18" ht="22.5" hidden="1" customHeight="1" x14ac:dyDescent="0.2">
      <c r="A2468" s="29">
        <v>45370.832445</v>
      </c>
      <c r="B2468" s="20" t="s">
        <v>14059</v>
      </c>
      <c r="C2468" s="30">
        <v>160122771081</v>
      </c>
      <c r="D2468" s="20" t="s">
        <v>14060</v>
      </c>
      <c r="E2468" s="20" t="s">
        <v>40</v>
      </c>
      <c r="F2468" s="20" t="s">
        <v>9</v>
      </c>
      <c r="G2468" s="20">
        <v>2</v>
      </c>
      <c r="H2468" s="20">
        <v>2026</v>
      </c>
      <c r="I2468" s="20" t="s">
        <v>14061</v>
      </c>
      <c r="J2468" s="20" t="s">
        <v>14059</v>
      </c>
      <c r="K2468" s="20">
        <v>7416559940</v>
      </c>
      <c r="L2468" s="20" t="s">
        <v>14021</v>
      </c>
      <c r="M2468" s="20">
        <v>9346253642</v>
      </c>
      <c r="N2468" s="20" t="s">
        <v>53</v>
      </c>
      <c r="O2468" s="20" t="s">
        <v>12881</v>
      </c>
      <c r="P2468" s="31" t="s">
        <v>14062</v>
      </c>
      <c r="Q2468" s="20" t="s">
        <v>70</v>
      </c>
      <c r="R2468" s="33" t="s">
        <v>14063</v>
      </c>
    </row>
    <row r="2469" spans="1:18" ht="22.5" hidden="1" customHeight="1" x14ac:dyDescent="0.2">
      <c r="A2469" s="29">
        <v>45386.778831238422</v>
      </c>
      <c r="B2469" s="20" t="s">
        <v>14059</v>
      </c>
      <c r="C2469" s="30">
        <v>160122771081</v>
      </c>
      <c r="D2469" s="20" t="s">
        <v>14064</v>
      </c>
      <c r="E2469" s="20" t="s">
        <v>40</v>
      </c>
      <c r="F2469" s="20" t="s">
        <v>9</v>
      </c>
      <c r="G2469" s="20">
        <v>2</v>
      </c>
      <c r="H2469" s="20">
        <v>2026</v>
      </c>
      <c r="I2469" s="20" t="s">
        <v>14059</v>
      </c>
      <c r="J2469" s="20" t="s">
        <v>14059</v>
      </c>
      <c r="K2469" s="20">
        <v>7416559940</v>
      </c>
      <c r="L2469" s="20" t="s">
        <v>14021</v>
      </c>
      <c r="M2469" s="20">
        <v>9346253642</v>
      </c>
      <c r="N2469" s="20" t="s">
        <v>53</v>
      </c>
      <c r="O2469" s="20" t="s">
        <v>14065</v>
      </c>
      <c r="P2469" s="31" t="s">
        <v>14066</v>
      </c>
      <c r="Q2469" s="20" t="s">
        <v>70</v>
      </c>
      <c r="R2469" s="33" t="s">
        <v>14067</v>
      </c>
    </row>
    <row r="2470" spans="1:18" ht="22.5" hidden="1" customHeight="1" x14ac:dyDescent="0.2">
      <c r="A2470" s="29">
        <v>45371.612259259258</v>
      </c>
      <c r="B2470" s="20" t="s">
        <v>14068</v>
      </c>
      <c r="C2470" s="30">
        <v>160122771082</v>
      </c>
      <c r="D2470" s="20" t="s">
        <v>14069</v>
      </c>
      <c r="E2470" s="20" t="s">
        <v>40</v>
      </c>
      <c r="F2470" s="20" t="s">
        <v>9</v>
      </c>
      <c r="G2470" s="20">
        <v>2</v>
      </c>
      <c r="H2470" s="20">
        <v>2026</v>
      </c>
      <c r="I2470" s="20" t="s">
        <v>14070</v>
      </c>
      <c r="J2470" s="20" t="s">
        <v>14068</v>
      </c>
      <c r="K2470" s="20">
        <v>8008370921</v>
      </c>
      <c r="L2470" s="20" t="s">
        <v>14071</v>
      </c>
      <c r="M2470" s="20">
        <v>9346253642</v>
      </c>
      <c r="N2470" s="20" t="s">
        <v>67</v>
      </c>
      <c r="O2470" s="20" t="s">
        <v>169</v>
      </c>
      <c r="P2470" s="31" t="s">
        <v>14072</v>
      </c>
      <c r="Q2470" s="20" t="s">
        <v>70</v>
      </c>
      <c r="R2470" s="32" t="s">
        <v>14073</v>
      </c>
    </row>
    <row r="2471" spans="1:18" ht="22.5" hidden="1" customHeight="1" x14ac:dyDescent="0.2">
      <c r="A2471" s="29">
        <v>45371.631287395838</v>
      </c>
      <c r="B2471" s="20" t="s">
        <v>14074</v>
      </c>
      <c r="C2471" s="30">
        <v>160122771083</v>
      </c>
      <c r="D2471" s="20" t="s">
        <v>14075</v>
      </c>
      <c r="E2471" s="20" t="s">
        <v>40</v>
      </c>
      <c r="F2471" s="20" t="s">
        <v>9</v>
      </c>
      <c r="G2471" s="20">
        <v>2</v>
      </c>
      <c r="H2471" s="20">
        <v>2026</v>
      </c>
      <c r="I2471" s="20" t="s">
        <v>14074</v>
      </c>
      <c r="J2471" s="20" t="s">
        <v>14074</v>
      </c>
      <c r="K2471" s="20">
        <v>7416700496</v>
      </c>
      <c r="L2471" s="20" t="s">
        <v>14076</v>
      </c>
      <c r="M2471" s="20">
        <v>99346253642</v>
      </c>
      <c r="N2471" s="20" t="s">
        <v>67</v>
      </c>
      <c r="O2471" s="20">
        <v>75.52</v>
      </c>
      <c r="P2471" s="31" t="s">
        <v>14077</v>
      </c>
      <c r="Q2471" s="20" t="s">
        <v>70</v>
      </c>
      <c r="R2471" s="32" t="s">
        <v>14078</v>
      </c>
    </row>
    <row r="2472" spans="1:18" ht="22.5" hidden="1" customHeight="1" x14ac:dyDescent="0.2">
      <c r="A2472" s="29">
        <v>45370.738114120366</v>
      </c>
      <c r="B2472" s="20" t="s">
        <v>14079</v>
      </c>
      <c r="C2472" s="30">
        <v>160122771084</v>
      </c>
      <c r="D2472" s="20" t="s">
        <v>14080</v>
      </c>
      <c r="E2472" s="20" t="s">
        <v>40</v>
      </c>
      <c r="F2472" s="20" t="s">
        <v>9</v>
      </c>
      <c r="G2472" s="20">
        <v>2</v>
      </c>
      <c r="H2472" s="20">
        <v>2026</v>
      </c>
      <c r="I2472" s="20" t="s">
        <v>14081</v>
      </c>
      <c r="J2472" s="20" t="s">
        <v>14079</v>
      </c>
      <c r="K2472" s="20">
        <v>9704091898</v>
      </c>
      <c r="L2472" s="20" t="s">
        <v>14021</v>
      </c>
      <c r="M2472" s="20">
        <v>9346253642</v>
      </c>
      <c r="N2472" s="20" t="s">
        <v>14082</v>
      </c>
      <c r="O2472" s="20">
        <v>96.77</v>
      </c>
      <c r="P2472" s="31" t="s">
        <v>14083</v>
      </c>
      <c r="Q2472" s="20" t="s">
        <v>46</v>
      </c>
      <c r="R2472" s="32" t="s">
        <v>242</v>
      </c>
    </row>
    <row r="2473" spans="1:18" ht="22.5" hidden="1" customHeight="1" x14ac:dyDescent="0.2">
      <c r="A2473" s="29">
        <v>45370.904068842588</v>
      </c>
      <c r="B2473" s="20" t="s">
        <v>14084</v>
      </c>
      <c r="C2473" s="30">
        <v>160122771085</v>
      </c>
      <c r="D2473" s="20" t="s">
        <v>14085</v>
      </c>
      <c r="E2473" s="20" t="s">
        <v>40</v>
      </c>
      <c r="F2473" s="20" t="s">
        <v>9</v>
      </c>
      <c r="G2473" s="20">
        <v>2</v>
      </c>
      <c r="H2473" s="20">
        <v>2026</v>
      </c>
      <c r="I2473" s="20" t="s">
        <v>14086</v>
      </c>
      <c r="J2473" s="20" t="s">
        <v>14084</v>
      </c>
      <c r="K2473" s="20">
        <v>7093876838</v>
      </c>
      <c r="L2473" s="20" t="s">
        <v>14087</v>
      </c>
      <c r="M2473" s="20">
        <v>9346253642</v>
      </c>
      <c r="N2473" s="20" t="s">
        <v>67</v>
      </c>
      <c r="O2473" s="20" t="s">
        <v>14088</v>
      </c>
      <c r="P2473" s="31" t="s">
        <v>14089</v>
      </c>
      <c r="Q2473" s="20" t="s">
        <v>70</v>
      </c>
      <c r="R2473" s="32" t="s">
        <v>14090</v>
      </c>
    </row>
    <row r="2474" spans="1:18" ht="22.5" hidden="1" customHeight="1" x14ac:dyDescent="0.2">
      <c r="A2474" s="29">
        <v>45370.856744756944</v>
      </c>
      <c r="B2474" s="20" t="s">
        <v>14091</v>
      </c>
      <c r="C2474" s="30">
        <v>160122771086</v>
      </c>
      <c r="D2474" s="20" t="s">
        <v>14092</v>
      </c>
      <c r="E2474" s="20" t="s">
        <v>40</v>
      </c>
      <c r="F2474" s="20" t="s">
        <v>9</v>
      </c>
      <c r="G2474" s="20">
        <v>2</v>
      </c>
      <c r="H2474" s="20">
        <v>2026</v>
      </c>
      <c r="I2474" s="20" t="s">
        <v>14091</v>
      </c>
      <c r="J2474" s="20" t="s">
        <v>14091</v>
      </c>
      <c r="K2474" s="20">
        <v>7780301443</v>
      </c>
      <c r="L2474" s="20" t="s">
        <v>14087</v>
      </c>
      <c r="M2474" s="20">
        <v>9346253642</v>
      </c>
      <c r="N2474" s="20" t="s">
        <v>12274</v>
      </c>
      <c r="O2474" s="20" t="s">
        <v>14093</v>
      </c>
      <c r="P2474" s="31" t="s">
        <v>14094</v>
      </c>
      <c r="Q2474" s="20" t="s">
        <v>46</v>
      </c>
      <c r="R2474" s="32" t="s">
        <v>14095</v>
      </c>
    </row>
    <row r="2475" spans="1:18" ht="22.5" hidden="1" customHeight="1" x14ac:dyDescent="0.2">
      <c r="A2475" s="29">
        <v>45370.807821180555</v>
      </c>
      <c r="B2475" s="20" t="s">
        <v>14096</v>
      </c>
      <c r="C2475" s="30">
        <v>160122771087</v>
      </c>
      <c r="D2475" s="20" t="s">
        <v>14097</v>
      </c>
      <c r="E2475" s="20" t="s">
        <v>40</v>
      </c>
      <c r="F2475" s="20" t="s">
        <v>9</v>
      </c>
      <c r="G2475" s="20">
        <v>2</v>
      </c>
      <c r="H2475" s="20">
        <v>2026</v>
      </c>
      <c r="I2475" s="20" t="s">
        <v>14096</v>
      </c>
      <c r="J2475" s="20" t="s">
        <v>14096</v>
      </c>
      <c r="K2475" s="20">
        <v>9392849139</v>
      </c>
      <c r="L2475" s="20" t="s">
        <v>14098</v>
      </c>
      <c r="M2475" s="20">
        <v>9346253642</v>
      </c>
      <c r="N2475" s="20" t="s">
        <v>61</v>
      </c>
      <c r="O2475" s="20" t="s">
        <v>269</v>
      </c>
      <c r="P2475" s="31" t="s">
        <v>14099</v>
      </c>
      <c r="Q2475" s="20" t="s">
        <v>46</v>
      </c>
      <c r="R2475" s="32" t="s">
        <v>734</v>
      </c>
    </row>
    <row r="2476" spans="1:18" ht="22.5" hidden="1" customHeight="1" x14ac:dyDescent="0.2">
      <c r="A2476" s="29">
        <v>45371.893569618056</v>
      </c>
      <c r="B2476" s="20" t="s">
        <v>14100</v>
      </c>
      <c r="C2476" s="30">
        <v>160122771088</v>
      </c>
      <c r="D2476" s="20" t="s">
        <v>14101</v>
      </c>
      <c r="E2476" s="20" t="s">
        <v>40</v>
      </c>
      <c r="F2476" s="20" t="s">
        <v>9</v>
      </c>
      <c r="G2476" s="20">
        <v>2</v>
      </c>
      <c r="H2476" s="20">
        <v>2026</v>
      </c>
      <c r="I2476" s="20" t="s">
        <v>14102</v>
      </c>
      <c r="J2476" s="20" t="s">
        <v>14100</v>
      </c>
      <c r="K2476" s="20">
        <v>9398949230</v>
      </c>
      <c r="L2476" s="20" t="s">
        <v>14103</v>
      </c>
      <c r="M2476" s="20">
        <v>9346253642</v>
      </c>
      <c r="N2476" s="20" t="s">
        <v>61</v>
      </c>
      <c r="O2476" s="20" t="s">
        <v>2657</v>
      </c>
      <c r="P2476" s="20" t="s">
        <v>14104</v>
      </c>
      <c r="Q2476" s="20" t="s">
        <v>46</v>
      </c>
      <c r="R2476" s="32" t="s">
        <v>8152</v>
      </c>
    </row>
    <row r="2477" spans="1:18" ht="22.5" hidden="1" customHeight="1" x14ac:dyDescent="0.2">
      <c r="A2477" s="29">
        <v>45408.769625289351</v>
      </c>
      <c r="B2477" s="20" t="s">
        <v>14105</v>
      </c>
      <c r="C2477" s="30">
        <v>160122771089</v>
      </c>
      <c r="D2477" s="20" t="s">
        <v>14106</v>
      </c>
      <c r="E2477" s="20" t="s">
        <v>40</v>
      </c>
      <c r="F2477" s="20" t="s">
        <v>9</v>
      </c>
      <c r="G2477" s="20">
        <v>2</v>
      </c>
      <c r="H2477" s="20">
        <v>2026</v>
      </c>
      <c r="I2477" s="20" t="s">
        <v>14107</v>
      </c>
      <c r="J2477" s="20" t="s">
        <v>14105</v>
      </c>
      <c r="K2477" s="20">
        <v>7013163952</v>
      </c>
      <c r="L2477" s="20" t="s">
        <v>14108</v>
      </c>
      <c r="M2477" s="20">
        <v>9346253642</v>
      </c>
      <c r="N2477" s="20" t="s">
        <v>96</v>
      </c>
      <c r="O2477" s="20" t="s">
        <v>6777</v>
      </c>
      <c r="P2477" s="20" t="s">
        <v>14109</v>
      </c>
      <c r="Q2477" s="20" t="s">
        <v>70</v>
      </c>
      <c r="R2477" s="20" t="s">
        <v>14110</v>
      </c>
    </row>
    <row r="2478" spans="1:18" ht="22.5" hidden="1" customHeight="1" x14ac:dyDescent="0.2">
      <c r="A2478" s="29">
        <v>45409.424410775464</v>
      </c>
      <c r="B2478" s="20" t="s">
        <v>14105</v>
      </c>
      <c r="C2478" s="30">
        <v>160122771089</v>
      </c>
      <c r="D2478" s="20" t="s">
        <v>14111</v>
      </c>
      <c r="E2478" s="20" t="s">
        <v>40</v>
      </c>
      <c r="F2478" s="20" t="s">
        <v>9</v>
      </c>
      <c r="G2478" s="20">
        <v>2</v>
      </c>
      <c r="H2478" s="20">
        <v>2026</v>
      </c>
      <c r="I2478" s="20" t="s">
        <v>14107</v>
      </c>
      <c r="J2478" s="20" t="s">
        <v>14105</v>
      </c>
      <c r="K2478" s="20">
        <v>7013163952</v>
      </c>
      <c r="L2478" s="20" t="s">
        <v>14098</v>
      </c>
      <c r="M2478" s="20">
        <v>9346253642</v>
      </c>
      <c r="N2478" s="20" t="s">
        <v>96</v>
      </c>
      <c r="O2478" s="20">
        <v>71</v>
      </c>
      <c r="P2478" s="20" t="s">
        <v>14112</v>
      </c>
      <c r="Q2478" s="20" t="s">
        <v>70</v>
      </c>
      <c r="R2478" s="20" t="s">
        <v>575</v>
      </c>
    </row>
    <row r="2479" spans="1:18" ht="22.5" hidden="1" customHeight="1" x14ac:dyDescent="0.2">
      <c r="A2479" s="29">
        <v>45372.206591030088</v>
      </c>
      <c r="B2479" s="20" t="s">
        <v>14113</v>
      </c>
      <c r="C2479" s="30">
        <v>160122771090</v>
      </c>
      <c r="D2479" s="20" t="s">
        <v>14114</v>
      </c>
      <c r="E2479" s="20" t="s">
        <v>40</v>
      </c>
      <c r="F2479" s="20" t="s">
        <v>9</v>
      </c>
      <c r="G2479" s="20">
        <v>2</v>
      </c>
      <c r="H2479" s="20">
        <v>2026</v>
      </c>
      <c r="I2479" s="20" t="s">
        <v>14113</v>
      </c>
      <c r="J2479" s="20" t="s">
        <v>14115</v>
      </c>
      <c r="K2479" s="20">
        <v>8500005810</v>
      </c>
      <c r="L2479" s="20" t="s">
        <v>14116</v>
      </c>
      <c r="M2479" s="20">
        <v>9346253642</v>
      </c>
      <c r="N2479" s="20" t="s">
        <v>61</v>
      </c>
      <c r="O2479" s="20" t="s">
        <v>269</v>
      </c>
      <c r="P2479" s="31" t="s">
        <v>14117</v>
      </c>
      <c r="Q2479" s="20" t="s">
        <v>46</v>
      </c>
      <c r="R2479" s="32" t="s">
        <v>242</v>
      </c>
    </row>
    <row r="2480" spans="1:18" ht="22.5" hidden="1" customHeight="1" x14ac:dyDescent="0.2">
      <c r="A2480" s="29">
        <v>45400.948574837967</v>
      </c>
      <c r="B2480" s="20" t="s">
        <v>14118</v>
      </c>
      <c r="C2480" s="30">
        <v>160122771091</v>
      </c>
      <c r="D2480" s="20" t="s">
        <v>14119</v>
      </c>
      <c r="E2480" s="20" t="s">
        <v>50</v>
      </c>
      <c r="F2480" s="20" t="s">
        <v>9</v>
      </c>
      <c r="G2480" s="20">
        <v>2</v>
      </c>
      <c r="H2480" s="20">
        <v>2026</v>
      </c>
      <c r="I2480" s="20" t="s">
        <v>14120</v>
      </c>
      <c r="J2480" s="20" t="s">
        <v>14118</v>
      </c>
      <c r="K2480" s="20">
        <v>6302895489</v>
      </c>
      <c r="L2480" s="20" t="s">
        <v>14121</v>
      </c>
      <c r="M2480" s="20">
        <v>9346253642</v>
      </c>
      <c r="N2480" s="20" t="s">
        <v>14122</v>
      </c>
      <c r="O2480" s="20" t="s">
        <v>14123</v>
      </c>
      <c r="P2480" s="31" t="s">
        <v>14124</v>
      </c>
      <c r="Q2480" s="20" t="s">
        <v>70</v>
      </c>
      <c r="R2480" s="37" t="s">
        <v>14125</v>
      </c>
    </row>
    <row r="2481" spans="1:18" ht="22.5" hidden="1" customHeight="1" x14ac:dyDescent="0.2">
      <c r="A2481" s="29">
        <v>45380.99974324074</v>
      </c>
      <c r="B2481" s="20" t="s">
        <v>14126</v>
      </c>
      <c r="C2481" s="30">
        <v>160122771093</v>
      </c>
      <c r="D2481" s="20" t="s">
        <v>14127</v>
      </c>
      <c r="E2481" s="20" t="s">
        <v>50</v>
      </c>
      <c r="F2481" s="20" t="s">
        <v>9</v>
      </c>
      <c r="G2481" s="20">
        <v>2</v>
      </c>
      <c r="H2481" s="20">
        <v>2026</v>
      </c>
      <c r="I2481" s="20" t="s">
        <v>14126</v>
      </c>
      <c r="J2481" s="20" t="s">
        <v>14126</v>
      </c>
      <c r="K2481" s="20">
        <v>6281074622</v>
      </c>
      <c r="L2481" s="20" t="s">
        <v>14128</v>
      </c>
      <c r="M2481" s="20">
        <v>9346253642</v>
      </c>
      <c r="N2481" s="20" t="s">
        <v>67</v>
      </c>
      <c r="O2481" s="20">
        <v>75</v>
      </c>
      <c r="P2481" s="31" t="s">
        <v>14129</v>
      </c>
      <c r="Q2481" s="20" t="s">
        <v>70</v>
      </c>
      <c r="R2481" s="32" t="s">
        <v>14130</v>
      </c>
    </row>
    <row r="2482" spans="1:18" ht="22.5" hidden="1" customHeight="1" x14ac:dyDescent="0.2">
      <c r="A2482" s="29">
        <v>45402.420673611108</v>
      </c>
      <c r="B2482" s="20" t="s">
        <v>14131</v>
      </c>
      <c r="C2482" s="30">
        <v>160122771094</v>
      </c>
      <c r="D2482" s="20" t="s">
        <v>14132</v>
      </c>
      <c r="E2482" s="20" t="s">
        <v>50</v>
      </c>
      <c r="F2482" s="20" t="s">
        <v>9</v>
      </c>
      <c r="G2482" s="20">
        <v>2</v>
      </c>
      <c r="H2482" s="20">
        <v>2026</v>
      </c>
      <c r="I2482" s="20" t="s">
        <v>14133</v>
      </c>
      <c r="J2482" s="20" t="s">
        <v>14131</v>
      </c>
      <c r="K2482" s="20">
        <v>7997108699</v>
      </c>
      <c r="L2482" s="20" t="s">
        <v>14134</v>
      </c>
      <c r="M2482" s="20">
        <v>8142425818</v>
      </c>
      <c r="N2482" s="20" t="s">
        <v>67</v>
      </c>
      <c r="O2482" s="20" t="s">
        <v>110</v>
      </c>
      <c r="P2482" s="31" t="s">
        <v>14135</v>
      </c>
      <c r="Q2482" s="20" t="s">
        <v>46</v>
      </c>
      <c r="R2482" s="20" t="s">
        <v>14136</v>
      </c>
    </row>
    <row r="2483" spans="1:18" ht="22.5" hidden="1" customHeight="1" x14ac:dyDescent="0.2">
      <c r="A2483" s="29">
        <v>45412.45727929398</v>
      </c>
      <c r="B2483" s="20" t="s">
        <v>14137</v>
      </c>
      <c r="C2483" s="30">
        <v>160122771095</v>
      </c>
      <c r="D2483" s="20" t="s">
        <v>14138</v>
      </c>
      <c r="E2483" s="20" t="s">
        <v>50</v>
      </c>
      <c r="F2483" s="20" t="s">
        <v>9</v>
      </c>
      <c r="G2483" s="20">
        <v>2</v>
      </c>
      <c r="H2483" s="20">
        <v>2026</v>
      </c>
      <c r="I2483" s="20" t="s">
        <v>14139</v>
      </c>
      <c r="J2483" s="20" t="s">
        <v>14137</v>
      </c>
      <c r="K2483" s="20">
        <v>7095265466</v>
      </c>
      <c r="L2483" s="20" t="s">
        <v>14140</v>
      </c>
      <c r="M2483" s="20">
        <v>8142425818</v>
      </c>
      <c r="N2483" s="20" t="s">
        <v>61</v>
      </c>
      <c r="O2483" s="20">
        <v>100</v>
      </c>
      <c r="P2483" s="20" t="s">
        <v>14141</v>
      </c>
      <c r="Q2483" s="20" t="s">
        <v>70</v>
      </c>
      <c r="R2483" s="20" t="s">
        <v>14142</v>
      </c>
    </row>
    <row r="2484" spans="1:18" ht="22.5" hidden="1" customHeight="1" x14ac:dyDescent="0.2">
      <c r="A2484" s="29">
        <v>45378.484189953699</v>
      </c>
      <c r="B2484" s="20" t="s">
        <v>14143</v>
      </c>
      <c r="C2484" s="30">
        <v>160122771096</v>
      </c>
      <c r="D2484" s="20" t="s">
        <v>14144</v>
      </c>
      <c r="E2484" s="20" t="s">
        <v>50</v>
      </c>
      <c r="F2484" s="20" t="s">
        <v>9</v>
      </c>
      <c r="G2484" s="20">
        <v>2</v>
      </c>
      <c r="H2484" s="20">
        <v>2026</v>
      </c>
      <c r="I2484" s="20" t="s">
        <v>14145</v>
      </c>
      <c r="J2484" s="20" t="s">
        <v>14143</v>
      </c>
      <c r="K2484" s="20">
        <v>9000348161</v>
      </c>
      <c r="L2484" s="20" t="s">
        <v>14146</v>
      </c>
      <c r="M2484" s="20">
        <v>8142425818</v>
      </c>
      <c r="N2484" s="20" t="s">
        <v>96</v>
      </c>
      <c r="O2484" s="20" t="s">
        <v>5624</v>
      </c>
      <c r="P2484" s="20" t="s">
        <v>14147</v>
      </c>
      <c r="Q2484" s="20" t="s">
        <v>70</v>
      </c>
      <c r="R2484" s="32" t="s">
        <v>369</v>
      </c>
    </row>
    <row r="2485" spans="1:18" ht="22.5" hidden="1" customHeight="1" x14ac:dyDescent="0.2">
      <c r="A2485" s="29">
        <v>45379.356764710647</v>
      </c>
      <c r="B2485" s="20" t="s">
        <v>14148</v>
      </c>
      <c r="C2485" s="30">
        <v>160122771097</v>
      </c>
      <c r="D2485" s="20" t="s">
        <v>14149</v>
      </c>
      <c r="E2485" s="20" t="s">
        <v>50</v>
      </c>
      <c r="F2485" s="20" t="s">
        <v>9</v>
      </c>
      <c r="G2485" s="20">
        <v>2</v>
      </c>
      <c r="H2485" s="20">
        <v>2026</v>
      </c>
      <c r="I2485" s="20" t="s">
        <v>14150</v>
      </c>
      <c r="J2485" s="20" t="s">
        <v>14148</v>
      </c>
      <c r="K2485" s="20">
        <v>9701244277</v>
      </c>
      <c r="L2485" s="20" t="s">
        <v>14151</v>
      </c>
      <c r="M2485" s="20">
        <v>8142425818</v>
      </c>
      <c r="N2485" s="20" t="s">
        <v>67</v>
      </c>
      <c r="O2485" s="20">
        <v>75</v>
      </c>
      <c r="P2485" s="20" t="s">
        <v>14152</v>
      </c>
      <c r="Q2485" s="20" t="s">
        <v>70</v>
      </c>
      <c r="R2485" s="32" t="s">
        <v>112</v>
      </c>
    </row>
    <row r="2486" spans="1:18" ht="22.5" hidden="1" customHeight="1" x14ac:dyDescent="0.2">
      <c r="A2486" s="29">
        <v>45377.877558553242</v>
      </c>
      <c r="B2486" s="20" t="s">
        <v>14153</v>
      </c>
      <c r="C2486" s="30">
        <v>160122771098</v>
      </c>
      <c r="D2486" s="20" t="s">
        <v>14154</v>
      </c>
      <c r="E2486" s="20" t="s">
        <v>50</v>
      </c>
      <c r="F2486" s="20" t="s">
        <v>9</v>
      </c>
      <c r="G2486" s="20">
        <v>2</v>
      </c>
      <c r="H2486" s="20">
        <v>2026</v>
      </c>
      <c r="I2486" s="20" t="s">
        <v>14155</v>
      </c>
      <c r="J2486" s="20" t="s">
        <v>14153</v>
      </c>
      <c r="K2486" s="20">
        <v>9059265475</v>
      </c>
      <c r="L2486" s="20" t="s">
        <v>14156</v>
      </c>
      <c r="M2486" s="20">
        <v>8142425818</v>
      </c>
      <c r="N2486" s="20" t="s">
        <v>14122</v>
      </c>
      <c r="O2486" s="20">
        <v>70.260000000000005</v>
      </c>
      <c r="P2486" s="31" t="s">
        <v>14157</v>
      </c>
      <c r="Q2486" s="20" t="s">
        <v>70</v>
      </c>
      <c r="R2486" s="32" t="s">
        <v>14158</v>
      </c>
    </row>
    <row r="2487" spans="1:18" ht="22.5" hidden="1" customHeight="1" x14ac:dyDescent="0.2">
      <c r="A2487" s="29">
        <v>45374.606952349539</v>
      </c>
      <c r="B2487" s="20" t="s">
        <v>14159</v>
      </c>
      <c r="C2487" s="30">
        <v>160122771099</v>
      </c>
      <c r="D2487" s="20" t="s">
        <v>14160</v>
      </c>
      <c r="E2487" s="20" t="s">
        <v>50</v>
      </c>
      <c r="F2487" s="20" t="s">
        <v>9</v>
      </c>
      <c r="G2487" s="20">
        <v>2</v>
      </c>
      <c r="H2487" s="20">
        <v>2026</v>
      </c>
      <c r="I2487" s="20" t="s">
        <v>14159</v>
      </c>
      <c r="J2487" s="20" t="s">
        <v>14161</v>
      </c>
      <c r="K2487" s="20">
        <v>9912341456</v>
      </c>
      <c r="L2487" s="20" t="s">
        <v>14162</v>
      </c>
      <c r="M2487" s="20">
        <v>8142425818</v>
      </c>
      <c r="N2487" s="20" t="s">
        <v>67</v>
      </c>
      <c r="O2487" s="20" t="s">
        <v>110</v>
      </c>
      <c r="P2487" s="31" t="s">
        <v>14163</v>
      </c>
      <c r="Q2487" s="20" t="s">
        <v>46</v>
      </c>
      <c r="R2487" s="32" t="s">
        <v>14164</v>
      </c>
    </row>
    <row r="2488" spans="1:18" ht="22.5" hidden="1" customHeight="1" x14ac:dyDescent="0.2">
      <c r="A2488" s="29">
        <v>45374.61334491898</v>
      </c>
      <c r="B2488" s="20" t="s">
        <v>14165</v>
      </c>
      <c r="C2488" s="30">
        <v>160122771100</v>
      </c>
      <c r="D2488" s="20" t="s">
        <v>14166</v>
      </c>
      <c r="E2488" s="20" t="s">
        <v>50</v>
      </c>
      <c r="F2488" s="20" t="s">
        <v>9</v>
      </c>
      <c r="G2488" s="20">
        <v>2</v>
      </c>
      <c r="H2488" s="20">
        <v>2026</v>
      </c>
      <c r="I2488" s="20" t="s">
        <v>14167</v>
      </c>
      <c r="J2488" s="20" t="s">
        <v>14165</v>
      </c>
      <c r="K2488" s="20">
        <v>7780346221</v>
      </c>
      <c r="L2488" s="20" t="s">
        <v>14168</v>
      </c>
      <c r="M2488" s="20">
        <v>8142425818</v>
      </c>
      <c r="N2488" s="20" t="s">
        <v>67</v>
      </c>
      <c r="O2488" s="20" t="s">
        <v>4873</v>
      </c>
      <c r="P2488" s="31" t="s">
        <v>14169</v>
      </c>
      <c r="Q2488" s="20" t="s">
        <v>70</v>
      </c>
      <c r="R2488" s="32" t="s">
        <v>14170</v>
      </c>
    </row>
    <row r="2489" spans="1:18" ht="22.5" hidden="1" customHeight="1" x14ac:dyDescent="0.2">
      <c r="A2489" s="29">
        <v>45380.992867789348</v>
      </c>
      <c r="B2489" s="20" t="s">
        <v>14171</v>
      </c>
      <c r="C2489" s="30">
        <v>160122771101</v>
      </c>
      <c r="D2489" s="20" t="s">
        <v>14172</v>
      </c>
      <c r="E2489" s="20" t="s">
        <v>50</v>
      </c>
      <c r="F2489" s="20" t="s">
        <v>9</v>
      </c>
      <c r="G2489" s="20">
        <v>2</v>
      </c>
      <c r="H2489" s="20">
        <v>2026</v>
      </c>
      <c r="I2489" s="20" t="s">
        <v>14173</v>
      </c>
      <c r="J2489" s="20" t="s">
        <v>14171</v>
      </c>
      <c r="K2489" s="20">
        <v>7396889653</v>
      </c>
      <c r="L2489" s="20" t="s">
        <v>14174</v>
      </c>
      <c r="M2489" s="20">
        <v>8142425818</v>
      </c>
      <c r="N2489" s="20" t="s">
        <v>67</v>
      </c>
      <c r="O2489" s="20">
        <v>75.52</v>
      </c>
      <c r="P2489" s="31" t="s">
        <v>14175</v>
      </c>
      <c r="Q2489" s="20" t="s">
        <v>70</v>
      </c>
      <c r="R2489" s="32" t="s">
        <v>14176</v>
      </c>
    </row>
    <row r="2490" spans="1:18" ht="22.5" hidden="1" customHeight="1" x14ac:dyDescent="0.2">
      <c r="A2490" s="29">
        <v>45380.433280833335</v>
      </c>
      <c r="B2490" s="20" t="s">
        <v>14177</v>
      </c>
      <c r="C2490" s="30">
        <v>160122771102</v>
      </c>
      <c r="D2490" s="20" t="s">
        <v>14178</v>
      </c>
      <c r="E2490" s="20" t="s">
        <v>50</v>
      </c>
      <c r="F2490" s="20" t="s">
        <v>9</v>
      </c>
      <c r="G2490" s="20">
        <v>2</v>
      </c>
      <c r="H2490" s="20">
        <v>2026</v>
      </c>
      <c r="I2490" s="20" t="s">
        <v>14179</v>
      </c>
      <c r="J2490" s="20" t="s">
        <v>14177</v>
      </c>
      <c r="K2490" s="20">
        <v>9392863108</v>
      </c>
      <c r="L2490" s="20" t="s">
        <v>14168</v>
      </c>
      <c r="M2490" s="20">
        <v>8142425818</v>
      </c>
      <c r="N2490" s="20" t="s">
        <v>316</v>
      </c>
      <c r="O2490" s="20" t="s">
        <v>5785</v>
      </c>
      <c r="P2490" s="20" t="s">
        <v>14180</v>
      </c>
      <c r="Q2490" s="20" t="s">
        <v>46</v>
      </c>
      <c r="R2490" s="32" t="s">
        <v>112</v>
      </c>
    </row>
    <row r="2491" spans="1:18" ht="22.5" hidden="1" customHeight="1" x14ac:dyDescent="0.2">
      <c r="A2491" s="29">
        <v>45387.651541724539</v>
      </c>
      <c r="B2491" s="20" t="s">
        <v>14181</v>
      </c>
      <c r="C2491" s="30">
        <v>160122771104</v>
      </c>
      <c r="D2491" s="20" t="s">
        <v>14182</v>
      </c>
      <c r="E2491" s="20" t="s">
        <v>50</v>
      </c>
      <c r="F2491" s="20" t="s">
        <v>9</v>
      </c>
      <c r="G2491" s="20">
        <v>2</v>
      </c>
      <c r="H2491" s="20">
        <v>2026</v>
      </c>
      <c r="I2491" s="20" t="s">
        <v>14183</v>
      </c>
      <c r="J2491" s="20" t="s">
        <v>14181</v>
      </c>
      <c r="K2491" s="20">
        <v>8639484573</v>
      </c>
      <c r="L2491" s="20" t="s">
        <v>14184</v>
      </c>
      <c r="M2491" s="20" t="s">
        <v>14185</v>
      </c>
      <c r="N2491" s="20" t="s">
        <v>61</v>
      </c>
      <c r="O2491" s="20">
        <v>100</v>
      </c>
      <c r="P2491" s="20" t="s">
        <v>14186</v>
      </c>
      <c r="Q2491" s="20" t="s">
        <v>46</v>
      </c>
      <c r="R2491" s="20" t="s">
        <v>112</v>
      </c>
    </row>
    <row r="2492" spans="1:18" ht="22.5" hidden="1" customHeight="1" x14ac:dyDescent="0.2">
      <c r="A2492" s="29">
        <v>45407.652058298612</v>
      </c>
      <c r="B2492" s="20" t="s">
        <v>14187</v>
      </c>
      <c r="C2492" s="30">
        <v>160122771106</v>
      </c>
      <c r="D2492" s="20" t="s">
        <v>14188</v>
      </c>
      <c r="E2492" s="20" t="s">
        <v>50</v>
      </c>
      <c r="F2492" s="20" t="s">
        <v>9</v>
      </c>
      <c r="G2492" s="20">
        <v>2</v>
      </c>
      <c r="H2492" s="20">
        <v>2026</v>
      </c>
      <c r="I2492" s="20" t="s">
        <v>14187</v>
      </c>
      <c r="J2492" s="20" t="s">
        <v>14189</v>
      </c>
      <c r="K2492" s="20">
        <v>7032530689</v>
      </c>
      <c r="L2492" s="20" t="s">
        <v>14190</v>
      </c>
      <c r="M2492" s="20">
        <v>8142425818</v>
      </c>
      <c r="N2492" s="20" t="s">
        <v>67</v>
      </c>
      <c r="O2492" s="20">
        <v>75</v>
      </c>
      <c r="P2492" s="31" t="s">
        <v>14191</v>
      </c>
      <c r="Q2492" s="20" t="s">
        <v>70</v>
      </c>
      <c r="R2492" s="20" t="s">
        <v>112</v>
      </c>
    </row>
    <row r="2493" spans="1:18" ht="22.5" hidden="1" customHeight="1" x14ac:dyDescent="0.2">
      <c r="A2493" s="29">
        <v>45374.703034571758</v>
      </c>
      <c r="B2493" s="20" t="s">
        <v>14192</v>
      </c>
      <c r="C2493" s="30">
        <v>160122771107</v>
      </c>
      <c r="D2493" s="20" t="s">
        <v>14193</v>
      </c>
      <c r="E2493" s="20" t="s">
        <v>50</v>
      </c>
      <c r="F2493" s="20" t="s">
        <v>9</v>
      </c>
      <c r="G2493" s="20">
        <v>2</v>
      </c>
      <c r="H2493" s="20">
        <v>2026</v>
      </c>
      <c r="I2493" s="20" t="s">
        <v>14194</v>
      </c>
      <c r="J2493" s="20" t="s">
        <v>14192</v>
      </c>
      <c r="K2493" s="20">
        <v>6301928458</v>
      </c>
      <c r="L2493" s="20" t="s">
        <v>14195</v>
      </c>
      <c r="M2493" s="20">
        <v>8142425818</v>
      </c>
      <c r="N2493" s="20" t="s">
        <v>67</v>
      </c>
      <c r="O2493" s="20" t="s">
        <v>169</v>
      </c>
      <c r="P2493" s="31" t="s">
        <v>14196</v>
      </c>
      <c r="Q2493" s="20" t="s">
        <v>70</v>
      </c>
      <c r="R2493" s="32" t="s">
        <v>56</v>
      </c>
    </row>
    <row r="2494" spans="1:18" ht="22.5" hidden="1" customHeight="1" x14ac:dyDescent="0.2">
      <c r="A2494" s="29">
        <v>45374.622131226854</v>
      </c>
      <c r="B2494" s="20" t="s">
        <v>14197</v>
      </c>
      <c r="C2494" s="30">
        <v>160122771108</v>
      </c>
      <c r="D2494" s="20" t="s">
        <v>14198</v>
      </c>
      <c r="E2494" s="20" t="s">
        <v>50</v>
      </c>
      <c r="F2494" s="20" t="s">
        <v>9</v>
      </c>
      <c r="G2494" s="20">
        <v>2</v>
      </c>
      <c r="H2494" s="20">
        <v>2026</v>
      </c>
      <c r="I2494" s="20" t="s">
        <v>14197</v>
      </c>
      <c r="J2494" s="20" t="s">
        <v>14197</v>
      </c>
      <c r="K2494" s="20">
        <v>8712314973</v>
      </c>
      <c r="L2494" s="20" t="s">
        <v>14199</v>
      </c>
      <c r="M2494" s="20">
        <v>8142425818</v>
      </c>
      <c r="N2494" s="20" t="s">
        <v>67</v>
      </c>
      <c r="O2494" s="20">
        <v>75</v>
      </c>
      <c r="P2494" s="31" t="s">
        <v>14200</v>
      </c>
      <c r="Q2494" s="20" t="s">
        <v>70</v>
      </c>
      <c r="R2494" s="32" t="s">
        <v>85</v>
      </c>
    </row>
    <row r="2495" spans="1:18" ht="22.5" hidden="1" customHeight="1" x14ac:dyDescent="0.2">
      <c r="A2495" s="29">
        <v>45378.342115937499</v>
      </c>
      <c r="B2495" s="20" t="s">
        <v>14201</v>
      </c>
      <c r="C2495" s="30">
        <v>160122771109</v>
      </c>
      <c r="D2495" s="20" t="s">
        <v>14202</v>
      </c>
      <c r="E2495" s="20" t="s">
        <v>50</v>
      </c>
      <c r="F2495" s="20" t="s">
        <v>9</v>
      </c>
      <c r="G2495" s="20">
        <v>2</v>
      </c>
      <c r="H2495" s="20">
        <v>2026</v>
      </c>
      <c r="I2495" s="20" t="s">
        <v>14203</v>
      </c>
      <c r="J2495" s="20" t="s">
        <v>14204</v>
      </c>
      <c r="K2495" s="20">
        <v>6303174983</v>
      </c>
      <c r="L2495" s="20" t="s">
        <v>14156</v>
      </c>
      <c r="M2495" s="20">
        <v>8142425818</v>
      </c>
      <c r="N2495" s="20" t="s">
        <v>67</v>
      </c>
      <c r="O2495" s="20">
        <v>75</v>
      </c>
      <c r="P2495" s="20" t="s">
        <v>14205</v>
      </c>
      <c r="Q2495" s="20" t="s">
        <v>70</v>
      </c>
      <c r="R2495" s="32" t="s">
        <v>14206</v>
      </c>
    </row>
    <row r="2496" spans="1:18" ht="61.5" hidden="1" customHeight="1" x14ac:dyDescent="0.2">
      <c r="A2496" s="29">
        <v>45378.34890986111</v>
      </c>
      <c r="B2496" s="20" t="s">
        <v>14207</v>
      </c>
      <c r="C2496" s="30">
        <v>160122771110</v>
      </c>
      <c r="D2496" s="20" t="s">
        <v>14208</v>
      </c>
      <c r="E2496" s="20" t="s">
        <v>50</v>
      </c>
      <c r="F2496" s="20" t="s">
        <v>9</v>
      </c>
      <c r="G2496" s="20">
        <v>2</v>
      </c>
      <c r="H2496" s="20">
        <v>2026</v>
      </c>
      <c r="I2496" s="20" t="s">
        <v>14209</v>
      </c>
      <c r="J2496" s="20" t="s">
        <v>14207</v>
      </c>
      <c r="K2496" s="20">
        <v>8885573593</v>
      </c>
      <c r="L2496" s="20" t="s">
        <v>14199</v>
      </c>
      <c r="M2496" s="20">
        <v>8142425818</v>
      </c>
      <c r="N2496" s="20" t="s">
        <v>67</v>
      </c>
      <c r="O2496" s="20">
        <v>75</v>
      </c>
      <c r="P2496" s="31" t="s">
        <v>14210</v>
      </c>
      <c r="Q2496" s="20" t="s">
        <v>70</v>
      </c>
      <c r="R2496" s="32" t="s">
        <v>14211</v>
      </c>
    </row>
    <row r="2497" spans="1:18" ht="22.5" hidden="1" customHeight="1" x14ac:dyDescent="0.2">
      <c r="A2497" s="29">
        <v>45386.496393622685</v>
      </c>
      <c r="B2497" s="20" t="s">
        <v>14212</v>
      </c>
      <c r="C2497" s="30">
        <v>160122771111</v>
      </c>
      <c r="D2497" s="20" t="s">
        <v>14213</v>
      </c>
      <c r="E2497" s="20" t="s">
        <v>50</v>
      </c>
      <c r="F2497" s="20" t="s">
        <v>9</v>
      </c>
      <c r="G2497" s="20">
        <v>2</v>
      </c>
      <c r="H2497" s="20">
        <v>2026</v>
      </c>
      <c r="I2497" s="20" t="s">
        <v>14214</v>
      </c>
      <c r="J2497" s="20" t="s">
        <v>14212</v>
      </c>
      <c r="K2497" s="20">
        <v>9390013604</v>
      </c>
      <c r="L2497" s="20" t="s">
        <v>14215</v>
      </c>
      <c r="M2497" s="20">
        <v>8142425818</v>
      </c>
      <c r="N2497" s="20" t="s">
        <v>67</v>
      </c>
      <c r="O2497" s="20">
        <v>75</v>
      </c>
      <c r="P2497" s="31" t="s">
        <v>14216</v>
      </c>
      <c r="Q2497" s="20" t="s">
        <v>70</v>
      </c>
      <c r="R2497" s="32" t="s">
        <v>158</v>
      </c>
    </row>
    <row r="2498" spans="1:18" ht="22.5" hidden="1" customHeight="1" x14ac:dyDescent="0.2">
      <c r="A2498" s="29">
        <v>45378.496724652781</v>
      </c>
      <c r="B2498" s="20" t="s">
        <v>14217</v>
      </c>
      <c r="C2498" s="30">
        <v>160122771112</v>
      </c>
      <c r="D2498" s="20" t="s">
        <v>14218</v>
      </c>
      <c r="E2498" s="20" t="s">
        <v>50</v>
      </c>
      <c r="F2498" s="20" t="s">
        <v>9</v>
      </c>
      <c r="G2498" s="20">
        <v>2</v>
      </c>
      <c r="H2498" s="20">
        <v>2026</v>
      </c>
      <c r="I2498" s="20" t="s">
        <v>14219</v>
      </c>
      <c r="J2498" s="20" t="s">
        <v>14220</v>
      </c>
      <c r="K2498" s="20">
        <v>9703290681</v>
      </c>
      <c r="L2498" s="20" t="s">
        <v>14221</v>
      </c>
      <c r="M2498" s="20">
        <v>8142425818</v>
      </c>
      <c r="N2498" s="20" t="s">
        <v>67</v>
      </c>
      <c r="O2498" s="20">
        <v>75</v>
      </c>
      <c r="P2498" s="31" t="s">
        <v>14222</v>
      </c>
      <c r="Q2498" s="20" t="s">
        <v>70</v>
      </c>
      <c r="R2498" s="32" t="s">
        <v>112</v>
      </c>
    </row>
    <row r="2499" spans="1:18" ht="22.5" hidden="1" customHeight="1" x14ac:dyDescent="0.2">
      <c r="A2499" s="29">
        <v>45402.414269687499</v>
      </c>
      <c r="B2499" s="20" t="s">
        <v>14223</v>
      </c>
      <c r="C2499" s="30">
        <v>160122771113</v>
      </c>
      <c r="D2499" s="20" t="s">
        <v>14224</v>
      </c>
      <c r="E2499" s="20" t="s">
        <v>50</v>
      </c>
      <c r="F2499" s="20" t="s">
        <v>9</v>
      </c>
      <c r="G2499" s="20">
        <v>2</v>
      </c>
      <c r="H2499" s="20">
        <v>2026</v>
      </c>
      <c r="I2499" s="20" t="s">
        <v>14225</v>
      </c>
      <c r="J2499" s="20" t="s">
        <v>14223</v>
      </c>
      <c r="K2499" s="20">
        <v>9542929587</v>
      </c>
      <c r="L2499" s="20" t="s">
        <v>14226</v>
      </c>
      <c r="M2499" s="20">
        <v>8142425818</v>
      </c>
      <c r="N2499" s="20" t="s">
        <v>67</v>
      </c>
      <c r="O2499" s="20" t="s">
        <v>169</v>
      </c>
      <c r="P2499" s="31" t="s">
        <v>14227</v>
      </c>
      <c r="Q2499" s="20" t="s">
        <v>46</v>
      </c>
      <c r="R2499" s="20" t="s">
        <v>2189</v>
      </c>
    </row>
    <row r="2500" spans="1:18" ht="22.5" hidden="1" customHeight="1" x14ac:dyDescent="0.2">
      <c r="A2500" s="29">
        <v>45374.613162002315</v>
      </c>
      <c r="B2500" s="20" t="s">
        <v>14228</v>
      </c>
      <c r="C2500" s="30">
        <v>160122771114</v>
      </c>
      <c r="D2500" s="20" t="s">
        <v>14229</v>
      </c>
      <c r="E2500" s="20" t="s">
        <v>50</v>
      </c>
      <c r="F2500" s="20" t="s">
        <v>9</v>
      </c>
      <c r="G2500" s="20">
        <v>2</v>
      </c>
      <c r="H2500" s="20">
        <v>2026</v>
      </c>
      <c r="I2500" s="20" t="s">
        <v>14230</v>
      </c>
      <c r="J2500" s="20" t="s">
        <v>14228</v>
      </c>
      <c r="K2500" s="20">
        <v>9032711232</v>
      </c>
      <c r="L2500" s="20" t="s">
        <v>14231</v>
      </c>
      <c r="M2500" s="20">
        <v>8142425818</v>
      </c>
      <c r="N2500" s="20" t="s">
        <v>67</v>
      </c>
      <c r="O2500" s="20">
        <v>75</v>
      </c>
      <c r="P2500" s="31" t="s">
        <v>14232</v>
      </c>
      <c r="Q2500" s="20" t="s">
        <v>46</v>
      </c>
      <c r="R2500" s="32" t="s">
        <v>14233</v>
      </c>
    </row>
    <row r="2501" spans="1:18" ht="22.5" hidden="1" customHeight="1" x14ac:dyDescent="0.2">
      <c r="A2501" s="29">
        <v>45386.866514490743</v>
      </c>
      <c r="B2501" s="20" t="s">
        <v>14234</v>
      </c>
      <c r="C2501" s="30">
        <v>160122771115</v>
      </c>
      <c r="D2501" s="20" t="s">
        <v>14235</v>
      </c>
      <c r="E2501" s="20" t="s">
        <v>50</v>
      </c>
      <c r="F2501" s="20" t="s">
        <v>9</v>
      </c>
      <c r="G2501" s="20">
        <v>2</v>
      </c>
      <c r="H2501" s="20">
        <v>2026</v>
      </c>
      <c r="I2501" s="20" t="s">
        <v>14234</v>
      </c>
      <c r="J2501" s="20" t="s">
        <v>14234</v>
      </c>
      <c r="K2501" s="20">
        <v>8121120107</v>
      </c>
      <c r="L2501" s="20" t="s">
        <v>14184</v>
      </c>
      <c r="M2501" s="20">
        <v>8142425818</v>
      </c>
      <c r="N2501" s="20" t="s">
        <v>67</v>
      </c>
      <c r="O2501" s="20" t="s">
        <v>6386</v>
      </c>
      <c r="P2501" s="31" t="s">
        <v>14236</v>
      </c>
      <c r="Q2501" s="20" t="s">
        <v>70</v>
      </c>
      <c r="R2501" s="32" t="s">
        <v>1518</v>
      </c>
    </row>
    <row r="2502" spans="1:18" ht="22.5" hidden="1" customHeight="1" x14ac:dyDescent="0.2">
      <c r="A2502" s="29">
        <v>45377.985739976852</v>
      </c>
      <c r="B2502" s="20" t="s">
        <v>14237</v>
      </c>
      <c r="C2502" s="30">
        <v>160122771116</v>
      </c>
      <c r="D2502" s="20" t="s">
        <v>14238</v>
      </c>
      <c r="E2502" s="20" t="s">
        <v>50</v>
      </c>
      <c r="F2502" s="20" t="s">
        <v>9</v>
      </c>
      <c r="G2502" s="20">
        <v>2</v>
      </c>
      <c r="H2502" s="20">
        <v>2026</v>
      </c>
      <c r="I2502" s="20" t="s">
        <v>14239</v>
      </c>
      <c r="J2502" s="20" t="s">
        <v>14240</v>
      </c>
      <c r="K2502" s="20">
        <v>9849811212</v>
      </c>
      <c r="L2502" s="20" t="s">
        <v>14174</v>
      </c>
      <c r="M2502" s="20">
        <v>8142425818</v>
      </c>
      <c r="N2502" s="20" t="s">
        <v>67</v>
      </c>
      <c r="O2502" s="20" t="s">
        <v>918</v>
      </c>
      <c r="P2502" s="31" t="s">
        <v>14241</v>
      </c>
      <c r="Q2502" s="20" t="s">
        <v>70</v>
      </c>
      <c r="R2502" s="32" t="s">
        <v>14242</v>
      </c>
    </row>
    <row r="2503" spans="1:18" ht="22.5" hidden="1" customHeight="1" x14ac:dyDescent="0.2">
      <c r="A2503" s="29">
        <v>45383.642531921301</v>
      </c>
      <c r="B2503" s="20" t="s">
        <v>14243</v>
      </c>
      <c r="C2503" s="30">
        <v>160122771117</v>
      </c>
      <c r="D2503" s="20" t="s">
        <v>14244</v>
      </c>
      <c r="E2503" s="20" t="s">
        <v>50</v>
      </c>
      <c r="F2503" s="20" t="s">
        <v>9</v>
      </c>
      <c r="G2503" s="20">
        <v>2</v>
      </c>
      <c r="H2503" s="20">
        <v>2026</v>
      </c>
      <c r="I2503" s="20" t="s">
        <v>14245</v>
      </c>
      <c r="J2503" s="20" t="s">
        <v>14243</v>
      </c>
      <c r="K2503" s="20">
        <v>8328144875</v>
      </c>
      <c r="L2503" s="20" t="s">
        <v>14246</v>
      </c>
      <c r="M2503" s="20">
        <v>8142425818</v>
      </c>
      <c r="N2503" s="20" t="s">
        <v>67</v>
      </c>
      <c r="O2503" s="20">
        <v>90</v>
      </c>
      <c r="P2503" s="31" t="s">
        <v>14247</v>
      </c>
      <c r="Q2503" s="20" t="s">
        <v>46</v>
      </c>
      <c r="R2503" s="32" t="s">
        <v>112</v>
      </c>
    </row>
    <row r="2504" spans="1:18" ht="22.5" hidden="1" customHeight="1" x14ac:dyDescent="0.2">
      <c r="A2504" s="29">
        <v>45384.009721504626</v>
      </c>
      <c r="B2504" s="20" t="s">
        <v>14248</v>
      </c>
      <c r="C2504" s="30">
        <v>160122771118</v>
      </c>
      <c r="D2504" s="20" t="s">
        <v>14249</v>
      </c>
      <c r="E2504" s="20" t="s">
        <v>50</v>
      </c>
      <c r="F2504" s="20" t="s">
        <v>9</v>
      </c>
      <c r="G2504" s="20">
        <v>2</v>
      </c>
      <c r="H2504" s="20">
        <v>2026</v>
      </c>
      <c r="I2504" s="20" t="s">
        <v>14248</v>
      </c>
      <c r="J2504" s="20" t="s">
        <v>14248</v>
      </c>
      <c r="K2504" s="20">
        <v>9391387491</v>
      </c>
      <c r="L2504" s="20" t="s">
        <v>14250</v>
      </c>
      <c r="M2504" s="20">
        <v>9000439636</v>
      </c>
      <c r="N2504" s="20" t="s">
        <v>67</v>
      </c>
      <c r="O2504" s="20">
        <v>75.52</v>
      </c>
      <c r="P2504" s="31" t="s">
        <v>14251</v>
      </c>
      <c r="Q2504" s="20" t="s">
        <v>46</v>
      </c>
      <c r="R2504" s="32" t="s">
        <v>56</v>
      </c>
    </row>
    <row r="2505" spans="1:18" ht="22.5" hidden="1" customHeight="1" x14ac:dyDescent="0.2">
      <c r="A2505" s="29">
        <v>45377.851893703701</v>
      </c>
      <c r="B2505" s="20" t="s">
        <v>14252</v>
      </c>
      <c r="C2505" s="30">
        <v>160122771119</v>
      </c>
      <c r="D2505" s="20" t="s">
        <v>14253</v>
      </c>
      <c r="E2505" s="20" t="s">
        <v>50</v>
      </c>
      <c r="F2505" s="20" t="s">
        <v>9</v>
      </c>
      <c r="G2505" s="20">
        <v>2</v>
      </c>
      <c r="H2505" s="20">
        <v>2026</v>
      </c>
      <c r="I2505" s="20" t="s">
        <v>14254</v>
      </c>
      <c r="J2505" s="20" t="s">
        <v>14252</v>
      </c>
      <c r="K2505" s="20">
        <v>7842126753</v>
      </c>
      <c r="L2505" s="20" t="s">
        <v>14255</v>
      </c>
      <c r="M2505" s="20">
        <v>9705717937</v>
      </c>
      <c r="N2505" s="20" t="s">
        <v>67</v>
      </c>
      <c r="O2505" s="20" t="s">
        <v>1032</v>
      </c>
      <c r="P2505" s="31" t="s">
        <v>14256</v>
      </c>
      <c r="Q2505" s="20" t="s">
        <v>46</v>
      </c>
      <c r="R2505" s="32" t="s">
        <v>14257</v>
      </c>
    </row>
    <row r="2506" spans="1:18" ht="22.5" hidden="1" customHeight="1" x14ac:dyDescent="0.2">
      <c r="A2506" s="29">
        <v>45379.839321145831</v>
      </c>
      <c r="B2506" s="20" t="s">
        <v>14258</v>
      </c>
      <c r="C2506" s="30">
        <v>160122771120</v>
      </c>
      <c r="D2506" s="20" t="s">
        <v>14259</v>
      </c>
      <c r="E2506" s="20" t="s">
        <v>50</v>
      </c>
      <c r="F2506" s="20" t="s">
        <v>9</v>
      </c>
      <c r="G2506" s="20">
        <v>2</v>
      </c>
      <c r="H2506" s="20">
        <v>2026</v>
      </c>
      <c r="I2506" s="20" t="s">
        <v>14260</v>
      </c>
      <c r="J2506" s="20" t="s">
        <v>14258</v>
      </c>
      <c r="K2506" s="20">
        <v>8184848118</v>
      </c>
      <c r="L2506" s="20" t="s">
        <v>14261</v>
      </c>
      <c r="M2506" s="20">
        <v>9000439636</v>
      </c>
      <c r="N2506" s="20" t="s">
        <v>2095</v>
      </c>
      <c r="O2506" s="20" t="s">
        <v>14262</v>
      </c>
      <c r="P2506" s="20" t="s">
        <v>14263</v>
      </c>
      <c r="Q2506" s="20" t="s">
        <v>70</v>
      </c>
      <c r="R2506" s="32" t="s">
        <v>158</v>
      </c>
    </row>
    <row r="2507" spans="1:18" ht="22.5" hidden="1" customHeight="1" x14ac:dyDescent="0.2">
      <c r="A2507" s="29">
        <v>45387.647999502311</v>
      </c>
      <c r="B2507" s="20" t="s">
        <v>14264</v>
      </c>
      <c r="C2507" s="30">
        <v>160122771121</v>
      </c>
      <c r="D2507" s="20" t="s">
        <v>14265</v>
      </c>
      <c r="E2507" s="20" t="s">
        <v>50</v>
      </c>
      <c r="F2507" s="20" t="s">
        <v>9</v>
      </c>
      <c r="G2507" s="20">
        <v>2</v>
      </c>
      <c r="H2507" s="20">
        <v>2026</v>
      </c>
      <c r="I2507" s="20" t="s">
        <v>14266</v>
      </c>
      <c r="J2507" s="20" t="s">
        <v>14267</v>
      </c>
      <c r="K2507" s="20">
        <v>8639961561</v>
      </c>
      <c r="L2507" s="20" t="s">
        <v>14268</v>
      </c>
      <c r="M2507" s="20">
        <v>9000439636</v>
      </c>
      <c r="N2507" s="20" t="s">
        <v>61</v>
      </c>
      <c r="O2507" s="20">
        <v>100</v>
      </c>
      <c r="P2507" s="20" t="s">
        <v>14269</v>
      </c>
      <c r="Q2507" s="20" t="s">
        <v>70</v>
      </c>
      <c r="R2507" s="20" t="s">
        <v>56</v>
      </c>
    </row>
    <row r="2508" spans="1:18" ht="22.5" hidden="1" customHeight="1" x14ac:dyDescent="0.2">
      <c r="A2508" s="29">
        <v>45386.948558634263</v>
      </c>
      <c r="B2508" s="20" t="s">
        <v>14270</v>
      </c>
      <c r="C2508" s="30">
        <v>160122771122</v>
      </c>
      <c r="D2508" s="20" t="s">
        <v>14271</v>
      </c>
      <c r="E2508" s="20" t="s">
        <v>50</v>
      </c>
      <c r="F2508" s="20" t="s">
        <v>9</v>
      </c>
      <c r="G2508" s="20">
        <v>2</v>
      </c>
      <c r="H2508" s="20">
        <v>2026</v>
      </c>
      <c r="I2508" s="20" t="s">
        <v>14270</v>
      </c>
      <c r="J2508" s="20" t="s">
        <v>14270</v>
      </c>
      <c r="K2508" s="20">
        <v>9989093531</v>
      </c>
      <c r="L2508" s="20" t="s">
        <v>14272</v>
      </c>
      <c r="M2508" s="20">
        <v>9000439636</v>
      </c>
      <c r="N2508" s="20" t="s">
        <v>67</v>
      </c>
      <c r="O2508" s="20">
        <v>75</v>
      </c>
      <c r="P2508" s="31" t="s">
        <v>14273</v>
      </c>
      <c r="Q2508" s="20" t="s">
        <v>46</v>
      </c>
      <c r="R2508" s="32" t="s">
        <v>4905</v>
      </c>
    </row>
    <row r="2509" spans="1:18" ht="22.5" hidden="1" customHeight="1" x14ac:dyDescent="0.2">
      <c r="A2509" s="29">
        <v>45386.71026118056</v>
      </c>
      <c r="B2509" s="20" t="s">
        <v>14274</v>
      </c>
      <c r="C2509" s="30">
        <v>160122771123</v>
      </c>
      <c r="D2509" s="20" t="s">
        <v>14275</v>
      </c>
      <c r="E2509" s="20" t="s">
        <v>50</v>
      </c>
      <c r="F2509" s="20" t="s">
        <v>9</v>
      </c>
      <c r="G2509" s="20">
        <v>2</v>
      </c>
      <c r="H2509" s="20">
        <v>2026</v>
      </c>
      <c r="I2509" s="20" t="s">
        <v>14276</v>
      </c>
      <c r="J2509" s="20" t="s">
        <v>14277</v>
      </c>
      <c r="K2509" s="20">
        <v>8309109343</v>
      </c>
      <c r="L2509" s="20" t="s">
        <v>14278</v>
      </c>
      <c r="M2509" s="20">
        <v>9000439636</v>
      </c>
      <c r="N2509" s="20" t="s">
        <v>67</v>
      </c>
      <c r="O2509" s="20">
        <v>75</v>
      </c>
      <c r="P2509" s="31" t="s">
        <v>14279</v>
      </c>
      <c r="Q2509" s="20" t="s">
        <v>70</v>
      </c>
      <c r="R2509" s="32" t="s">
        <v>14280</v>
      </c>
    </row>
    <row r="2510" spans="1:18" ht="22.5" hidden="1" customHeight="1" x14ac:dyDescent="0.2">
      <c r="A2510" s="29">
        <v>45400.322713657406</v>
      </c>
      <c r="B2510" s="20" t="s">
        <v>14281</v>
      </c>
      <c r="C2510" s="30">
        <v>160122771124</v>
      </c>
      <c r="D2510" s="20" t="s">
        <v>14282</v>
      </c>
      <c r="E2510" s="20" t="s">
        <v>50</v>
      </c>
      <c r="F2510" s="20" t="s">
        <v>9</v>
      </c>
      <c r="G2510" s="20">
        <v>2</v>
      </c>
      <c r="H2510" s="20">
        <v>2026</v>
      </c>
      <c r="I2510" s="20" t="s">
        <v>14283</v>
      </c>
      <c r="J2510" s="20" t="s">
        <v>14281</v>
      </c>
      <c r="K2510" s="20">
        <v>9063700522</v>
      </c>
      <c r="L2510" s="20" t="s">
        <v>14261</v>
      </c>
      <c r="M2510" s="20">
        <v>9000439636</v>
      </c>
      <c r="N2510" s="20" t="s">
        <v>14284</v>
      </c>
      <c r="O2510" s="20" t="s">
        <v>14285</v>
      </c>
      <c r="P2510" s="20" t="s">
        <v>14286</v>
      </c>
      <c r="Q2510" s="20" t="s">
        <v>46</v>
      </c>
      <c r="R2510" s="20" t="s">
        <v>112</v>
      </c>
    </row>
    <row r="2511" spans="1:18" ht="22.5" hidden="1" customHeight="1" x14ac:dyDescent="0.2">
      <c r="A2511" s="29">
        <v>45374.619908518522</v>
      </c>
      <c r="B2511" s="20" t="s">
        <v>14287</v>
      </c>
      <c r="C2511" s="30">
        <v>160122771125</v>
      </c>
      <c r="D2511" s="20" t="s">
        <v>14288</v>
      </c>
      <c r="E2511" s="20" t="s">
        <v>50</v>
      </c>
      <c r="F2511" s="20" t="s">
        <v>9</v>
      </c>
      <c r="G2511" s="20">
        <v>2</v>
      </c>
      <c r="H2511" s="20">
        <v>2026</v>
      </c>
      <c r="I2511" s="20" t="s">
        <v>14289</v>
      </c>
      <c r="J2511" s="20" t="s">
        <v>14287</v>
      </c>
      <c r="K2511" s="20">
        <v>7569496988</v>
      </c>
      <c r="L2511" s="20" t="s">
        <v>14290</v>
      </c>
      <c r="M2511" s="20">
        <v>9000439636</v>
      </c>
      <c r="N2511" s="20" t="s">
        <v>67</v>
      </c>
      <c r="O2511" s="20" t="s">
        <v>1429</v>
      </c>
      <c r="P2511" s="20" t="s">
        <v>14291</v>
      </c>
      <c r="Q2511" s="20" t="s">
        <v>46</v>
      </c>
      <c r="R2511" s="32" t="s">
        <v>14292</v>
      </c>
    </row>
    <row r="2512" spans="1:18" ht="22.5" hidden="1" customHeight="1" x14ac:dyDescent="0.2">
      <c r="A2512" s="29">
        <v>45386.627565833332</v>
      </c>
      <c r="B2512" s="20" t="s">
        <v>14293</v>
      </c>
      <c r="C2512" s="30">
        <v>160122771126</v>
      </c>
      <c r="D2512" s="20" t="s">
        <v>14294</v>
      </c>
      <c r="E2512" s="20" t="s">
        <v>50</v>
      </c>
      <c r="F2512" s="20" t="s">
        <v>9</v>
      </c>
      <c r="G2512" s="20">
        <v>2</v>
      </c>
      <c r="H2512" s="20">
        <v>2026</v>
      </c>
      <c r="I2512" s="20" t="s">
        <v>14295</v>
      </c>
      <c r="J2512" s="20" t="s">
        <v>14296</v>
      </c>
      <c r="K2512" s="20">
        <v>7702308472</v>
      </c>
      <c r="L2512" s="20" t="s">
        <v>7037</v>
      </c>
      <c r="M2512" s="20">
        <v>9705717937</v>
      </c>
      <c r="N2512" s="20" t="s">
        <v>9809</v>
      </c>
      <c r="O2512" s="20">
        <v>100</v>
      </c>
      <c r="P2512" s="20" t="s">
        <v>14297</v>
      </c>
      <c r="Q2512" s="20" t="s">
        <v>70</v>
      </c>
      <c r="R2512" s="32" t="s">
        <v>2009</v>
      </c>
    </row>
    <row r="2513" spans="1:18" ht="22.5" hidden="1" customHeight="1" x14ac:dyDescent="0.2">
      <c r="A2513" s="29">
        <v>45412.883454016206</v>
      </c>
      <c r="B2513" s="20" t="s">
        <v>14298</v>
      </c>
      <c r="C2513" s="30">
        <v>160122771127</v>
      </c>
      <c r="D2513" s="20" t="s">
        <v>14299</v>
      </c>
      <c r="E2513" s="20" t="s">
        <v>50</v>
      </c>
      <c r="F2513" s="20" t="s">
        <v>9</v>
      </c>
      <c r="G2513" s="20">
        <v>2</v>
      </c>
      <c r="H2513" s="20">
        <v>2026</v>
      </c>
      <c r="I2513" s="20" t="s">
        <v>14298</v>
      </c>
      <c r="J2513" s="20" t="s">
        <v>14300</v>
      </c>
      <c r="K2513" s="20">
        <v>9014006871</v>
      </c>
      <c r="L2513" s="20" t="s">
        <v>14301</v>
      </c>
      <c r="M2513" s="20">
        <v>1000000000000</v>
      </c>
      <c r="N2513" s="20" t="s">
        <v>67</v>
      </c>
      <c r="O2513" s="20">
        <v>75.52</v>
      </c>
      <c r="P2513" s="31" t="s">
        <v>14302</v>
      </c>
      <c r="Q2513" s="20" t="s">
        <v>70</v>
      </c>
      <c r="R2513" s="20" t="s">
        <v>14303</v>
      </c>
    </row>
    <row r="2514" spans="1:18" ht="22.5" hidden="1" customHeight="1" x14ac:dyDescent="0.2">
      <c r="A2514" s="29">
        <v>45387.644989930559</v>
      </c>
      <c r="B2514" s="20" t="s">
        <v>14304</v>
      </c>
      <c r="C2514" s="30">
        <v>160122771128</v>
      </c>
      <c r="D2514" s="20" t="s">
        <v>14305</v>
      </c>
      <c r="E2514" s="20" t="s">
        <v>50</v>
      </c>
      <c r="F2514" s="20" t="s">
        <v>9</v>
      </c>
      <c r="G2514" s="20">
        <v>2</v>
      </c>
      <c r="H2514" s="20">
        <v>2026</v>
      </c>
      <c r="I2514" s="20" t="s">
        <v>14306</v>
      </c>
      <c r="J2514" s="20" t="s">
        <v>14304</v>
      </c>
      <c r="K2514" s="20">
        <v>8688993433</v>
      </c>
      <c r="L2514" s="20" t="s">
        <v>7066</v>
      </c>
      <c r="M2514" s="20">
        <v>9705717937</v>
      </c>
      <c r="N2514" s="20" t="s">
        <v>61</v>
      </c>
      <c r="O2514" s="20">
        <v>100</v>
      </c>
      <c r="P2514" s="31" t="s">
        <v>14307</v>
      </c>
      <c r="Q2514" s="20" t="s">
        <v>70</v>
      </c>
      <c r="R2514" s="20" t="s">
        <v>14308</v>
      </c>
    </row>
    <row r="2515" spans="1:18" ht="22.5" hidden="1" customHeight="1" x14ac:dyDescent="0.2">
      <c r="A2515" s="29">
        <v>45412.845785937505</v>
      </c>
      <c r="B2515" s="20" t="s">
        <v>14309</v>
      </c>
      <c r="C2515" s="30">
        <v>160122771129</v>
      </c>
      <c r="D2515" s="20" t="s">
        <v>14310</v>
      </c>
      <c r="E2515" s="20" t="s">
        <v>50</v>
      </c>
      <c r="F2515" s="20" t="s">
        <v>9</v>
      </c>
      <c r="G2515" s="20">
        <v>2</v>
      </c>
      <c r="H2515" s="20">
        <v>2026</v>
      </c>
      <c r="I2515" s="20" t="s">
        <v>14309</v>
      </c>
      <c r="J2515" s="20" t="s">
        <v>14309</v>
      </c>
      <c r="K2515" s="20">
        <v>9502951536</v>
      </c>
      <c r="L2515" s="20" t="s">
        <v>7066</v>
      </c>
      <c r="M2515" s="20">
        <v>9705717937</v>
      </c>
      <c r="N2515" s="20" t="s">
        <v>67</v>
      </c>
      <c r="O2515" s="20">
        <v>90</v>
      </c>
      <c r="P2515" s="31" t="s">
        <v>14311</v>
      </c>
      <c r="Q2515" s="20" t="s">
        <v>46</v>
      </c>
      <c r="R2515" s="37" t="s">
        <v>14312</v>
      </c>
    </row>
    <row r="2516" spans="1:18" ht="22.5" hidden="1" customHeight="1" x14ac:dyDescent="0.2">
      <c r="A2516" s="29">
        <v>45387.65556402778</v>
      </c>
      <c r="B2516" s="20" t="s">
        <v>14313</v>
      </c>
      <c r="C2516" s="30">
        <v>160122771130</v>
      </c>
      <c r="D2516" s="20" t="s">
        <v>14314</v>
      </c>
      <c r="E2516" s="20" t="s">
        <v>50</v>
      </c>
      <c r="F2516" s="20" t="s">
        <v>9</v>
      </c>
      <c r="G2516" s="20">
        <v>2</v>
      </c>
      <c r="H2516" s="20">
        <v>2026</v>
      </c>
      <c r="I2516" s="20" t="s">
        <v>14315</v>
      </c>
      <c r="J2516" s="20" t="s">
        <v>14316</v>
      </c>
      <c r="K2516" s="20">
        <v>7032505633</v>
      </c>
      <c r="L2516" s="20" t="s">
        <v>7087</v>
      </c>
      <c r="M2516" s="20">
        <v>9705717937</v>
      </c>
      <c r="N2516" s="20" t="s">
        <v>67</v>
      </c>
      <c r="O2516" s="20" t="s">
        <v>780</v>
      </c>
      <c r="P2516" s="31" t="s">
        <v>14317</v>
      </c>
      <c r="Q2516" s="20" t="s">
        <v>46</v>
      </c>
      <c r="R2516" s="20" t="s">
        <v>14318</v>
      </c>
    </row>
    <row r="2517" spans="1:18" ht="22.5" hidden="1" customHeight="1" x14ac:dyDescent="0.2">
      <c r="A2517" s="29">
        <v>45384.014027187499</v>
      </c>
      <c r="B2517" s="20" t="s">
        <v>14319</v>
      </c>
      <c r="C2517" s="30">
        <v>160122771131</v>
      </c>
      <c r="D2517" s="20" t="s">
        <v>14320</v>
      </c>
      <c r="E2517" s="20" t="s">
        <v>50</v>
      </c>
      <c r="F2517" s="20" t="s">
        <v>9</v>
      </c>
      <c r="G2517" s="20">
        <v>2</v>
      </c>
      <c r="H2517" s="20">
        <v>2026</v>
      </c>
      <c r="I2517" s="20" t="s">
        <v>14321</v>
      </c>
      <c r="J2517" s="20" t="s">
        <v>14319</v>
      </c>
      <c r="K2517" s="20">
        <v>8074766993</v>
      </c>
      <c r="L2517" s="20" t="s">
        <v>14322</v>
      </c>
      <c r="M2517" s="20">
        <v>9000439636</v>
      </c>
      <c r="N2517" s="20" t="s">
        <v>67</v>
      </c>
      <c r="O2517" s="20" t="s">
        <v>1032</v>
      </c>
      <c r="P2517" s="31" t="s">
        <v>14323</v>
      </c>
      <c r="Q2517" s="20" t="s">
        <v>46</v>
      </c>
      <c r="R2517" s="32" t="s">
        <v>56</v>
      </c>
    </row>
    <row r="2518" spans="1:18" ht="22.5" hidden="1" customHeight="1" x14ac:dyDescent="0.2">
      <c r="A2518" s="29">
        <v>45378.49718820602</v>
      </c>
      <c r="B2518" s="20" t="s">
        <v>14324</v>
      </c>
      <c r="C2518" s="30">
        <v>160122771132</v>
      </c>
      <c r="D2518" s="20" t="s">
        <v>14325</v>
      </c>
      <c r="E2518" s="20" t="s">
        <v>50</v>
      </c>
      <c r="F2518" s="20" t="s">
        <v>9</v>
      </c>
      <c r="G2518" s="20">
        <v>2</v>
      </c>
      <c r="H2518" s="20">
        <v>2026</v>
      </c>
      <c r="I2518" s="20" t="s">
        <v>14326</v>
      </c>
      <c r="J2518" s="20" t="s">
        <v>14324</v>
      </c>
      <c r="K2518" s="20">
        <v>9618380830</v>
      </c>
      <c r="L2518" s="20" t="s">
        <v>14261</v>
      </c>
      <c r="M2518" s="20">
        <v>9000439636</v>
      </c>
      <c r="N2518" s="20" t="s">
        <v>67</v>
      </c>
      <c r="O2518" s="20" t="s">
        <v>14327</v>
      </c>
      <c r="P2518" s="31" t="s">
        <v>14328</v>
      </c>
      <c r="Q2518" s="20" t="s">
        <v>46</v>
      </c>
      <c r="R2518" s="32" t="s">
        <v>14329</v>
      </c>
    </row>
    <row r="2519" spans="1:18" ht="22.5" hidden="1" customHeight="1" x14ac:dyDescent="0.2">
      <c r="A2519" s="29">
        <v>45379.23172163195</v>
      </c>
      <c r="B2519" s="20" t="s">
        <v>14330</v>
      </c>
      <c r="C2519" s="30">
        <v>160122771301</v>
      </c>
      <c r="D2519" s="20" t="s">
        <v>14331</v>
      </c>
      <c r="E2519" s="20" t="s">
        <v>50</v>
      </c>
      <c r="F2519" s="20" t="s">
        <v>9</v>
      </c>
      <c r="G2519" s="20">
        <v>1</v>
      </c>
      <c r="H2519" s="20">
        <v>2026</v>
      </c>
      <c r="I2519" s="20" t="s">
        <v>14332</v>
      </c>
      <c r="J2519" s="20" t="s">
        <v>14330</v>
      </c>
      <c r="K2519" s="20">
        <v>6303372208</v>
      </c>
      <c r="L2519" s="20" t="s">
        <v>13925</v>
      </c>
      <c r="M2519" s="20">
        <v>9966300700</v>
      </c>
      <c r="N2519" s="20" t="s">
        <v>67</v>
      </c>
      <c r="O2519" s="20" t="s">
        <v>14333</v>
      </c>
      <c r="P2519" s="31" t="s">
        <v>14334</v>
      </c>
      <c r="Q2519" s="20" t="s">
        <v>70</v>
      </c>
      <c r="R2519" s="32" t="s">
        <v>14335</v>
      </c>
    </row>
    <row r="2520" spans="1:18" ht="22.5" hidden="1" customHeight="1" x14ac:dyDescent="0.2">
      <c r="A2520" s="29">
        <v>45377.680614907411</v>
      </c>
      <c r="B2520" s="20" t="s">
        <v>14336</v>
      </c>
      <c r="C2520" s="30">
        <v>160122771302</v>
      </c>
      <c r="D2520" s="20" t="s">
        <v>14337</v>
      </c>
      <c r="E2520" s="20" t="s">
        <v>50</v>
      </c>
      <c r="F2520" s="20" t="s">
        <v>9</v>
      </c>
      <c r="G2520" s="20">
        <v>1</v>
      </c>
      <c r="H2520" s="20">
        <v>2026</v>
      </c>
      <c r="I2520" s="20" t="s">
        <v>14338</v>
      </c>
      <c r="J2520" s="20" t="s">
        <v>14336</v>
      </c>
      <c r="K2520" s="20">
        <v>7032852004</v>
      </c>
      <c r="L2520" s="20" t="s">
        <v>13925</v>
      </c>
      <c r="M2520" s="20">
        <v>9966300700</v>
      </c>
      <c r="N2520" s="20" t="s">
        <v>67</v>
      </c>
      <c r="O2520" s="20" t="s">
        <v>1032</v>
      </c>
      <c r="P2520" s="31" t="s">
        <v>14339</v>
      </c>
      <c r="Q2520" s="20" t="s">
        <v>70</v>
      </c>
      <c r="R2520" s="32" t="s">
        <v>14340</v>
      </c>
    </row>
    <row r="2521" spans="1:18" ht="22.5" hidden="1" customHeight="1" x14ac:dyDescent="0.2">
      <c r="A2521" s="29">
        <v>45412.410214236108</v>
      </c>
      <c r="B2521" s="20" t="s">
        <v>14341</v>
      </c>
      <c r="C2521" s="30">
        <v>160122771303</v>
      </c>
      <c r="D2521" s="20" t="s">
        <v>14342</v>
      </c>
      <c r="E2521" s="20" t="s">
        <v>50</v>
      </c>
      <c r="F2521" s="20" t="s">
        <v>9</v>
      </c>
      <c r="G2521" s="20">
        <v>1</v>
      </c>
      <c r="H2521" s="20">
        <v>2026</v>
      </c>
      <c r="I2521" s="20" t="s">
        <v>14343</v>
      </c>
      <c r="J2521" s="20" t="s">
        <v>14341</v>
      </c>
      <c r="K2521" s="20">
        <v>9703309937</v>
      </c>
      <c r="L2521" s="20" t="s">
        <v>13925</v>
      </c>
      <c r="M2521" s="20">
        <v>9966300700</v>
      </c>
      <c r="N2521" s="20" t="s">
        <v>67</v>
      </c>
      <c r="O2521" s="20" t="s">
        <v>14333</v>
      </c>
      <c r="P2521" s="31" t="s">
        <v>14344</v>
      </c>
      <c r="Q2521" s="20" t="s">
        <v>70</v>
      </c>
      <c r="R2521" s="20" t="s">
        <v>112</v>
      </c>
    </row>
    <row r="2522" spans="1:18" ht="22.5" hidden="1" customHeight="1" x14ac:dyDescent="0.2">
      <c r="A2522" s="29">
        <v>45388.091400798614</v>
      </c>
      <c r="B2522" s="20" t="s">
        <v>14345</v>
      </c>
      <c r="C2522" s="30">
        <v>160122771304</v>
      </c>
      <c r="D2522" s="20" t="s">
        <v>14346</v>
      </c>
      <c r="E2522" s="20" t="s">
        <v>50</v>
      </c>
      <c r="F2522" s="20" t="s">
        <v>9</v>
      </c>
      <c r="G2522" s="20">
        <v>1</v>
      </c>
      <c r="H2522" s="20">
        <v>2026</v>
      </c>
      <c r="I2522" s="20" t="s">
        <v>14347</v>
      </c>
      <c r="J2522" s="20" t="s">
        <v>14345</v>
      </c>
      <c r="K2522" s="20">
        <v>9346807984</v>
      </c>
      <c r="L2522" s="20" t="s">
        <v>14348</v>
      </c>
      <c r="M2522" s="20">
        <v>9966300700</v>
      </c>
      <c r="N2522" s="20" t="s">
        <v>67</v>
      </c>
      <c r="O2522" s="20" t="s">
        <v>14333</v>
      </c>
      <c r="P2522" s="31" t="s">
        <v>14349</v>
      </c>
      <c r="Q2522" s="20" t="s">
        <v>70</v>
      </c>
      <c r="R2522" s="20" t="s">
        <v>1041</v>
      </c>
    </row>
    <row r="2523" spans="1:18" ht="22.5" hidden="1" customHeight="1" x14ac:dyDescent="0.2">
      <c r="A2523" s="29">
        <v>45378.917856932865</v>
      </c>
      <c r="B2523" s="20" t="s">
        <v>14350</v>
      </c>
      <c r="C2523" s="30">
        <v>160122771305</v>
      </c>
      <c r="D2523" s="20" t="s">
        <v>14351</v>
      </c>
      <c r="E2523" s="20" t="s">
        <v>40</v>
      </c>
      <c r="F2523" s="20" t="s">
        <v>9</v>
      </c>
      <c r="G2523" s="20">
        <v>1</v>
      </c>
      <c r="H2523" s="20">
        <v>2026</v>
      </c>
      <c r="I2523" s="20" t="s">
        <v>14352</v>
      </c>
      <c r="J2523" s="20" t="s">
        <v>14350</v>
      </c>
      <c r="K2523" s="20">
        <v>8074345689</v>
      </c>
      <c r="L2523" s="20" t="s">
        <v>14353</v>
      </c>
      <c r="M2523" s="20">
        <v>9966300700</v>
      </c>
      <c r="N2523" s="20" t="s">
        <v>67</v>
      </c>
      <c r="O2523" s="20" t="s">
        <v>14354</v>
      </c>
      <c r="P2523" s="20" t="s">
        <v>14355</v>
      </c>
      <c r="Q2523" s="20" t="s">
        <v>70</v>
      </c>
      <c r="R2523" s="32" t="s">
        <v>14356</v>
      </c>
    </row>
    <row r="2524" spans="1:18" ht="22.5" hidden="1" customHeight="1" x14ac:dyDescent="0.2">
      <c r="A2524" s="29">
        <v>45378.96834162037</v>
      </c>
      <c r="B2524" s="20" t="s">
        <v>14357</v>
      </c>
      <c r="C2524" s="30">
        <v>160122771306</v>
      </c>
      <c r="D2524" s="20" t="s">
        <v>14358</v>
      </c>
      <c r="E2524" s="20" t="s">
        <v>40</v>
      </c>
      <c r="F2524" s="20" t="s">
        <v>9</v>
      </c>
      <c r="G2524" s="20">
        <v>1</v>
      </c>
      <c r="H2524" s="20">
        <v>2026</v>
      </c>
      <c r="I2524" s="20" t="s">
        <v>14359</v>
      </c>
      <c r="J2524" s="20" t="s">
        <v>14357</v>
      </c>
      <c r="K2524" s="20">
        <v>9392129717</v>
      </c>
      <c r="L2524" s="20" t="s">
        <v>14360</v>
      </c>
      <c r="M2524" s="20">
        <v>9966300700</v>
      </c>
      <c r="N2524" s="20" t="s">
        <v>67</v>
      </c>
      <c r="O2524" s="20" t="s">
        <v>110</v>
      </c>
      <c r="P2524" s="31" t="s">
        <v>14361</v>
      </c>
      <c r="Q2524" s="20" t="s">
        <v>70</v>
      </c>
      <c r="R2524" s="32" t="s">
        <v>14362</v>
      </c>
    </row>
    <row r="2525" spans="1:18" ht="22.5" hidden="1" customHeight="1" x14ac:dyDescent="0.2">
      <c r="A2525" s="29">
        <v>45406.813902002315</v>
      </c>
      <c r="B2525" s="20" t="s">
        <v>14363</v>
      </c>
      <c r="C2525" s="30">
        <v>160122771307</v>
      </c>
      <c r="D2525" s="20" t="s">
        <v>14364</v>
      </c>
      <c r="E2525" s="20" t="s">
        <v>40</v>
      </c>
      <c r="F2525" s="20" t="s">
        <v>9</v>
      </c>
      <c r="G2525" s="20">
        <v>2</v>
      </c>
      <c r="H2525" s="20">
        <v>2026</v>
      </c>
      <c r="I2525" s="20" t="s">
        <v>14365</v>
      </c>
      <c r="J2525" s="20" t="s">
        <v>14366</v>
      </c>
      <c r="K2525" s="20">
        <v>8106627622</v>
      </c>
      <c r="L2525" s="20" t="s">
        <v>7048</v>
      </c>
      <c r="M2525" s="20">
        <v>9705717937</v>
      </c>
      <c r="N2525" s="20" t="s">
        <v>67</v>
      </c>
      <c r="O2525" s="20" t="s">
        <v>14367</v>
      </c>
      <c r="P2525" s="31" t="s">
        <v>14368</v>
      </c>
      <c r="Q2525" s="20" t="s">
        <v>46</v>
      </c>
      <c r="R2525" s="20" t="s">
        <v>14369</v>
      </c>
    </row>
    <row r="2526" spans="1:18" ht="22.5" hidden="1" customHeight="1" x14ac:dyDescent="0.2">
      <c r="A2526" s="29">
        <v>45387.619961956021</v>
      </c>
      <c r="B2526" s="20" t="s">
        <v>14370</v>
      </c>
      <c r="C2526" s="30">
        <v>160122771308</v>
      </c>
      <c r="D2526" s="20" t="s">
        <v>14371</v>
      </c>
      <c r="E2526" s="20" t="s">
        <v>50</v>
      </c>
      <c r="F2526" s="20" t="s">
        <v>9</v>
      </c>
      <c r="G2526" s="20">
        <v>2</v>
      </c>
      <c r="H2526" s="20">
        <v>2026</v>
      </c>
      <c r="I2526" s="20" t="s">
        <v>14372</v>
      </c>
      <c r="J2526" s="20" t="s">
        <v>14370</v>
      </c>
      <c r="K2526" s="20">
        <v>6281892108</v>
      </c>
      <c r="L2526" s="20" t="s">
        <v>14373</v>
      </c>
      <c r="M2526" s="20">
        <v>9000439636</v>
      </c>
      <c r="N2526" s="20" t="s">
        <v>3921</v>
      </c>
      <c r="O2526" s="20">
        <v>90</v>
      </c>
      <c r="P2526" s="31" t="s">
        <v>14374</v>
      </c>
      <c r="Q2526" s="20" t="s">
        <v>70</v>
      </c>
      <c r="R2526" s="20" t="s">
        <v>112</v>
      </c>
    </row>
    <row r="2527" spans="1:18" ht="22.5" hidden="1" customHeight="1" x14ac:dyDescent="0.2">
      <c r="A2527" s="29">
        <v>45387.636236828708</v>
      </c>
      <c r="B2527" s="20" t="s">
        <v>14375</v>
      </c>
      <c r="C2527" s="30">
        <v>160122771309</v>
      </c>
      <c r="D2527" s="20" t="s">
        <v>14376</v>
      </c>
      <c r="E2527" s="20" t="s">
        <v>50</v>
      </c>
      <c r="F2527" s="20" t="s">
        <v>9</v>
      </c>
      <c r="G2527" s="20">
        <v>2</v>
      </c>
      <c r="H2527" s="20">
        <v>2026</v>
      </c>
      <c r="I2527" s="20" t="s">
        <v>14377</v>
      </c>
      <c r="J2527" s="20" t="s">
        <v>14375</v>
      </c>
      <c r="K2527" s="20">
        <v>8328369126</v>
      </c>
      <c r="L2527" s="20" t="s">
        <v>14378</v>
      </c>
      <c r="M2527" s="20">
        <v>9000439636</v>
      </c>
      <c r="N2527" s="20" t="s">
        <v>61</v>
      </c>
      <c r="O2527" s="20" t="s">
        <v>269</v>
      </c>
      <c r="P2527" s="20" t="s">
        <v>14379</v>
      </c>
      <c r="Q2527" s="20" t="s">
        <v>46</v>
      </c>
      <c r="R2527" s="32" t="s">
        <v>14380</v>
      </c>
    </row>
    <row r="2528" spans="1:18" ht="22.5" hidden="1" customHeight="1" x14ac:dyDescent="0.2">
      <c r="A2528" s="29">
        <v>45379.750114953698</v>
      </c>
      <c r="B2528" s="20" t="s">
        <v>14381</v>
      </c>
      <c r="C2528" s="30">
        <v>160122771310</v>
      </c>
      <c r="D2528" s="20" t="s">
        <v>14382</v>
      </c>
      <c r="E2528" s="20" t="s">
        <v>40</v>
      </c>
      <c r="F2528" s="20" t="s">
        <v>9</v>
      </c>
      <c r="G2528" s="20">
        <v>2</v>
      </c>
      <c r="H2528" s="20">
        <v>2026</v>
      </c>
      <c r="I2528" s="20" t="s">
        <v>14383</v>
      </c>
      <c r="J2528" s="20" t="s">
        <v>14381</v>
      </c>
      <c r="K2528" s="20">
        <v>9701266269</v>
      </c>
      <c r="L2528" s="20" t="s">
        <v>14384</v>
      </c>
      <c r="M2528" s="20">
        <v>9000439636</v>
      </c>
      <c r="N2528" s="20" t="s">
        <v>96</v>
      </c>
      <c r="O2528" s="20" t="s">
        <v>14385</v>
      </c>
      <c r="P2528" s="20" t="s">
        <v>14386</v>
      </c>
      <c r="Q2528" s="20" t="s">
        <v>46</v>
      </c>
      <c r="R2528" s="32" t="s">
        <v>14387</v>
      </c>
    </row>
    <row r="2529" spans="1:18" ht="22.5" hidden="1" customHeight="1" x14ac:dyDescent="0.2">
      <c r="A2529" s="29">
        <v>45381.392712129629</v>
      </c>
      <c r="B2529" s="20" t="s">
        <v>14388</v>
      </c>
      <c r="C2529" s="30">
        <v>160122771311</v>
      </c>
      <c r="D2529" s="20" t="s">
        <v>14389</v>
      </c>
      <c r="E2529" s="20" t="s">
        <v>50</v>
      </c>
      <c r="F2529" s="20" t="s">
        <v>9</v>
      </c>
      <c r="G2529" s="20">
        <v>2</v>
      </c>
      <c r="H2529" s="20">
        <v>2026</v>
      </c>
      <c r="I2529" s="20" t="s">
        <v>14390</v>
      </c>
      <c r="J2529" s="20" t="s">
        <v>14388</v>
      </c>
      <c r="K2529" s="20">
        <v>7702981001</v>
      </c>
      <c r="L2529" s="20" t="s">
        <v>14391</v>
      </c>
      <c r="M2529" s="20">
        <v>9000439636</v>
      </c>
      <c r="N2529" s="20" t="s">
        <v>61</v>
      </c>
      <c r="O2529" s="20">
        <v>100</v>
      </c>
      <c r="P2529" s="20" t="s">
        <v>14392</v>
      </c>
      <c r="Q2529" s="20" t="s">
        <v>46</v>
      </c>
      <c r="R2529" s="32" t="s">
        <v>6285</v>
      </c>
    </row>
    <row r="2530" spans="1:18" ht="22.5" hidden="1" customHeight="1" x14ac:dyDescent="0.2">
      <c r="A2530" s="29">
        <v>45411.614220520831</v>
      </c>
      <c r="B2530" s="20" t="s">
        <v>14393</v>
      </c>
      <c r="C2530" s="30">
        <v>160122771312</v>
      </c>
      <c r="D2530" s="20" t="s">
        <v>14394</v>
      </c>
      <c r="E2530" s="20" t="s">
        <v>50</v>
      </c>
      <c r="F2530" s="20" t="s">
        <v>9</v>
      </c>
      <c r="G2530" s="20">
        <v>2</v>
      </c>
      <c r="H2530" s="20">
        <v>2026</v>
      </c>
      <c r="I2530" s="20" t="s">
        <v>14395</v>
      </c>
      <c r="J2530" s="20" t="s">
        <v>14396</v>
      </c>
      <c r="K2530" s="20">
        <v>9390094496</v>
      </c>
      <c r="L2530" s="20" t="s">
        <v>7037</v>
      </c>
      <c r="M2530" s="20">
        <v>9705717937</v>
      </c>
      <c r="N2530" s="20" t="s">
        <v>2115</v>
      </c>
      <c r="O2530" s="20" t="s">
        <v>14397</v>
      </c>
      <c r="P2530" s="31" t="s">
        <v>14398</v>
      </c>
      <c r="Q2530" s="20" t="s">
        <v>46</v>
      </c>
      <c r="R2530" s="32" t="s">
        <v>14399</v>
      </c>
    </row>
    <row r="2531" spans="1:18" ht="22.5" hidden="1" customHeight="1" x14ac:dyDescent="0.2">
      <c r="A2531" s="29">
        <v>45402.449726597217</v>
      </c>
      <c r="B2531" s="20" t="s">
        <v>14400</v>
      </c>
      <c r="C2531" s="30">
        <v>160122771313</v>
      </c>
      <c r="D2531" s="20" t="s">
        <v>14401</v>
      </c>
      <c r="E2531" s="20" t="s">
        <v>50</v>
      </c>
      <c r="F2531" s="20" t="s">
        <v>9</v>
      </c>
      <c r="G2531" s="20">
        <v>2</v>
      </c>
      <c r="H2531" s="20">
        <v>2026</v>
      </c>
      <c r="I2531" s="20" t="s">
        <v>14400</v>
      </c>
      <c r="J2531" s="20" t="s">
        <v>14400</v>
      </c>
      <c r="K2531" s="20">
        <v>9014986479</v>
      </c>
      <c r="L2531" s="20" t="s">
        <v>14402</v>
      </c>
      <c r="M2531" s="20">
        <v>9000439636</v>
      </c>
      <c r="N2531" s="20" t="s">
        <v>67</v>
      </c>
      <c r="O2531" s="20" t="s">
        <v>169</v>
      </c>
      <c r="P2531" s="31" t="s">
        <v>14403</v>
      </c>
      <c r="Q2531" s="20" t="s">
        <v>46</v>
      </c>
      <c r="R2531" s="20" t="s">
        <v>2189</v>
      </c>
    </row>
    <row r="2532" spans="1:18" ht="22.5" hidden="1" customHeight="1" x14ac:dyDescent="0.2">
      <c r="A2532" s="29">
        <v>45377.760119293976</v>
      </c>
      <c r="B2532" s="20" t="s">
        <v>14404</v>
      </c>
      <c r="C2532" s="30">
        <v>160122802001</v>
      </c>
      <c r="D2532" s="20" t="s">
        <v>14405</v>
      </c>
      <c r="E2532" s="20" t="s">
        <v>40</v>
      </c>
      <c r="F2532" s="20" t="s">
        <v>17</v>
      </c>
      <c r="G2532" s="20">
        <v>1</v>
      </c>
      <c r="H2532" s="20">
        <v>2026</v>
      </c>
      <c r="I2532" s="20" t="s">
        <v>14406</v>
      </c>
      <c r="J2532" s="20" t="s">
        <v>14407</v>
      </c>
      <c r="K2532" s="20">
        <v>8179101256</v>
      </c>
      <c r="L2532" s="20" t="s">
        <v>14408</v>
      </c>
      <c r="M2532" s="20">
        <v>9705976552</v>
      </c>
      <c r="N2532" s="20" t="s">
        <v>3469</v>
      </c>
      <c r="O2532" s="20" t="s">
        <v>14409</v>
      </c>
      <c r="P2532" s="31" t="s">
        <v>14410</v>
      </c>
      <c r="Q2532" s="20" t="s">
        <v>70</v>
      </c>
      <c r="R2532" s="32" t="s">
        <v>14411</v>
      </c>
    </row>
    <row r="2533" spans="1:18" ht="22.5" hidden="1" customHeight="1" x14ac:dyDescent="0.2">
      <c r="A2533" s="29">
        <v>45377.939088576386</v>
      </c>
      <c r="B2533" s="20" t="s">
        <v>14412</v>
      </c>
      <c r="C2533" s="30">
        <v>160122802002</v>
      </c>
      <c r="D2533" s="20" t="s">
        <v>14413</v>
      </c>
      <c r="E2533" s="20" t="s">
        <v>40</v>
      </c>
      <c r="F2533" s="20" t="s">
        <v>17</v>
      </c>
      <c r="G2533" s="20">
        <v>1</v>
      </c>
      <c r="H2533" s="20">
        <v>2026</v>
      </c>
      <c r="I2533" s="20" t="s">
        <v>14414</v>
      </c>
      <c r="J2533" s="20" t="s">
        <v>14412</v>
      </c>
      <c r="K2533" s="20">
        <v>9949470715</v>
      </c>
      <c r="L2533" s="20" t="s">
        <v>14415</v>
      </c>
      <c r="M2533" s="20">
        <v>9705976552</v>
      </c>
      <c r="N2533" s="20" t="s">
        <v>3469</v>
      </c>
      <c r="O2533" s="20">
        <v>64.5</v>
      </c>
      <c r="P2533" s="31" t="s">
        <v>14416</v>
      </c>
      <c r="Q2533" s="20" t="s">
        <v>46</v>
      </c>
      <c r="R2533" s="32" t="s">
        <v>14417</v>
      </c>
    </row>
    <row r="2534" spans="1:18" ht="22.5" hidden="1" customHeight="1" x14ac:dyDescent="0.2">
      <c r="A2534" s="29">
        <v>45377.973976018518</v>
      </c>
      <c r="B2534" s="20" t="s">
        <v>14418</v>
      </c>
      <c r="C2534" s="30">
        <v>160122802003</v>
      </c>
      <c r="D2534" s="20" t="s">
        <v>14419</v>
      </c>
      <c r="E2534" s="20" t="s">
        <v>40</v>
      </c>
      <c r="F2534" s="20" t="s">
        <v>17</v>
      </c>
      <c r="G2534" s="20">
        <v>1</v>
      </c>
      <c r="H2534" s="20">
        <v>2026</v>
      </c>
      <c r="I2534" s="20" t="s">
        <v>14420</v>
      </c>
      <c r="J2534" s="20" t="s">
        <v>14418</v>
      </c>
      <c r="K2534" s="20">
        <v>8688358542</v>
      </c>
      <c r="L2534" s="20" t="s">
        <v>14421</v>
      </c>
      <c r="M2534" s="20">
        <v>9705976552</v>
      </c>
      <c r="N2534" s="20" t="s">
        <v>3469</v>
      </c>
      <c r="O2534" s="20">
        <v>64.5</v>
      </c>
      <c r="P2534" s="31" t="s">
        <v>14422</v>
      </c>
      <c r="Q2534" s="20" t="s">
        <v>46</v>
      </c>
      <c r="R2534" s="32" t="s">
        <v>14423</v>
      </c>
    </row>
    <row r="2535" spans="1:18" ht="22.5" hidden="1" customHeight="1" x14ac:dyDescent="0.2">
      <c r="A2535" s="29">
        <v>45372.404308425925</v>
      </c>
      <c r="B2535" s="20" t="s">
        <v>14424</v>
      </c>
      <c r="C2535" s="30">
        <v>160122802004</v>
      </c>
      <c r="D2535" s="20" t="s">
        <v>14425</v>
      </c>
      <c r="E2535" s="20" t="s">
        <v>40</v>
      </c>
      <c r="F2535" s="20" t="s">
        <v>17</v>
      </c>
      <c r="G2535" s="20">
        <v>1</v>
      </c>
      <c r="H2535" s="20">
        <v>2026</v>
      </c>
      <c r="I2535" s="20" t="s">
        <v>14426</v>
      </c>
      <c r="J2535" s="20" t="s">
        <v>14424</v>
      </c>
      <c r="K2535" s="20">
        <v>7893346826</v>
      </c>
      <c r="L2535" s="20" t="s">
        <v>14427</v>
      </c>
      <c r="M2535" s="20">
        <v>9705976552</v>
      </c>
      <c r="N2535" s="20" t="s">
        <v>3469</v>
      </c>
      <c r="O2535" s="20">
        <v>64.5</v>
      </c>
      <c r="P2535" s="31" t="s">
        <v>14428</v>
      </c>
      <c r="Q2535" s="20" t="s">
        <v>46</v>
      </c>
      <c r="R2535" s="32" t="s">
        <v>14429</v>
      </c>
    </row>
    <row r="2536" spans="1:18" ht="22.5" hidden="1" customHeight="1" x14ac:dyDescent="0.2">
      <c r="A2536" s="29">
        <v>45377.716307048613</v>
      </c>
      <c r="B2536" s="20" t="s">
        <v>14430</v>
      </c>
      <c r="C2536" s="30">
        <v>160122802005</v>
      </c>
      <c r="D2536" s="20" t="s">
        <v>14431</v>
      </c>
      <c r="E2536" s="20" t="s">
        <v>40</v>
      </c>
      <c r="F2536" s="20" t="s">
        <v>17</v>
      </c>
      <c r="G2536" s="20">
        <v>1</v>
      </c>
      <c r="H2536" s="20">
        <v>2026</v>
      </c>
      <c r="I2536" s="20" t="s">
        <v>14432</v>
      </c>
      <c r="J2536" s="20" t="s">
        <v>14430</v>
      </c>
      <c r="K2536" s="20">
        <v>7993726290</v>
      </c>
      <c r="L2536" s="20" t="s">
        <v>14433</v>
      </c>
      <c r="M2536" s="20">
        <v>9705976552</v>
      </c>
      <c r="N2536" s="20" t="s">
        <v>3469</v>
      </c>
      <c r="O2536" s="20">
        <v>64.5</v>
      </c>
      <c r="P2536" s="31" t="s">
        <v>14434</v>
      </c>
      <c r="Q2536" s="20" t="s">
        <v>70</v>
      </c>
      <c r="R2536" s="32" t="s">
        <v>14435</v>
      </c>
    </row>
    <row r="2537" spans="1:18" ht="22.5" hidden="1" customHeight="1" x14ac:dyDescent="0.2">
      <c r="A2537" s="29">
        <v>45386.420598101853</v>
      </c>
      <c r="B2537" s="20" t="s">
        <v>14436</v>
      </c>
      <c r="C2537" s="30">
        <v>160122802006</v>
      </c>
      <c r="D2537" s="20" t="s">
        <v>14437</v>
      </c>
      <c r="E2537" s="20" t="s">
        <v>40</v>
      </c>
      <c r="F2537" s="20" t="s">
        <v>17</v>
      </c>
      <c r="G2537" s="20">
        <v>1</v>
      </c>
      <c r="H2537" s="20">
        <v>2026</v>
      </c>
      <c r="I2537" s="20" t="s">
        <v>14438</v>
      </c>
      <c r="J2537" s="20" t="s">
        <v>14436</v>
      </c>
      <c r="K2537" s="20">
        <v>7075338084</v>
      </c>
      <c r="L2537" s="20" t="s">
        <v>14421</v>
      </c>
      <c r="M2537" s="20">
        <v>9705976552</v>
      </c>
      <c r="N2537" s="20" t="s">
        <v>3469</v>
      </c>
      <c r="O2537" s="20" t="s">
        <v>8377</v>
      </c>
      <c r="P2537" s="31" t="s">
        <v>14439</v>
      </c>
      <c r="Q2537" s="20" t="s">
        <v>46</v>
      </c>
      <c r="R2537" s="32" t="s">
        <v>112</v>
      </c>
    </row>
    <row r="2538" spans="1:18" ht="22.5" hidden="1" customHeight="1" x14ac:dyDescent="0.2">
      <c r="A2538" s="29">
        <v>45377.418559965277</v>
      </c>
      <c r="B2538" s="20" t="s">
        <v>14440</v>
      </c>
      <c r="C2538" s="30">
        <v>160122802009</v>
      </c>
      <c r="D2538" s="20" t="s">
        <v>14441</v>
      </c>
      <c r="E2538" s="20" t="s">
        <v>40</v>
      </c>
      <c r="F2538" s="20" t="s">
        <v>17</v>
      </c>
      <c r="G2538" s="20">
        <v>1</v>
      </c>
      <c r="H2538" s="20">
        <v>2026</v>
      </c>
      <c r="I2538" s="20" t="s">
        <v>14442</v>
      </c>
      <c r="J2538" s="20" t="s">
        <v>14440</v>
      </c>
      <c r="K2538" s="20">
        <v>9381451399</v>
      </c>
      <c r="L2538" s="20" t="s">
        <v>14427</v>
      </c>
      <c r="M2538" s="20">
        <v>9705976552</v>
      </c>
      <c r="N2538" s="20" t="s">
        <v>3469</v>
      </c>
      <c r="O2538" s="20">
        <v>64.5</v>
      </c>
      <c r="P2538" s="31" t="s">
        <v>14443</v>
      </c>
      <c r="Q2538" s="20" t="s">
        <v>70</v>
      </c>
      <c r="R2538" s="32" t="s">
        <v>14444</v>
      </c>
    </row>
    <row r="2539" spans="1:18" ht="22.5" hidden="1" customHeight="1" x14ac:dyDescent="0.2">
      <c r="A2539" s="29">
        <v>45377.807579756947</v>
      </c>
      <c r="B2539" s="20" t="s">
        <v>14445</v>
      </c>
      <c r="C2539" s="30">
        <v>160122802012</v>
      </c>
      <c r="D2539" s="20" t="s">
        <v>14446</v>
      </c>
      <c r="E2539" s="20" t="s">
        <v>40</v>
      </c>
      <c r="F2539" s="20" t="s">
        <v>17</v>
      </c>
      <c r="G2539" s="20">
        <v>1</v>
      </c>
      <c r="H2539" s="20">
        <v>2026</v>
      </c>
      <c r="I2539" s="20" t="s">
        <v>14445</v>
      </c>
      <c r="J2539" s="20" t="s">
        <v>14447</v>
      </c>
      <c r="K2539" s="20">
        <v>7330981780</v>
      </c>
      <c r="L2539" s="20" t="s">
        <v>14448</v>
      </c>
      <c r="M2539" s="20">
        <v>9440450622</v>
      </c>
      <c r="N2539" s="20" t="s">
        <v>3469</v>
      </c>
      <c r="O2539" s="20" t="s">
        <v>14449</v>
      </c>
      <c r="P2539" s="31" t="s">
        <v>14450</v>
      </c>
      <c r="Q2539" s="20" t="s">
        <v>46</v>
      </c>
      <c r="R2539" s="32" t="s">
        <v>14451</v>
      </c>
    </row>
    <row r="2540" spans="1:18" ht="22.5" hidden="1" customHeight="1" x14ac:dyDescent="0.2">
      <c r="A2540" s="29">
        <v>45377.423859305556</v>
      </c>
      <c r="B2540" s="20" t="s">
        <v>14452</v>
      </c>
      <c r="C2540" s="30">
        <v>160122802013</v>
      </c>
      <c r="D2540" s="20" t="s">
        <v>14453</v>
      </c>
      <c r="E2540" s="20" t="s">
        <v>40</v>
      </c>
      <c r="F2540" s="20" t="s">
        <v>17</v>
      </c>
      <c r="G2540" s="20">
        <v>1</v>
      </c>
      <c r="H2540" s="20">
        <v>2026</v>
      </c>
      <c r="I2540" s="20" t="s">
        <v>14454</v>
      </c>
      <c r="J2540" s="20" t="s">
        <v>14452</v>
      </c>
      <c r="K2540" s="20">
        <v>6304466784</v>
      </c>
      <c r="L2540" s="20" t="s">
        <v>14415</v>
      </c>
      <c r="M2540" s="20">
        <v>9705976552</v>
      </c>
      <c r="N2540" s="20" t="s">
        <v>3469</v>
      </c>
      <c r="O2540" s="20">
        <v>64.5</v>
      </c>
      <c r="P2540" s="31" t="s">
        <v>14455</v>
      </c>
      <c r="Q2540" s="20" t="s">
        <v>70</v>
      </c>
      <c r="R2540" s="32" t="s">
        <v>14456</v>
      </c>
    </row>
    <row r="2541" spans="1:18" ht="22.5" hidden="1" customHeight="1" x14ac:dyDescent="0.2">
      <c r="A2541" s="29">
        <v>45377.809796134257</v>
      </c>
      <c r="B2541" s="20" t="s">
        <v>14457</v>
      </c>
      <c r="C2541" s="30">
        <v>160122802014</v>
      </c>
      <c r="D2541" s="20" t="s">
        <v>14458</v>
      </c>
      <c r="E2541" s="20" t="s">
        <v>40</v>
      </c>
      <c r="F2541" s="20" t="s">
        <v>17</v>
      </c>
      <c r="G2541" s="20">
        <v>1</v>
      </c>
      <c r="H2541" s="20">
        <v>2026</v>
      </c>
      <c r="I2541" s="20" t="s">
        <v>14457</v>
      </c>
      <c r="J2541" s="20" t="s">
        <v>14459</v>
      </c>
      <c r="K2541" s="20">
        <v>7337303528</v>
      </c>
      <c r="L2541" s="20" t="s">
        <v>14460</v>
      </c>
      <c r="M2541" s="20">
        <v>9705976552</v>
      </c>
      <c r="N2541" s="20" t="s">
        <v>3469</v>
      </c>
      <c r="O2541" s="20">
        <v>64.5</v>
      </c>
      <c r="P2541" s="31" t="s">
        <v>14461</v>
      </c>
      <c r="Q2541" s="20" t="s">
        <v>46</v>
      </c>
      <c r="R2541" s="32" t="s">
        <v>14462</v>
      </c>
    </row>
    <row r="2542" spans="1:18" ht="46.5" hidden="1" customHeight="1" x14ac:dyDescent="0.2">
      <c r="A2542" s="29">
        <v>45377.431834733798</v>
      </c>
      <c r="B2542" s="20" t="s">
        <v>14463</v>
      </c>
      <c r="C2542" s="30">
        <v>160122802015</v>
      </c>
      <c r="D2542" s="20" t="s">
        <v>14464</v>
      </c>
      <c r="E2542" s="20" t="s">
        <v>40</v>
      </c>
      <c r="F2542" s="20" t="s">
        <v>17</v>
      </c>
      <c r="G2542" s="20">
        <v>1</v>
      </c>
      <c r="H2542" s="20">
        <v>2026</v>
      </c>
      <c r="I2542" s="20" t="s">
        <v>14465</v>
      </c>
      <c r="J2542" s="20" t="s">
        <v>14466</v>
      </c>
      <c r="K2542" s="20">
        <v>8919705683</v>
      </c>
      <c r="L2542" s="20" t="s">
        <v>14467</v>
      </c>
      <c r="M2542" s="20">
        <v>9705976552</v>
      </c>
      <c r="N2542" s="20" t="s">
        <v>3469</v>
      </c>
      <c r="O2542" s="20">
        <v>64.5</v>
      </c>
      <c r="P2542" s="31" t="s">
        <v>14468</v>
      </c>
      <c r="Q2542" s="20" t="s">
        <v>70</v>
      </c>
      <c r="R2542" s="32" t="s">
        <v>14469</v>
      </c>
    </row>
    <row r="2543" spans="1:18" ht="40.5" hidden="1" customHeight="1" x14ac:dyDescent="0.2">
      <c r="A2543" s="29">
        <v>45372.198168993054</v>
      </c>
      <c r="B2543" s="20" t="s">
        <v>14470</v>
      </c>
      <c r="C2543" s="30">
        <v>160122802016</v>
      </c>
      <c r="D2543" s="20" t="s">
        <v>14471</v>
      </c>
      <c r="E2543" s="20" t="s">
        <v>40</v>
      </c>
      <c r="F2543" s="20" t="s">
        <v>17</v>
      </c>
      <c r="G2543" s="20">
        <v>1</v>
      </c>
      <c r="H2543" s="20">
        <v>2026</v>
      </c>
      <c r="I2543" s="20" t="s">
        <v>14472</v>
      </c>
      <c r="J2543" s="20" t="s">
        <v>14470</v>
      </c>
      <c r="K2543" s="20">
        <v>9949990416</v>
      </c>
      <c r="L2543" s="20" t="s">
        <v>14421</v>
      </c>
      <c r="M2543" s="20">
        <v>9705976552</v>
      </c>
      <c r="N2543" s="20" t="s">
        <v>3469</v>
      </c>
      <c r="O2543" s="20">
        <v>90</v>
      </c>
      <c r="P2543" s="31" t="s">
        <v>14473</v>
      </c>
      <c r="Q2543" s="20" t="s">
        <v>70</v>
      </c>
      <c r="R2543" s="32" t="s">
        <v>14474</v>
      </c>
    </row>
    <row r="2544" spans="1:18" ht="22.5" hidden="1" customHeight="1" x14ac:dyDescent="0.2">
      <c r="A2544" s="29">
        <v>45377.423241041666</v>
      </c>
      <c r="B2544" s="20" t="s">
        <v>14470</v>
      </c>
      <c r="C2544" s="30">
        <v>160122802016</v>
      </c>
      <c r="D2544" s="20" t="s">
        <v>14475</v>
      </c>
      <c r="E2544" s="20" t="s">
        <v>40</v>
      </c>
      <c r="F2544" s="20" t="s">
        <v>17</v>
      </c>
      <c r="G2544" s="20">
        <v>1</v>
      </c>
      <c r="H2544" s="20">
        <v>2026</v>
      </c>
      <c r="I2544" s="20" t="s">
        <v>14472</v>
      </c>
      <c r="J2544" s="20" t="s">
        <v>14470</v>
      </c>
      <c r="K2544" s="20">
        <v>9949990416</v>
      </c>
      <c r="L2544" s="20" t="s">
        <v>14476</v>
      </c>
      <c r="M2544" s="20">
        <v>9705976552</v>
      </c>
      <c r="N2544" s="20" t="s">
        <v>7412</v>
      </c>
      <c r="O2544" s="20">
        <v>90</v>
      </c>
      <c r="P2544" s="31" t="s">
        <v>14477</v>
      </c>
      <c r="Q2544" s="20" t="s">
        <v>70</v>
      </c>
      <c r="R2544" s="32" t="s">
        <v>14478</v>
      </c>
    </row>
    <row r="2545" spans="1:18" ht="36" hidden="1" customHeight="1" x14ac:dyDescent="0.2">
      <c r="A2545" s="29">
        <v>45377.832014108797</v>
      </c>
      <c r="B2545" s="20" t="s">
        <v>14479</v>
      </c>
      <c r="C2545" s="30">
        <v>160122802017</v>
      </c>
      <c r="D2545" s="20" t="s">
        <v>14480</v>
      </c>
      <c r="E2545" s="20" t="s">
        <v>40</v>
      </c>
      <c r="F2545" s="20" t="s">
        <v>17</v>
      </c>
      <c r="G2545" s="20">
        <v>1</v>
      </c>
      <c r="H2545" s="20">
        <v>2026</v>
      </c>
      <c r="I2545" s="20" t="s">
        <v>14481</v>
      </c>
      <c r="J2545" s="20" t="s">
        <v>14479</v>
      </c>
      <c r="K2545" s="20">
        <v>9705668524</v>
      </c>
      <c r="L2545" s="20" t="s">
        <v>4201</v>
      </c>
      <c r="M2545" s="20">
        <v>9705976552</v>
      </c>
      <c r="N2545" s="20" t="s">
        <v>3469</v>
      </c>
      <c r="O2545" s="20">
        <v>64.5</v>
      </c>
      <c r="P2545" s="20" t="s">
        <v>14482</v>
      </c>
      <c r="Q2545" s="20" t="s">
        <v>46</v>
      </c>
      <c r="R2545" s="32" t="s">
        <v>14483</v>
      </c>
    </row>
    <row r="2546" spans="1:18" ht="22.5" hidden="1" customHeight="1" x14ac:dyDescent="0.2">
      <c r="A2546" s="29">
        <v>45387.990216122686</v>
      </c>
      <c r="B2546" s="20" t="s">
        <v>14484</v>
      </c>
      <c r="C2546" s="30">
        <v>160122802018</v>
      </c>
      <c r="D2546" s="20" t="s">
        <v>14485</v>
      </c>
      <c r="E2546" s="20" t="s">
        <v>50</v>
      </c>
      <c r="F2546" s="20" t="s">
        <v>17</v>
      </c>
      <c r="G2546" s="20">
        <v>1</v>
      </c>
      <c r="H2546" s="20">
        <v>2026</v>
      </c>
      <c r="I2546" s="20" t="s">
        <v>14486</v>
      </c>
      <c r="J2546" s="20" t="s">
        <v>14487</v>
      </c>
      <c r="K2546" s="20" t="s">
        <v>14488</v>
      </c>
      <c r="L2546" s="20" t="s">
        <v>14460</v>
      </c>
      <c r="M2546" s="20" t="s">
        <v>14489</v>
      </c>
      <c r="N2546" s="20" t="s">
        <v>3469</v>
      </c>
      <c r="O2546" s="20" t="s">
        <v>14490</v>
      </c>
      <c r="P2546" s="20" t="s">
        <v>14491</v>
      </c>
      <c r="Q2546" s="20" t="s">
        <v>46</v>
      </c>
      <c r="R2546" s="32" t="s">
        <v>14492</v>
      </c>
    </row>
    <row r="2547" spans="1:18" ht="22.5" hidden="1" customHeight="1" x14ac:dyDescent="0.2">
      <c r="A2547" s="29">
        <v>45379.919345972223</v>
      </c>
      <c r="B2547" s="20" t="s">
        <v>14493</v>
      </c>
      <c r="C2547" s="30">
        <v>160122802019</v>
      </c>
      <c r="D2547" s="20" t="s">
        <v>14494</v>
      </c>
      <c r="E2547" s="20" t="s">
        <v>50</v>
      </c>
      <c r="F2547" s="20" t="s">
        <v>17</v>
      </c>
      <c r="G2547" s="20">
        <v>1</v>
      </c>
      <c r="H2547" s="20">
        <v>2026</v>
      </c>
      <c r="I2547" s="20" t="s">
        <v>14495</v>
      </c>
      <c r="J2547" s="20" t="s">
        <v>14496</v>
      </c>
      <c r="K2547" s="20">
        <v>9381052204</v>
      </c>
      <c r="L2547" s="20" t="s">
        <v>14497</v>
      </c>
      <c r="M2547" s="20">
        <v>9705976552</v>
      </c>
      <c r="N2547" s="20" t="s">
        <v>3469</v>
      </c>
      <c r="O2547" s="20">
        <v>64.5</v>
      </c>
      <c r="P2547" s="31" t="s">
        <v>14498</v>
      </c>
      <c r="Q2547" s="20" t="s">
        <v>46</v>
      </c>
      <c r="R2547" s="32" t="s">
        <v>14499</v>
      </c>
    </row>
    <row r="2548" spans="1:18" ht="22.5" hidden="1" customHeight="1" x14ac:dyDescent="0.2">
      <c r="A2548" s="29">
        <v>45370.907925092593</v>
      </c>
      <c r="B2548" s="20" t="s">
        <v>14500</v>
      </c>
      <c r="C2548" s="30">
        <v>160122802020</v>
      </c>
      <c r="D2548" s="20" t="s">
        <v>14501</v>
      </c>
      <c r="E2548" s="20" t="s">
        <v>50</v>
      </c>
      <c r="F2548" s="20" t="s">
        <v>17</v>
      </c>
      <c r="G2548" s="20">
        <v>1</v>
      </c>
      <c r="H2548" s="20">
        <v>2026</v>
      </c>
      <c r="I2548" s="20" t="s">
        <v>14502</v>
      </c>
      <c r="J2548" s="20" t="s">
        <v>14500</v>
      </c>
      <c r="K2548" s="20">
        <v>8790886993</v>
      </c>
      <c r="L2548" s="20" t="s">
        <v>14503</v>
      </c>
      <c r="M2548" s="20">
        <v>9705976552</v>
      </c>
      <c r="N2548" s="20" t="s">
        <v>3469</v>
      </c>
      <c r="O2548" s="20">
        <v>65</v>
      </c>
      <c r="P2548" s="31" t="s">
        <v>14504</v>
      </c>
      <c r="Q2548" s="20" t="s">
        <v>46</v>
      </c>
      <c r="R2548" s="32" t="s">
        <v>14505</v>
      </c>
    </row>
    <row r="2549" spans="1:18" ht="22.5" hidden="1" customHeight="1" x14ac:dyDescent="0.2">
      <c r="A2549" s="29">
        <v>45379.530997175927</v>
      </c>
      <c r="B2549" s="20" t="s">
        <v>14506</v>
      </c>
      <c r="C2549" s="30">
        <v>160122802021</v>
      </c>
      <c r="D2549" s="20" t="s">
        <v>14507</v>
      </c>
      <c r="E2549" s="20" t="s">
        <v>50</v>
      </c>
      <c r="F2549" s="20" t="s">
        <v>17</v>
      </c>
      <c r="G2549" s="20">
        <v>1</v>
      </c>
      <c r="H2549" s="20">
        <v>2026</v>
      </c>
      <c r="I2549" s="31" t="s">
        <v>14508</v>
      </c>
      <c r="J2549" s="20" t="s">
        <v>14509</v>
      </c>
      <c r="K2549" s="20">
        <v>9948347791</v>
      </c>
      <c r="L2549" s="20" t="s">
        <v>14510</v>
      </c>
      <c r="M2549" s="20">
        <v>9705976552</v>
      </c>
      <c r="N2549" s="20" t="s">
        <v>7412</v>
      </c>
      <c r="O2549" s="20" t="s">
        <v>14511</v>
      </c>
      <c r="P2549" s="31" t="s">
        <v>14512</v>
      </c>
      <c r="Q2549" s="20" t="s">
        <v>70</v>
      </c>
      <c r="R2549" s="32" t="s">
        <v>14513</v>
      </c>
    </row>
    <row r="2550" spans="1:18" ht="22.5" hidden="1" customHeight="1" x14ac:dyDescent="0.2">
      <c r="A2550" s="29">
        <v>45379.860930671297</v>
      </c>
      <c r="B2550" s="20" t="s">
        <v>14514</v>
      </c>
      <c r="C2550" s="30">
        <v>160122802022</v>
      </c>
      <c r="D2550" s="20" t="s">
        <v>14515</v>
      </c>
      <c r="E2550" s="20" t="s">
        <v>50</v>
      </c>
      <c r="F2550" s="20" t="s">
        <v>17</v>
      </c>
      <c r="G2550" s="20">
        <v>1</v>
      </c>
      <c r="H2550" s="20">
        <v>2026</v>
      </c>
      <c r="I2550" s="20" t="s">
        <v>14516</v>
      </c>
      <c r="J2550" s="20" t="s">
        <v>14514</v>
      </c>
      <c r="K2550" s="20">
        <v>9391177818</v>
      </c>
      <c r="L2550" s="20" t="s">
        <v>14415</v>
      </c>
      <c r="M2550" s="20" t="s">
        <v>14489</v>
      </c>
      <c r="N2550" s="20" t="s">
        <v>3146</v>
      </c>
      <c r="O2550" s="20" t="s">
        <v>14517</v>
      </c>
      <c r="P2550" s="31" t="s">
        <v>14518</v>
      </c>
      <c r="Q2550" s="20" t="s">
        <v>46</v>
      </c>
      <c r="R2550" s="32" t="s">
        <v>112</v>
      </c>
    </row>
    <row r="2551" spans="1:18" ht="22.5" hidden="1" customHeight="1" x14ac:dyDescent="0.2">
      <c r="A2551" s="29">
        <v>45379.487800995368</v>
      </c>
      <c r="B2551" s="20" t="s">
        <v>14519</v>
      </c>
      <c r="C2551" s="30">
        <v>160122802023</v>
      </c>
      <c r="D2551" s="20" t="s">
        <v>14520</v>
      </c>
      <c r="E2551" s="20" t="s">
        <v>50</v>
      </c>
      <c r="F2551" s="20" t="s">
        <v>17</v>
      </c>
      <c r="G2551" s="20">
        <v>1</v>
      </c>
      <c r="H2551" s="20">
        <v>2026</v>
      </c>
      <c r="I2551" s="20" t="s">
        <v>14521</v>
      </c>
      <c r="J2551" s="20" t="s">
        <v>14519</v>
      </c>
      <c r="K2551" s="20">
        <v>7702108480</v>
      </c>
      <c r="L2551" s="20" t="s">
        <v>14522</v>
      </c>
      <c r="M2551" s="20">
        <v>9705976552</v>
      </c>
      <c r="N2551" s="20" t="s">
        <v>3469</v>
      </c>
      <c r="O2551" s="20">
        <v>64.5</v>
      </c>
      <c r="P2551" s="31" t="s">
        <v>14523</v>
      </c>
      <c r="Q2551" s="20" t="s">
        <v>70</v>
      </c>
      <c r="R2551" s="32" t="s">
        <v>14524</v>
      </c>
    </row>
    <row r="2552" spans="1:18" ht="22.5" hidden="1" customHeight="1" x14ac:dyDescent="0.2">
      <c r="A2552" s="29">
        <v>45387.497633969906</v>
      </c>
      <c r="B2552" s="20" t="s">
        <v>14525</v>
      </c>
      <c r="C2552" s="30">
        <v>160122802024</v>
      </c>
      <c r="D2552" s="20" t="s">
        <v>14526</v>
      </c>
      <c r="E2552" s="20" t="s">
        <v>50</v>
      </c>
      <c r="F2552" s="20" t="s">
        <v>17</v>
      </c>
      <c r="G2552" s="20">
        <v>1</v>
      </c>
      <c r="H2552" s="20">
        <v>2026</v>
      </c>
      <c r="I2552" s="20" t="s">
        <v>14525</v>
      </c>
      <c r="J2552" s="20" t="s">
        <v>14527</v>
      </c>
      <c r="K2552" s="20">
        <v>8688058232</v>
      </c>
      <c r="L2552" s="20" t="s">
        <v>14528</v>
      </c>
      <c r="M2552" s="20">
        <v>9705976552</v>
      </c>
      <c r="N2552" s="20" t="s">
        <v>3469</v>
      </c>
      <c r="O2552" s="20" t="s">
        <v>7413</v>
      </c>
      <c r="P2552" s="31" t="s">
        <v>14529</v>
      </c>
      <c r="Q2552" s="20" t="s">
        <v>46</v>
      </c>
      <c r="R2552" s="20" t="s">
        <v>271</v>
      </c>
    </row>
    <row r="2553" spans="1:18" ht="22.5" hidden="1" customHeight="1" x14ac:dyDescent="0.2">
      <c r="A2553" s="29">
        <v>45386.794003229166</v>
      </c>
      <c r="B2553" s="20" t="s">
        <v>14530</v>
      </c>
      <c r="C2553" s="30">
        <v>160122802025</v>
      </c>
      <c r="D2553" s="20" t="s">
        <v>14531</v>
      </c>
      <c r="E2553" s="20" t="s">
        <v>50</v>
      </c>
      <c r="F2553" s="20" t="s">
        <v>17</v>
      </c>
      <c r="G2553" s="20">
        <v>1</v>
      </c>
      <c r="H2553" s="20">
        <v>2026</v>
      </c>
      <c r="I2553" s="20" t="s">
        <v>14532</v>
      </c>
      <c r="J2553" s="20" t="s">
        <v>14530</v>
      </c>
      <c r="K2553" s="20">
        <v>8106841558</v>
      </c>
      <c r="L2553" s="20" t="s">
        <v>14533</v>
      </c>
      <c r="M2553" s="20">
        <v>9705976552</v>
      </c>
      <c r="N2553" s="20" t="s">
        <v>3469</v>
      </c>
      <c r="O2553" s="20">
        <v>64.5</v>
      </c>
      <c r="P2553" s="31" t="s">
        <v>14534</v>
      </c>
      <c r="Q2553" s="20" t="s">
        <v>46</v>
      </c>
      <c r="R2553" s="32" t="s">
        <v>14535</v>
      </c>
    </row>
    <row r="2554" spans="1:18" ht="22.5" hidden="1" customHeight="1" x14ac:dyDescent="0.2">
      <c r="A2554" s="29">
        <v>45383.449398946759</v>
      </c>
      <c r="B2554" s="20" t="s">
        <v>14536</v>
      </c>
      <c r="C2554" s="30">
        <v>160122802026</v>
      </c>
      <c r="D2554" s="20" t="s">
        <v>14537</v>
      </c>
      <c r="E2554" s="20" t="s">
        <v>50</v>
      </c>
      <c r="F2554" s="20" t="s">
        <v>17</v>
      </c>
      <c r="G2554" s="20">
        <v>1</v>
      </c>
      <c r="H2554" s="20">
        <v>2026</v>
      </c>
      <c r="I2554" s="20" t="s">
        <v>14538</v>
      </c>
      <c r="J2554" s="20" t="s">
        <v>14536</v>
      </c>
      <c r="K2554" s="20">
        <v>9346485779</v>
      </c>
      <c r="L2554" s="20" t="s">
        <v>4174</v>
      </c>
      <c r="M2554" s="20">
        <v>9705676552</v>
      </c>
      <c r="N2554" s="20" t="s">
        <v>3146</v>
      </c>
      <c r="O2554" s="20">
        <v>65</v>
      </c>
      <c r="P2554" s="31" t="s">
        <v>14539</v>
      </c>
      <c r="Q2554" s="20" t="s">
        <v>46</v>
      </c>
      <c r="R2554" s="32" t="s">
        <v>682</v>
      </c>
    </row>
    <row r="2555" spans="1:18" ht="22.5" hidden="1" customHeight="1" x14ac:dyDescent="0.2">
      <c r="A2555" s="29">
        <v>45371.889688148149</v>
      </c>
      <c r="B2555" s="20" t="s">
        <v>14540</v>
      </c>
      <c r="C2555" s="30">
        <v>160122802027</v>
      </c>
      <c r="D2555" s="20" t="s">
        <v>14541</v>
      </c>
      <c r="E2555" s="20" t="s">
        <v>50</v>
      </c>
      <c r="F2555" s="20" t="s">
        <v>17</v>
      </c>
      <c r="G2555" s="20">
        <v>1</v>
      </c>
      <c r="H2555" s="20">
        <v>2026</v>
      </c>
      <c r="I2555" s="20" t="s">
        <v>14542</v>
      </c>
      <c r="J2555" s="20" t="s">
        <v>14540</v>
      </c>
      <c r="K2555" s="20">
        <v>8019785723</v>
      </c>
      <c r="L2555" s="20" t="s">
        <v>14476</v>
      </c>
      <c r="M2555" s="20">
        <v>9705976552</v>
      </c>
      <c r="N2555" s="20" t="s">
        <v>3469</v>
      </c>
      <c r="O2555" s="20">
        <v>64.5</v>
      </c>
      <c r="P2555" s="31" t="s">
        <v>14543</v>
      </c>
      <c r="Q2555" s="20" t="s">
        <v>46</v>
      </c>
      <c r="R2555" s="32" t="s">
        <v>56</v>
      </c>
    </row>
    <row r="2556" spans="1:18" ht="22.5" hidden="1" customHeight="1" x14ac:dyDescent="0.2">
      <c r="A2556" s="29">
        <v>45387.833765011572</v>
      </c>
      <c r="B2556" s="20" t="s">
        <v>14544</v>
      </c>
      <c r="C2556" s="30">
        <v>160122802028</v>
      </c>
      <c r="D2556" s="20" t="s">
        <v>14545</v>
      </c>
      <c r="E2556" s="20" t="s">
        <v>50</v>
      </c>
      <c r="F2556" s="20" t="s">
        <v>17</v>
      </c>
      <c r="G2556" s="20">
        <v>1</v>
      </c>
      <c r="H2556" s="20">
        <v>2026</v>
      </c>
      <c r="I2556" s="20" t="s">
        <v>14546</v>
      </c>
      <c r="J2556" s="20" t="s">
        <v>14546</v>
      </c>
      <c r="K2556" s="20">
        <v>8520014409</v>
      </c>
      <c r="L2556" s="20" t="s">
        <v>14547</v>
      </c>
      <c r="M2556" s="20">
        <v>9705976552</v>
      </c>
      <c r="N2556" s="20" t="s">
        <v>7412</v>
      </c>
      <c r="O2556" s="20">
        <v>90</v>
      </c>
      <c r="P2556" s="31" t="s">
        <v>14548</v>
      </c>
      <c r="Q2556" s="20" t="s">
        <v>46</v>
      </c>
      <c r="R2556" s="20" t="s">
        <v>682</v>
      </c>
    </row>
    <row r="2557" spans="1:18" ht="22.5" hidden="1" customHeight="1" x14ac:dyDescent="0.2">
      <c r="A2557" s="29">
        <v>45389.924843472225</v>
      </c>
      <c r="B2557" s="20" t="s">
        <v>14549</v>
      </c>
      <c r="C2557" s="30">
        <v>160122802030</v>
      </c>
      <c r="D2557" s="20" t="s">
        <v>14550</v>
      </c>
      <c r="E2557" s="20" t="s">
        <v>50</v>
      </c>
      <c r="F2557" s="20" t="s">
        <v>17</v>
      </c>
      <c r="G2557" s="20">
        <v>1</v>
      </c>
      <c r="H2557" s="20">
        <v>2026</v>
      </c>
      <c r="I2557" s="20" t="s">
        <v>14551</v>
      </c>
      <c r="J2557" s="20" t="s">
        <v>14549</v>
      </c>
      <c r="K2557" s="20">
        <v>7337523983</v>
      </c>
      <c r="L2557" s="20" t="s">
        <v>14421</v>
      </c>
      <c r="M2557" s="20">
        <v>9705976552</v>
      </c>
      <c r="N2557" s="20" t="s">
        <v>3469</v>
      </c>
      <c r="O2557" s="20">
        <v>64.5</v>
      </c>
      <c r="P2557" s="31" t="s">
        <v>14552</v>
      </c>
      <c r="Q2557" s="20" t="s">
        <v>70</v>
      </c>
      <c r="R2557" s="20" t="s">
        <v>14553</v>
      </c>
    </row>
    <row r="2558" spans="1:18" ht="22.5" hidden="1" customHeight="1" x14ac:dyDescent="0.2">
      <c r="A2558" s="29">
        <v>45379.475366481478</v>
      </c>
      <c r="B2558" s="20" t="s">
        <v>14554</v>
      </c>
      <c r="C2558" s="30">
        <v>160122802031</v>
      </c>
      <c r="D2558" s="20" t="s">
        <v>14555</v>
      </c>
      <c r="E2558" s="20" t="s">
        <v>50</v>
      </c>
      <c r="F2558" s="20" t="s">
        <v>17</v>
      </c>
      <c r="G2558" s="20">
        <v>1</v>
      </c>
      <c r="H2558" s="20">
        <v>2026</v>
      </c>
      <c r="I2558" s="20" t="s">
        <v>14554</v>
      </c>
      <c r="J2558" s="31" t="s">
        <v>14556</v>
      </c>
      <c r="K2558" s="20">
        <v>9398873861</v>
      </c>
      <c r="L2558" s="20" t="s">
        <v>14557</v>
      </c>
      <c r="M2558" s="20">
        <v>8473935154</v>
      </c>
      <c r="N2558" s="20" t="s">
        <v>7412</v>
      </c>
      <c r="O2558" s="20">
        <v>64.5</v>
      </c>
      <c r="P2558" s="31" t="s">
        <v>14558</v>
      </c>
      <c r="Q2558" s="20" t="s">
        <v>70</v>
      </c>
      <c r="R2558" s="32" t="s">
        <v>14559</v>
      </c>
    </row>
    <row r="2559" spans="1:18" ht="22.5" hidden="1" customHeight="1" x14ac:dyDescent="0.2">
      <c r="A2559" s="29">
        <v>45386.479750879633</v>
      </c>
      <c r="B2559" s="20" t="s">
        <v>14560</v>
      </c>
      <c r="C2559" s="30">
        <v>160122802032</v>
      </c>
      <c r="D2559" s="20" t="s">
        <v>14561</v>
      </c>
      <c r="E2559" s="20" t="s">
        <v>50</v>
      </c>
      <c r="F2559" s="20" t="s">
        <v>17</v>
      </c>
      <c r="G2559" s="20">
        <v>1</v>
      </c>
      <c r="H2559" s="20">
        <v>2026</v>
      </c>
      <c r="I2559" s="20" t="s">
        <v>14562</v>
      </c>
      <c r="J2559" s="20" t="s">
        <v>14560</v>
      </c>
      <c r="K2559" s="20">
        <v>8331854666</v>
      </c>
      <c r="L2559" s="20" t="s">
        <v>14563</v>
      </c>
      <c r="M2559" s="20">
        <v>8473935154</v>
      </c>
      <c r="N2559" s="20" t="s">
        <v>3469</v>
      </c>
      <c r="O2559" s="20">
        <v>64.5</v>
      </c>
      <c r="P2559" s="31" t="s">
        <v>14564</v>
      </c>
      <c r="Q2559" s="20" t="s">
        <v>46</v>
      </c>
      <c r="R2559" s="32" t="s">
        <v>2587</v>
      </c>
    </row>
    <row r="2560" spans="1:18" ht="22.5" hidden="1" customHeight="1" x14ac:dyDescent="0.2">
      <c r="A2560" s="29">
        <v>45382.690843310185</v>
      </c>
      <c r="B2560" s="20" t="s">
        <v>14565</v>
      </c>
      <c r="C2560" s="30">
        <v>160122802033</v>
      </c>
      <c r="D2560" s="20" t="s">
        <v>14566</v>
      </c>
      <c r="E2560" s="20" t="s">
        <v>50</v>
      </c>
      <c r="F2560" s="20" t="s">
        <v>17</v>
      </c>
      <c r="G2560" s="20">
        <v>1</v>
      </c>
      <c r="H2560" s="20">
        <v>2026</v>
      </c>
      <c r="I2560" s="20" t="s">
        <v>14565</v>
      </c>
      <c r="J2560" s="20" t="s">
        <v>14567</v>
      </c>
      <c r="K2560" s="20">
        <v>8978575906</v>
      </c>
      <c r="L2560" s="20" t="s">
        <v>14568</v>
      </c>
      <c r="M2560" s="20">
        <v>8473935154</v>
      </c>
      <c r="N2560" s="20" t="s">
        <v>3146</v>
      </c>
      <c r="O2560" s="20">
        <v>64.5</v>
      </c>
      <c r="P2560" s="31" t="s">
        <v>14569</v>
      </c>
      <c r="Q2560" s="20" t="s">
        <v>46</v>
      </c>
      <c r="R2560" s="32" t="s">
        <v>14570</v>
      </c>
    </row>
    <row r="2561" spans="1:18" ht="22.5" hidden="1" customHeight="1" x14ac:dyDescent="0.2">
      <c r="A2561" s="29">
        <v>45383.619134479166</v>
      </c>
      <c r="B2561" s="20" t="s">
        <v>14571</v>
      </c>
      <c r="C2561" s="30">
        <v>160122802034</v>
      </c>
      <c r="D2561" s="20" t="s">
        <v>14572</v>
      </c>
      <c r="E2561" s="20" t="s">
        <v>50</v>
      </c>
      <c r="F2561" s="20" t="s">
        <v>17</v>
      </c>
      <c r="G2561" s="20">
        <v>1</v>
      </c>
      <c r="H2561" s="20">
        <v>2026</v>
      </c>
      <c r="I2561" s="20" t="s">
        <v>14573</v>
      </c>
      <c r="J2561" s="20" t="s">
        <v>14571</v>
      </c>
      <c r="K2561" s="20">
        <v>8897555277</v>
      </c>
      <c r="L2561" s="20" t="s">
        <v>14574</v>
      </c>
      <c r="M2561" s="20">
        <v>8473935154</v>
      </c>
      <c r="N2561" s="20" t="s">
        <v>3469</v>
      </c>
      <c r="O2561" s="20">
        <v>64.5</v>
      </c>
      <c r="P2561" s="20" t="s">
        <v>14575</v>
      </c>
      <c r="Q2561" s="20" t="s">
        <v>46</v>
      </c>
      <c r="R2561" s="32" t="s">
        <v>209</v>
      </c>
    </row>
    <row r="2562" spans="1:18" ht="22.5" hidden="1" customHeight="1" x14ac:dyDescent="0.2">
      <c r="A2562" s="29">
        <v>45390.55613099537</v>
      </c>
      <c r="B2562" s="20" t="s">
        <v>14576</v>
      </c>
      <c r="C2562" s="30">
        <v>160122802035</v>
      </c>
      <c r="D2562" s="20" t="s">
        <v>14577</v>
      </c>
      <c r="E2562" s="20" t="s">
        <v>50</v>
      </c>
      <c r="F2562" s="20" t="s">
        <v>17</v>
      </c>
      <c r="G2562" s="20">
        <v>1</v>
      </c>
      <c r="H2562" s="20">
        <v>2026</v>
      </c>
      <c r="I2562" s="20" t="s">
        <v>14578</v>
      </c>
      <c r="J2562" s="20" t="s">
        <v>14576</v>
      </c>
      <c r="K2562" s="20">
        <v>8309976170</v>
      </c>
      <c r="L2562" s="20" t="s">
        <v>4201</v>
      </c>
      <c r="M2562" s="20">
        <v>9705976552</v>
      </c>
      <c r="N2562" s="20" t="s">
        <v>3469</v>
      </c>
      <c r="O2562" s="20" t="s">
        <v>8377</v>
      </c>
      <c r="P2562" s="31" t="s">
        <v>14579</v>
      </c>
      <c r="Q2562" s="20" t="s">
        <v>70</v>
      </c>
      <c r="R2562" s="20" t="s">
        <v>14580</v>
      </c>
    </row>
    <row r="2563" spans="1:18" ht="22.5" hidden="1" customHeight="1" x14ac:dyDescent="0.2">
      <c r="A2563" s="29">
        <v>45389.922558391205</v>
      </c>
      <c r="B2563" s="20" t="s">
        <v>14581</v>
      </c>
      <c r="C2563" s="30">
        <v>160122802036</v>
      </c>
      <c r="D2563" s="20" t="s">
        <v>14582</v>
      </c>
      <c r="E2563" s="20" t="s">
        <v>50</v>
      </c>
      <c r="F2563" s="20" t="s">
        <v>17</v>
      </c>
      <c r="G2563" s="20">
        <v>1</v>
      </c>
      <c r="H2563" s="20">
        <v>2026</v>
      </c>
      <c r="I2563" s="20" t="s">
        <v>14583</v>
      </c>
      <c r="J2563" s="20" t="s">
        <v>14581</v>
      </c>
      <c r="K2563" s="20">
        <v>8096629861</v>
      </c>
      <c r="L2563" s="20" t="s">
        <v>14584</v>
      </c>
      <c r="M2563" s="20">
        <v>8473935154</v>
      </c>
      <c r="N2563" s="20" t="s">
        <v>3469</v>
      </c>
      <c r="O2563" s="20" t="s">
        <v>7413</v>
      </c>
      <c r="P2563" s="31" t="s">
        <v>14585</v>
      </c>
      <c r="Q2563" s="20" t="s">
        <v>70</v>
      </c>
      <c r="R2563" s="20" t="s">
        <v>14586</v>
      </c>
    </row>
    <row r="2564" spans="1:18" ht="22.5" hidden="1" customHeight="1" x14ac:dyDescent="0.2">
      <c r="A2564" s="29">
        <v>45387.478068819444</v>
      </c>
      <c r="B2564" s="20" t="s">
        <v>14587</v>
      </c>
      <c r="C2564" s="30">
        <v>160122802037</v>
      </c>
      <c r="D2564" s="20" t="s">
        <v>14588</v>
      </c>
      <c r="E2564" s="20" t="s">
        <v>50</v>
      </c>
      <c r="F2564" s="20" t="s">
        <v>17</v>
      </c>
      <c r="G2564" s="20">
        <v>1</v>
      </c>
      <c r="H2564" s="20">
        <v>2026</v>
      </c>
      <c r="I2564" s="20" t="s">
        <v>14589</v>
      </c>
      <c r="J2564" s="20" t="s">
        <v>14587</v>
      </c>
      <c r="K2564" s="20">
        <v>9346416195</v>
      </c>
      <c r="L2564" s="20" t="s">
        <v>14590</v>
      </c>
      <c r="M2564" s="20">
        <v>9705976552</v>
      </c>
      <c r="N2564" s="20" t="s">
        <v>7412</v>
      </c>
      <c r="O2564" s="20">
        <v>65.5</v>
      </c>
      <c r="P2564" s="31" t="s">
        <v>14591</v>
      </c>
      <c r="Q2564" s="20" t="s">
        <v>70</v>
      </c>
      <c r="R2564" s="20" t="s">
        <v>56</v>
      </c>
    </row>
    <row r="2565" spans="1:18" ht="22.5" hidden="1" customHeight="1" x14ac:dyDescent="0.2">
      <c r="A2565" s="29">
        <v>45374.353585844903</v>
      </c>
      <c r="B2565" s="20" t="s">
        <v>14592</v>
      </c>
      <c r="C2565" s="30">
        <v>160122802038</v>
      </c>
      <c r="D2565" s="20" t="s">
        <v>14593</v>
      </c>
      <c r="E2565" s="20" t="s">
        <v>50</v>
      </c>
      <c r="F2565" s="20" t="s">
        <v>17</v>
      </c>
      <c r="G2565" s="20">
        <v>1</v>
      </c>
      <c r="H2565" s="20">
        <v>2026</v>
      </c>
      <c r="I2565" s="20" t="s">
        <v>14592</v>
      </c>
      <c r="J2565" s="20" t="s">
        <v>14594</v>
      </c>
      <c r="K2565" s="20">
        <v>6305663776</v>
      </c>
      <c r="L2565" s="20" t="s">
        <v>14595</v>
      </c>
      <c r="M2565" s="20">
        <v>8473935154</v>
      </c>
      <c r="N2565" s="20" t="s">
        <v>3469</v>
      </c>
      <c r="O2565" s="20" t="s">
        <v>7337</v>
      </c>
      <c r="P2565" s="31" t="s">
        <v>14596</v>
      </c>
      <c r="Q2565" s="20" t="s">
        <v>46</v>
      </c>
      <c r="R2565" s="32" t="s">
        <v>14597</v>
      </c>
    </row>
    <row r="2566" spans="1:18" ht="22.5" hidden="1" customHeight="1" x14ac:dyDescent="0.2">
      <c r="A2566" s="29">
        <v>45387.949150902779</v>
      </c>
      <c r="B2566" s="20" t="s">
        <v>14598</v>
      </c>
      <c r="C2566" s="30">
        <v>160122802039</v>
      </c>
      <c r="D2566" s="20" t="s">
        <v>14599</v>
      </c>
      <c r="E2566" s="20" t="s">
        <v>50</v>
      </c>
      <c r="F2566" s="20" t="s">
        <v>17</v>
      </c>
      <c r="G2566" s="20">
        <v>1</v>
      </c>
      <c r="H2566" s="20">
        <v>2026</v>
      </c>
      <c r="I2566" s="20" t="s">
        <v>14600</v>
      </c>
      <c r="J2566" s="20" t="s">
        <v>14598</v>
      </c>
      <c r="K2566" s="20">
        <v>8985008697</v>
      </c>
      <c r="L2566" s="20" t="s">
        <v>14574</v>
      </c>
      <c r="M2566" s="20">
        <v>8473935154</v>
      </c>
      <c r="N2566" s="20" t="s">
        <v>3469</v>
      </c>
      <c r="O2566" s="20">
        <v>62.5</v>
      </c>
      <c r="P2566" s="31" t="s">
        <v>14601</v>
      </c>
      <c r="Q2566" s="20" t="s">
        <v>70</v>
      </c>
      <c r="R2566" s="20" t="s">
        <v>14602</v>
      </c>
    </row>
    <row r="2567" spans="1:18" ht="15" hidden="1" x14ac:dyDescent="0.2">
      <c r="A2567" s="29">
        <v>45388.015573877317</v>
      </c>
      <c r="B2567" s="20" t="s">
        <v>14603</v>
      </c>
      <c r="C2567" s="30">
        <v>160122802041</v>
      </c>
      <c r="D2567" s="20" t="s">
        <v>14604</v>
      </c>
      <c r="E2567" s="20" t="s">
        <v>50</v>
      </c>
      <c r="F2567" s="20" t="s">
        <v>17</v>
      </c>
      <c r="G2567" s="20">
        <v>1</v>
      </c>
      <c r="H2567" s="20">
        <v>2026</v>
      </c>
      <c r="I2567" s="20" t="s">
        <v>14605</v>
      </c>
      <c r="J2567" s="20" t="s">
        <v>14603</v>
      </c>
      <c r="K2567" s="20">
        <v>9676997208</v>
      </c>
      <c r="L2567" s="20" t="s">
        <v>14606</v>
      </c>
      <c r="M2567" s="20">
        <v>9199999999999</v>
      </c>
      <c r="N2567" s="20" t="s">
        <v>3469</v>
      </c>
      <c r="O2567" s="20">
        <v>64.5</v>
      </c>
      <c r="P2567" s="31" t="s">
        <v>14607</v>
      </c>
      <c r="Q2567" s="20" t="s">
        <v>46</v>
      </c>
      <c r="R2567" s="20" t="s">
        <v>85</v>
      </c>
    </row>
    <row r="2568" spans="1:18" ht="15" hidden="1" x14ac:dyDescent="0.2">
      <c r="A2568" s="29">
        <v>45374.359948472222</v>
      </c>
      <c r="B2568" s="20" t="s">
        <v>14608</v>
      </c>
      <c r="C2568" s="30">
        <v>160122802042</v>
      </c>
      <c r="D2568" s="20" t="s">
        <v>14609</v>
      </c>
      <c r="E2568" s="20" t="s">
        <v>50</v>
      </c>
      <c r="F2568" s="20" t="s">
        <v>17</v>
      </c>
      <c r="G2568" s="20">
        <v>1</v>
      </c>
      <c r="H2568" s="20">
        <v>2026</v>
      </c>
      <c r="I2568" s="20" t="s">
        <v>14610</v>
      </c>
      <c r="J2568" s="20" t="s">
        <v>14608</v>
      </c>
      <c r="K2568" s="20">
        <v>7569072370</v>
      </c>
      <c r="L2568" s="20" t="s">
        <v>14584</v>
      </c>
      <c r="M2568" s="20">
        <v>8473935154</v>
      </c>
      <c r="N2568" s="20" t="s">
        <v>3469</v>
      </c>
      <c r="O2568" s="20" t="s">
        <v>7373</v>
      </c>
      <c r="P2568" s="31" t="s">
        <v>14611</v>
      </c>
      <c r="Q2568" s="20" t="s">
        <v>46</v>
      </c>
      <c r="R2568" s="32" t="s">
        <v>14612</v>
      </c>
    </row>
    <row r="2569" spans="1:18" ht="15" hidden="1" x14ac:dyDescent="0.2">
      <c r="A2569" s="29">
        <v>45382.492576782402</v>
      </c>
      <c r="B2569" s="20" t="s">
        <v>14613</v>
      </c>
      <c r="C2569" s="30">
        <v>160122802043</v>
      </c>
      <c r="D2569" s="20" t="s">
        <v>14614</v>
      </c>
      <c r="E2569" s="20" t="s">
        <v>50</v>
      </c>
      <c r="F2569" s="20" t="s">
        <v>17</v>
      </c>
      <c r="G2569" s="20">
        <v>1</v>
      </c>
      <c r="H2569" s="20">
        <v>2026</v>
      </c>
      <c r="I2569" s="20" t="s">
        <v>14613</v>
      </c>
      <c r="J2569" s="20" t="s">
        <v>14615</v>
      </c>
      <c r="K2569" s="20">
        <v>8179107535</v>
      </c>
      <c r="L2569" s="20" t="s">
        <v>14574</v>
      </c>
      <c r="M2569" s="20">
        <v>8473935154</v>
      </c>
      <c r="N2569" s="20" t="s">
        <v>3469</v>
      </c>
      <c r="O2569" s="20" t="s">
        <v>14616</v>
      </c>
      <c r="P2569" s="31" t="s">
        <v>14617</v>
      </c>
      <c r="Q2569" s="20" t="s">
        <v>46</v>
      </c>
      <c r="R2569" s="32" t="s">
        <v>209</v>
      </c>
    </row>
    <row r="2570" spans="1:18" ht="15" hidden="1" x14ac:dyDescent="0.2">
      <c r="A2570" s="29">
        <v>45379.754643865745</v>
      </c>
      <c r="B2570" s="20" t="s">
        <v>14618</v>
      </c>
      <c r="C2570" s="30">
        <v>160122802301</v>
      </c>
      <c r="D2570" s="20" t="s">
        <v>14619</v>
      </c>
      <c r="E2570" s="20" t="s">
        <v>50</v>
      </c>
      <c r="F2570" s="20" t="s">
        <v>17</v>
      </c>
      <c r="G2570" s="20">
        <v>1</v>
      </c>
      <c r="H2570" s="20">
        <v>2026</v>
      </c>
      <c r="I2570" s="20" t="s">
        <v>14620</v>
      </c>
      <c r="J2570" s="20" t="s">
        <v>14618</v>
      </c>
      <c r="K2570" s="20">
        <v>7674996624</v>
      </c>
      <c r="L2570" s="20" t="s">
        <v>14595</v>
      </c>
      <c r="M2570" s="20">
        <v>8473935154</v>
      </c>
      <c r="N2570" s="20" t="s">
        <v>3469</v>
      </c>
      <c r="O2570" s="20">
        <v>64.5</v>
      </c>
      <c r="P2570" s="31" t="s">
        <v>14621</v>
      </c>
      <c r="Q2570" s="20" t="s">
        <v>70</v>
      </c>
      <c r="R2570" s="32" t="s">
        <v>14622</v>
      </c>
    </row>
    <row r="2571" spans="1:18" ht="15" hidden="1" x14ac:dyDescent="0.2">
      <c r="A2571" s="29">
        <v>45387.767312141208</v>
      </c>
      <c r="B2571" s="20" t="s">
        <v>14623</v>
      </c>
      <c r="C2571" s="30">
        <v>160122802302</v>
      </c>
      <c r="D2571" s="20" t="s">
        <v>14624</v>
      </c>
      <c r="E2571" s="20" t="s">
        <v>50</v>
      </c>
      <c r="F2571" s="20" t="s">
        <v>17</v>
      </c>
      <c r="G2571" s="20">
        <v>1</v>
      </c>
      <c r="H2571" s="20">
        <v>2026</v>
      </c>
      <c r="I2571" s="20" t="s">
        <v>14625</v>
      </c>
      <c r="J2571" s="20" t="s">
        <v>14623</v>
      </c>
      <c r="K2571" s="20">
        <v>9502287099</v>
      </c>
      <c r="L2571" s="20" t="s">
        <v>14626</v>
      </c>
      <c r="M2571" s="20">
        <v>9440450622</v>
      </c>
      <c r="N2571" s="20" t="s">
        <v>3469</v>
      </c>
      <c r="O2571" s="20" t="s">
        <v>14517</v>
      </c>
      <c r="P2571" s="31" t="s">
        <v>14627</v>
      </c>
      <c r="Q2571" s="20" t="s">
        <v>70</v>
      </c>
      <c r="R2571" s="20" t="s">
        <v>14628</v>
      </c>
    </row>
    <row r="2572" spans="1:18" ht="15" hidden="1" x14ac:dyDescent="0.2">
      <c r="A2572" s="29">
        <v>45387.64523037037</v>
      </c>
      <c r="B2572" s="20" t="s">
        <v>14629</v>
      </c>
      <c r="C2572" s="30">
        <v>160122802303</v>
      </c>
      <c r="D2572" s="20" t="s">
        <v>14630</v>
      </c>
      <c r="E2572" s="20" t="s">
        <v>50</v>
      </c>
      <c r="F2572" s="20" t="s">
        <v>17</v>
      </c>
      <c r="G2572" s="20">
        <v>1</v>
      </c>
      <c r="H2572" s="20">
        <v>2026</v>
      </c>
      <c r="I2572" s="20" t="s">
        <v>14631</v>
      </c>
      <c r="J2572" s="20" t="s">
        <v>14629</v>
      </c>
      <c r="K2572" s="20">
        <v>8978785054</v>
      </c>
      <c r="L2572" s="20" t="s">
        <v>14632</v>
      </c>
      <c r="M2572" s="20">
        <v>8473935154</v>
      </c>
      <c r="N2572" s="20" t="s">
        <v>3469</v>
      </c>
      <c r="O2572" s="20" t="s">
        <v>7349</v>
      </c>
      <c r="P2572" s="20" t="s">
        <v>14633</v>
      </c>
      <c r="Q2572" s="20" t="s">
        <v>70</v>
      </c>
      <c r="R2572" s="20" t="s">
        <v>14634</v>
      </c>
    </row>
    <row r="2573" spans="1:18" ht="15" hidden="1" x14ac:dyDescent="0.2">
      <c r="A2573" s="29">
        <v>45387.766842013887</v>
      </c>
      <c r="B2573" s="20" t="s">
        <v>14635</v>
      </c>
      <c r="C2573" s="30">
        <v>160122802304</v>
      </c>
      <c r="D2573" s="20" t="s">
        <v>14636</v>
      </c>
      <c r="E2573" s="20" t="s">
        <v>40</v>
      </c>
      <c r="F2573" s="20" t="s">
        <v>17</v>
      </c>
      <c r="G2573" s="20">
        <v>1</v>
      </c>
      <c r="H2573" s="20">
        <v>2026</v>
      </c>
      <c r="I2573" s="20" t="s">
        <v>14635</v>
      </c>
      <c r="J2573" s="20" t="s">
        <v>14637</v>
      </c>
      <c r="K2573" s="20">
        <v>8688512484</v>
      </c>
      <c r="L2573" s="20" t="s">
        <v>14638</v>
      </c>
      <c r="M2573" s="20">
        <v>8473935154</v>
      </c>
      <c r="N2573" s="20" t="s">
        <v>3469</v>
      </c>
      <c r="O2573" s="20" t="s">
        <v>7413</v>
      </c>
      <c r="P2573" s="31" t="s">
        <v>14639</v>
      </c>
      <c r="Q2573" s="20" t="s">
        <v>70</v>
      </c>
      <c r="R2573" s="20" t="s">
        <v>1638</v>
      </c>
    </row>
    <row r="2574" spans="1:18" ht="15" hidden="1" x14ac:dyDescent="0.2">
      <c r="A2574" s="29">
        <v>45377.868559155089</v>
      </c>
      <c r="B2574" s="20" t="s">
        <v>14640</v>
      </c>
      <c r="C2574" s="30">
        <v>160122802305</v>
      </c>
      <c r="D2574" s="20" t="s">
        <v>14641</v>
      </c>
      <c r="E2574" s="20" t="s">
        <v>40</v>
      </c>
      <c r="F2574" s="20" t="s">
        <v>17</v>
      </c>
      <c r="G2574" s="20">
        <v>1</v>
      </c>
      <c r="H2574" s="20">
        <v>2026</v>
      </c>
      <c r="I2574" s="20" t="s">
        <v>14642</v>
      </c>
      <c r="J2574" s="20" t="s">
        <v>14640</v>
      </c>
      <c r="K2574" s="20">
        <v>6301815602</v>
      </c>
      <c r="L2574" s="20" t="s">
        <v>14643</v>
      </c>
      <c r="M2574" s="20">
        <v>8473935154</v>
      </c>
      <c r="N2574" s="20" t="s">
        <v>3469</v>
      </c>
      <c r="O2574" s="20">
        <v>64.5</v>
      </c>
      <c r="P2574" s="31" t="s">
        <v>14644</v>
      </c>
      <c r="Q2574" s="20" t="s">
        <v>70</v>
      </c>
      <c r="R2574" s="32" t="s">
        <v>14645</v>
      </c>
    </row>
    <row r="2575" spans="1:18" ht="15" hidden="1" x14ac:dyDescent="0.2">
      <c r="A2575" s="29">
        <v>45389.614922881941</v>
      </c>
      <c r="B2575" s="20" t="s">
        <v>14646</v>
      </c>
      <c r="C2575" s="30">
        <v>160122802308</v>
      </c>
      <c r="D2575" s="20" t="s">
        <v>14647</v>
      </c>
      <c r="E2575" s="20" t="s">
        <v>50</v>
      </c>
      <c r="F2575" s="20" t="s">
        <v>17</v>
      </c>
      <c r="G2575" s="20">
        <v>1</v>
      </c>
      <c r="H2575" s="20">
        <v>2026</v>
      </c>
      <c r="I2575" s="20" t="s">
        <v>14648</v>
      </c>
      <c r="J2575" s="20" t="s">
        <v>14646</v>
      </c>
      <c r="K2575" s="20">
        <v>9390009103</v>
      </c>
      <c r="L2575" s="20" t="s">
        <v>14584</v>
      </c>
      <c r="M2575" s="20">
        <v>8473935154</v>
      </c>
      <c r="N2575" s="20" t="s">
        <v>3469</v>
      </c>
      <c r="O2575" s="20">
        <v>64.5</v>
      </c>
      <c r="P2575" s="31" t="s">
        <v>14649</v>
      </c>
      <c r="Q2575" s="20" t="s">
        <v>46</v>
      </c>
      <c r="R2575" s="20" t="s">
        <v>301</v>
      </c>
    </row>
    <row r="2576" spans="1:18" ht="15" hidden="1" x14ac:dyDescent="0.2">
      <c r="A2576" s="29">
        <v>45395.469984421296</v>
      </c>
      <c r="B2576" s="20" t="s">
        <v>14650</v>
      </c>
      <c r="C2576" s="30">
        <v>160122802309</v>
      </c>
      <c r="D2576" s="20" t="s">
        <v>14651</v>
      </c>
      <c r="E2576" s="20" t="s">
        <v>50</v>
      </c>
      <c r="F2576" s="20" t="s">
        <v>17</v>
      </c>
      <c r="G2576" s="20">
        <v>1</v>
      </c>
      <c r="H2576" s="20">
        <v>2026</v>
      </c>
      <c r="I2576" s="20" t="s">
        <v>14650</v>
      </c>
      <c r="J2576" s="20" t="s">
        <v>14652</v>
      </c>
      <c r="K2576" s="20">
        <v>7569185544</v>
      </c>
      <c r="L2576" s="20" t="s">
        <v>14653</v>
      </c>
      <c r="M2576" s="20">
        <v>8473935154</v>
      </c>
      <c r="N2576" s="20" t="s">
        <v>3469</v>
      </c>
      <c r="O2576" s="20">
        <v>90</v>
      </c>
      <c r="P2576" s="31" t="s">
        <v>14654</v>
      </c>
      <c r="Q2576" s="20" t="s">
        <v>70</v>
      </c>
      <c r="R2576" s="20" t="s">
        <v>112</v>
      </c>
    </row>
    <row r="2577" spans="1:18" ht="15" hidden="1" x14ac:dyDescent="0.2">
      <c r="A2577" s="29">
        <v>45397.44650416667</v>
      </c>
      <c r="B2577" s="20" t="s">
        <v>14655</v>
      </c>
      <c r="C2577" s="30">
        <v>160122802311</v>
      </c>
      <c r="D2577" s="20" t="s">
        <v>14656</v>
      </c>
      <c r="E2577" s="20" t="s">
        <v>50</v>
      </c>
      <c r="F2577" s="20" t="s">
        <v>17</v>
      </c>
      <c r="G2577" s="20">
        <v>1</v>
      </c>
      <c r="H2577" s="20">
        <v>2026</v>
      </c>
      <c r="I2577" s="20" t="s">
        <v>14657</v>
      </c>
      <c r="J2577" s="20" t="s">
        <v>14655</v>
      </c>
      <c r="K2577" s="20">
        <v>6305001167</v>
      </c>
      <c r="L2577" s="20" t="s">
        <v>14584</v>
      </c>
      <c r="M2577" s="20">
        <v>8473935154</v>
      </c>
      <c r="N2577" s="20" t="s">
        <v>3469</v>
      </c>
      <c r="O2577" s="20">
        <v>64.5</v>
      </c>
      <c r="P2577" s="31" t="s">
        <v>14658</v>
      </c>
      <c r="Q2577" s="20" t="s">
        <v>70</v>
      </c>
      <c r="R2577" s="20" t="s">
        <v>14659</v>
      </c>
    </row>
    <row r="2578" spans="1:18" ht="15" hidden="1" x14ac:dyDescent="0.2">
      <c r="A2578" s="29">
        <v>45397.397425081013</v>
      </c>
      <c r="B2578" s="20" t="s">
        <v>14660</v>
      </c>
      <c r="C2578" s="30">
        <v>160122802312</v>
      </c>
      <c r="D2578" s="20" t="s">
        <v>14661</v>
      </c>
      <c r="E2578" s="20" t="s">
        <v>50</v>
      </c>
      <c r="F2578" s="20" t="s">
        <v>17</v>
      </c>
      <c r="G2578" s="20">
        <v>1</v>
      </c>
      <c r="H2578" s="20">
        <v>2026</v>
      </c>
      <c r="I2578" s="20" t="s">
        <v>14662</v>
      </c>
      <c r="J2578" s="20" t="s">
        <v>14660</v>
      </c>
      <c r="K2578" s="20">
        <v>9989965744</v>
      </c>
      <c r="L2578" s="20" t="s">
        <v>14584</v>
      </c>
      <c r="M2578" s="20">
        <v>8473935154</v>
      </c>
      <c r="N2578" s="20" t="s">
        <v>3469</v>
      </c>
      <c r="O2578" s="20" t="s">
        <v>14663</v>
      </c>
      <c r="P2578" s="31" t="s">
        <v>14664</v>
      </c>
      <c r="Q2578" s="20" t="s">
        <v>70</v>
      </c>
      <c r="R2578" s="20" t="s">
        <v>14665</v>
      </c>
    </row>
    <row r="2579" spans="1:18" ht="15" hidden="1" x14ac:dyDescent="0.2">
      <c r="A2579" s="29">
        <v>45389.390728032406</v>
      </c>
      <c r="B2579" s="20" t="s">
        <v>14666</v>
      </c>
      <c r="C2579" s="30">
        <v>160122802313</v>
      </c>
      <c r="D2579" s="20" t="s">
        <v>14667</v>
      </c>
      <c r="E2579" s="20" t="s">
        <v>50</v>
      </c>
      <c r="F2579" s="20" t="s">
        <v>17</v>
      </c>
      <c r="G2579" s="20">
        <v>1</v>
      </c>
      <c r="H2579" s="20">
        <v>2026</v>
      </c>
      <c r="I2579" s="20" t="s">
        <v>14668</v>
      </c>
      <c r="J2579" s="20" t="s">
        <v>14666</v>
      </c>
      <c r="K2579" s="20">
        <v>8519938283</v>
      </c>
      <c r="L2579" s="20" t="s">
        <v>14669</v>
      </c>
      <c r="M2579" s="20">
        <v>8473935154</v>
      </c>
      <c r="N2579" s="20" t="s">
        <v>3469</v>
      </c>
      <c r="O2579" s="20">
        <v>64.5</v>
      </c>
      <c r="P2579" s="31" t="s">
        <v>14670</v>
      </c>
      <c r="Q2579" s="20" t="s">
        <v>46</v>
      </c>
      <c r="R2579" s="20" t="s">
        <v>488</v>
      </c>
    </row>
    <row r="2580" spans="1:18" ht="15" hidden="1" x14ac:dyDescent="0.2">
      <c r="A2580" s="29">
        <v>45382.820007326387</v>
      </c>
      <c r="B2580" s="20" t="s">
        <v>14671</v>
      </c>
      <c r="C2580" s="30">
        <v>160122805002</v>
      </c>
      <c r="D2580" s="20" t="s">
        <v>14672</v>
      </c>
      <c r="E2580" s="20" t="s">
        <v>40</v>
      </c>
      <c r="F2580" s="20" t="s">
        <v>15</v>
      </c>
      <c r="G2580" s="20">
        <v>1</v>
      </c>
      <c r="H2580" s="20">
        <v>2026</v>
      </c>
      <c r="I2580" s="20" t="s">
        <v>14673</v>
      </c>
      <c r="J2580" s="20" t="s">
        <v>14671</v>
      </c>
      <c r="K2580" s="20">
        <v>6301087587</v>
      </c>
      <c r="L2580" s="20" t="s">
        <v>95</v>
      </c>
      <c r="M2580" s="20">
        <v>9666992628</v>
      </c>
      <c r="N2580" s="20" t="s">
        <v>316</v>
      </c>
      <c r="O2580" s="20" t="s">
        <v>14674</v>
      </c>
      <c r="P2580" s="20" t="s">
        <v>14675</v>
      </c>
      <c r="Q2580" s="20" t="s">
        <v>70</v>
      </c>
      <c r="R2580" s="32" t="s">
        <v>1977</v>
      </c>
    </row>
    <row r="2581" spans="1:18" ht="102" hidden="1" x14ac:dyDescent="0.2">
      <c r="A2581" s="29">
        <v>45415.476210196764</v>
      </c>
      <c r="B2581" s="20" t="s">
        <v>14676</v>
      </c>
      <c r="C2581" s="20">
        <v>160122805005</v>
      </c>
      <c r="D2581" s="20" t="s">
        <v>14677</v>
      </c>
      <c r="E2581" s="20" t="s">
        <v>40</v>
      </c>
      <c r="F2581" s="20" t="s">
        <v>15</v>
      </c>
      <c r="G2581" s="20">
        <v>1</v>
      </c>
      <c r="H2581" s="20">
        <v>2026</v>
      </c>
      <c r="I2581" s="20" t="s">
        <v>14678</v>
      </c>
      <c r="J2581" s="20" t="s">
        <v>14676</v>
      </c>
      <c r="K2581" s="20">
        <v>8121016011</v>
      </c>
      <c r="L2581" s="20" t="s">
        <v>14679</v>
      </c>
      <c r="M2581" s="20" t="s">
        <v>14680</v>
      </c>
      <c r="N2581" s="20" t="s">
        <v>53</v>
      </c>
      <c r="O2581" s="20" t="s">
        <v>14681</v>
      </c>
      <c r="P2581" s="31" t="s">
        <v>14682</v>
      </c>
      <c r="Q2581" s="20" t="s">
        <v>70</v>
      </c>
      <c r="R2581" s="41" t="s">
        <v>14683</v>
      </c>
    </row>
    <row r="2582" spans="1:18" ht="12.75" hidden="1" x14ac:dyDescent="0.2">
      <c r="A2582" s="29">
        <v>45420.595543807867</v>
      </c>
      <c r="B2582" s="20" t="s">
        <v>14684</v>
      </c>
      <c r="C2582" s="20">
        <v>160122805006</v>
      </c>
      <c r="D2582" s="20" t="s">
        <v>14685</v>
      </c>
      <c r="E2582" s="20" t="s">
        <v>40</v>
      </c>
      <c r="F2582" s="20" t="s">
        <v>15</v>
      </c>
      <c r="G2582" s="20">
        <v>1</v>
      </c>
      <c r="H2582" s="20">
        <v>2026</v>
      </c>
      <c r="I2582" s="20" t="s">
        <v>14684</v>
      </c>
      <c r="J2582" s="20" t="s">
        <v>14684</v>
      </c>
      <c r="K2582" s="20">
        <v>7013989707</v>
      </c>
      <c r="L2582" s="20" t="s">
        <v>14686</v>
      </c>
      <c r="M2582" s="20">
        <v>9885512489</v>
      </c>
      <c r="N2582" s="20" t="s">
        <v>12566</v>
      </c>
      <c r="O2582" s="20" t="s">
        <v>14687</v>
      </c>
      <c r="P2582" s="20" t="s">
        <v>14688</v>
      </c>
      <c r="Q2582" s="20" t="s">
        <v>70</v>
      </c>
      <c r="R2582" s="20" t="s">
        <v>56</v>
      </c>
    </row>
    <row r="2583" spans="1:18" ht="15" hidden="1" x14ac:dyDescent="0.2">
      <c r="A2583" s="29">
        <v>45420.581029606481</v>
      </c>
      <c r="B2583" s="20" t="s">
        <v>14689</v>
      </c>
      <c r="C2583" s="30">
        <v>160122805007</v>
      </c>
      <c r="D2583" s="20" t="s">
        <v>14690</v>
      </c>
      <c r="E2583" s="20" t="s">
        <v>40</v>
      </c>
      <c r="F2583" s="20" t="s">
        <v>15</v>
      </c>
      <c r="G2583" s="20">
        <v>1</v>
      </c>
      <c r="H2583" s="20">
        <v>2026</v>
      </c>
      <c r="I2583" s="20" t="s">
        <v>14691</v>
      </c>
      <c r="J2583" s="20" t="s">
        <v>14689</v>
      </c>
      <c r="K2583" s="20">
        <v>6309350809</v>
      </c>
      <c r="L2583" s="20" t="s">
        <v>95</v>
      </c>
      <c r="M2583" s="20">
        <v>9666992628</v>
      </c>
      <c r="N2583" s="20" t="s">
        <v>67</v>
      </c>
      <c r="O2583" s="20" t="s">
        <v>1065</v>
      </c>
      <c r="P2583" s="31" t="s">
        <v>14692</v>
      </c>
      <c r="Q2583" s="20" t="s">
        <v>70</v>
      </c>
      <c r="R2583" s="20" t="s">
        <v>85</v>
      </c>
    </row>
    <row r="2584" spans="1:18" ht="12.75" hidden="1" x14ac:dyDescent="0.2">
      <c r="A2584" s="29">
        <v>45420.592275497685</v>
      </c>
      <c r="B2584" s="20" t="s">
        <v>14693</v>
      </c>
      <c r="C2584" s="20">
        <v>160122805010</v>
      </c>
      <c r="D2584" s="20" t="s">
        <v>14694</v>
      </c>
      <c r="E2584" s="20" t="s">
        <v>40</v>
      </c>
      <c r="F2584" s="20" t="s">
        <v>15</v>
      </c>
      <c r="G2584" s="20">
        <v>1</v>
      </c>
      <c r="H2584" s="20">
        <v>2025</v>
      </c>
      <c r="I2584" s="20" t="s">
        <v>14693</v>
      </c>
      <c r="J2584" s="20" t="s">
        <v>14693</v>
      </c>
      <c r="K2584" s="20">
        <v>7989786011</v>
      </c>
      <c r="L2584" s="20" t="s">
        <v>14695</v>
      </c>
      <c r="M2584" s="20">
        <v>9885512489</v>
      </c>
      <c r="N2584" s="20" t="s">
        <v>2074</v>
      </c>
      <c r="O2584" s="20" t="s">
        <v>14696</v>
      </c>
      <c r="P2584" s="20" t="s">
        <v>14697</v>
      </c>
      <c r="Q2584" s="20" t="s">
        <v>70</v>
      </c>
      <c r="R2584" s="20" t="s">
        <v>549</v>
      </c>
    </row>
    <row r="2585" spans="1:18" ht="15" hidden="1" x14ac:dyDescent="0.2">
      <c r="A2585" s="29">
        <v>45403.481488935184</v>
      </c>
      <c r="B2585" s="20" t="s">
        <v>14698</v>
      </c>
      <c r="C2585" s="30">
        <v>160122805011</v>
      </c>
      <c r="D2585" s="20" t="s">
        <v>14699</v>
      </c>
      <c r="E2585" s="20" t="s">
        <v>40</v>
      </c>
      <c r="F2585" s="20" t="s">
        <v>15</v>
      </c>
      <c r="G2585" s="20">
        <v>1</v>
      </c>
      <c r="H2585" s="20">
        <v>2026</v>
      </c>
      <c r="I2585" s="20" t="s">
        <v>14698</v>
      </c>
      <c r="J2585" s="20" t="s">
        <v>14698</v>
      </c>
      <c r="K2585" s="20">
        <v>8328619798</v>
      </c>
      <c r="L2585" s="20" t="s">
        <v>95</v>
      </c>
      <c r="M2585" s="20">
        <v>9666992628</v>
      </c>
      <c r="N2585" s="20" t="s">
        <v>67</v>
      </c>
      <c r="O2585" s="20" t="s">
        <v>2418</v>
      </c>
      <c r="P2585" s="31" t="s">
        <v>14700</v>
      </c>
      <c r="Q2585" s="20" t="s">
        <v>70</v>
      </c>
      <c r="R2585" s="20" t="s">
        <v>682</v>
      </c>
    </row>
    <row r="2586" spans="1:18" ht="38.25" hidden="1" x14ac:dyDescent="0.2">
      <c r="A2586" s="29">
        <v>45382.583418194445</v>
      </c>
      <c r="B2586" s="20" t="s">
        <v>14701</v>
      </c>
      <c r="C2586" s="30">
        <v>160122805012</v>
      </c>
      <c r="D2586" s="20" t="s">
        <v>14702</v>
      </c>
      <c r="E2586" s="20" t="s">
        <v>40</v>
      </c>
      <c r="F2586" s="20" t="s">
        <v>15</v>
      </c>
      <c r="G2586" s="20">
        <v>1</v>
      </c>
      <c r="H2586" s="20">
        <v>2026</v>
      </c>
      <c r="I2586" s="20" t="s">
        <v>14703</v>
      </c>
      <c r="J2586" s="20" t="s">
        <v>14703</v>
      </c>
      <c r="K2586" s="20">
        <v>6309147333</v>
      </c>
      <c r="L2586" s="20" t="s">
        <v>14704</v>
      </c>
      <c r="M2586" s="20">
        <v>9885512489</v>
      </c>
      <c r="N2586" s="20" t="s">
        <v>1360</v>
      </c>
      <c r="O2586" s="20">
        <v>60</v>
      </c>
      <c r="P2586" s="20" t="s">
        <v>14705</v>
      </c>
      <c r="Q2586" s="20" t="s">
        <v>46</v>
      </c>
      <c r="R2586" s="40" t="s">
        <v>14706</v>
      </c>
    </row>
    <row r="2587" spans="1:18" ht="15" hidden="1" x14ac:dyDescent="0.2">
      <c r="A2587" s="29">
        <v>45381.664037106486</v>
      </c>
      <c r="B2587" s="20" t="s">
        <v>14707</v>
      </c>
      <c r="C2587" s="30">
        <v>160122805013</v>
      </c>
      <c r="D2587" s="20" t="s">
        <v>14708</v>
      </c>
      <c r="E2587" s="20" t="s">
        <v>40</v>
      </c>
      <c r="F2587" s="20" t="s">
        <v>15</v>
      </c>
      <c r="G2587" s="20">
        <v>1</v>
      </c>
      <c r="H2587" s="20">
        <v>2026</v>
      </c>
      <c r="I2587" s="20" t="s">
        <v>14707</v>
      </c>
      <c r="J2587" s="20" t="s">
        <v>14707</v>
      </c>
      <c r="K2587" s="20">
        <v>7013506609</v>
      </c>
      <c r="L2587" s="20" t="s">
        <v>14709</v>
      </c>
      <c r="M2587" s="20">
        <v>9885512489</v>
      </c>
      <c r="N2587" s="20" t="s">
        <v>67</v>
      </c>
      <c r="O2587" s="20" t="s">
        <v>780</v>
      </c>
      <c r="P2587" s="31" t="s">
        <v>14710</v>
      </c>
      <c r="Q2587" s="20" t="s">
        <v>46</v>
      </c>
      <c r="R2587" s="32" t="s">
        <v>112</v>
      </c>
    </row>
    <row r="2588" spans="1:18" ht="15" hidden="1" x14ac:dyDescent="0.2">
      <c r="A2588" s="29">
        <v>45403.486575057876</v>
      </c>
      <c r="B2588" s="20" t="s">
        <v>14711</v>
      </c>
      <c r="C2588" s="30">
        <v>160122805014</v>
      </c>
      <c r="D2588" s="20" t="s">
        <v>14712</v>
      </c>
      <c r="E2588" s="20" t="s">
        <v>40</v>
      </c>
      <c r="F2588" s="20" t="s">
        <v>15</v>
      </c>
      <c r="G2588" s="20">
        <v>1</v>
      </c>
      <c r="H2588" s="20">
        <v>2026</v>
      </c>
      <c r="I2588" s="20" t="s">
        <v>14711</v>
      </c>
      <c r="J2588" s="20" t="s">
        <v>14711</v>
      </c>
      <c r="K2588" s="20">
        <v>8332908618</v>
      </c>
      <c r="L2588" s="20" t="s">
        <v>14713</v>
      </c>
      <c r="M2588" s="20">
        <v>9666992628</v>
      </c>
      <c r="N2588" s="20" t="s">
        <v>67</v>
      </c>
      <c r="O2588" s="20" t="s">
        <v>4893</v>
      </c>
      <c r="P2588" s="31" t="s">
        <v>14714</v>
      </c>
      <c r="Q2588" s="20" t="s">
        <v>70</v>
      </c>
      <c r="R2588" s="20" t="s">
        <v>14715</v>
      </c>
    </row>
    <row r="2589" spans="1:18" ht="12.75" hidden="1" x14ac:dyDescent="0.2">
      <c r="A2589" s="29">
        <v>45415.436843564814</v>
      </c>
      <c r="B2589" s="20" t="s">
        <v>14716</v>
      </c>
      <c r="C2589" s="20">
        <v>160122805015</v>
      </c>
      <c r="D2589" s="20" t="s">
        <v>14717</v>
      </c>
      <c r="E2589" s="20" t="s">
        <v>40</v>
      </c>
      <c r="F2589" s="20" t="s">
        <v>15</v>
      </c>
      <c r="G2589" s="20">
        <v>1</v>
      </c>
      <c r="H2589" s="20">
        <v>2026</v>
      </c>
      <c r="I2589" s="20" t="s">
        <v>14718</v>
      </c>
      <c r="J2589" s="20" t="s">
        <v>14716</v>
      </c>
      <c r="K2589" s="20">
        <v>8074949310</v>
      </c>
      <c r="L2589" s="20" t="s">
        <v>14719</v>
      </c>
      <c r="M2589" s="20">
        <v>9885512489</v>
      </c>
      <c r="N2589" s="20" t="s">
        <v>67</v>
      </c>
      <c r="O2589" s="20" t="s">
        <v>276</v>
      </c>
      <c r="P2589" s="31" t="s">
        <v>14720</v>
      </c>
      <c r="Q2589" s="20" t="s">
        <v>70</v>
      </c>
      <c r="R2589" s="20" t="s">
        <v>14721</v>
      </c>
    </row>
    <row r="2590" spans="1:18" ht="12.75" hidden="1" x14ac:dyDescent="0.2">
      <c r="A2590" s="29">
        <v>45420.588931863429</v>
      </c>
      <c r="B2590" s="20" t="s">
        <v>14722</v>
      </c>
      <c r="C2590" s="20">
        <v>160122805016</v>
      </c>
      <c r="D2590" s="20" t="s">
        <v>14723</v>
      </c>
      <c r="E2590" s="20" t="s">
        <v>40</v>
      </c>
      <c r="F2590" s="20" t="s">
        <v>15</v>
      </c>
      <c r="G2590" s="20">
        <v>1</v>
      </c>
      <c r="H2590" s="20">
        <v>2026</v>
      </c>
      <c r="I2590" s="20" t="s">
        <v>14724</v>
      </c>
      <c r="J2590" s="20" t="s">
        <v>14722</v>
      </c>
      <c r="K2590" s="20">
        <v>9492350331</v>
      </c>
      <c r="L2590" s="20" t="s">
        <v>14725</v>
      </c>
      <c r="M2590" s="20">
        <v>9885512489</v>
      </c>
      <c r="N2590" s="20" t="s">
        <v>53</v>
      </c>
      <c r="O2590" s="20" t="s">
        <v>14726</v>
      </c>
      <c r="P2590" s="20" t="s">
        <v>14727</v>
      </c>
      <c r="Q2590" s="20" t="s">
        <v>70</v>
      </c>
      <c r="R2590" s="20" t="s">
        <v>14728</v>
      </c>
    </row>
    <row r="2591" spans="1:18" ht="15" hidden="1" x14ac:dyDescent="0.2">
      <c r="A2591" s="29">
        <v>45412.88949209491</v>
      </c>
      <c r="B2591" s="20" t="s">
        <v>14729</v>
      </c>
      <c r="C2591" s="30">
        <v>160122805019</v>
      </c>
      <c r="D2591" s="20" t="s">
        <v>14730</v>
      </c>
      <c r="E2591" s="20" t="s">
        <v>40</v>
      </c>
      <c r="F2591" s="20" t="s">
        <v>15</v>
      </c>
      <c r="G2591" s="20">
        <v>1</v>
      </c>
      <c r="H2591" s="20">
        <v>2026</v>
      </c>
      <c r="I2591" s="20" t="s">
        <v>14731</v>
      </c>
      <c r="J2591" s="20" t="s">
        <v>14731</v>
      </c>
      <c r="K2591" s="20">
        <v>9949998856</v>
      </c>
      <c r="L2591" s="20" t="s">
        <v>14732</v>
      </c>
      <c r="M2591" s="20" t="s">
        <v>14680</v>
      </c>
      <c r="N2591" s="20" t="s">
        <v>600</v>
      </c>
      <c r="O2591" s="20" t="s">
        <v>810</v>
      </c>
      <c r="P2591" s="31" t="s">
        <v>14733</v>
      </c>
      <c r="Q2591" s="20" t="s">
        <v>70</v>
      </c>
      <c r="R2591" s="20" t="s">
        <v>71</v>
      </c>
    </row>
    <row r="2592" spans="1:18" ht="15" hidden="1" x14ac:dyDescent="0.2">
      <c r="A2592" s="29">
        <v>45382.802552152774</v>
      </c>
      <c r="B2592" s="20" t="s">
        <v>14734</v>
      </c>
      <c r="C2592" s="30">
        <v>160122805020</v>
      </c>
      <c r="D2592" s="20" t="s">
        <v>14735</v>
      </c>
      <c r="E2592" s="20" t="s">
        <v>40</v>
      </c>
      <c r="F2592" s="20" t="s">
        <v>15</v>
      </c>
      <c r="G2592" s="20">
        <v>1</v>
      </c>
      <c r="H2592" s="20">
        <v>2026</v>
      </c>
      <c r="I2592" s="20" t="s">
        <v>14736</v>
      </c>
      <c r="J2592" s="20" t="s">
        <v>14734</v>
      </c>
      <c r="K2592" s="20">
        <v>6303690521</v>
      </c>
      <c r="L2592" s="20" t="s">
        <v>14737</v>
      </c>
      <c r="M2592" s="20">
        <v>9885512489</v>
      </c>
      <c r="N2592" s="20" t="s">
        <v>53</v>
      </c>
      <c r="O2592" s="20">
        <v>60</v>
      </c>
      <c r="P2592" s="31" t="s">
        <v>14738</v>
      </c>
      <c r="Q2592" s="20" t="s">
        <v>70</v>
      </c>
      <c r="R2592" s="32" t="s">
        <v>14739</v>
      </c>
    </row>
    <row r="2593" spans="1:18" ht="15" hidden="1" x14ac:dyDescent="0.2">
      <c r="A2593" s="29">
        <v>45385.856451296291</v>
      </c>
      <c r="B2593" s="20" t="s">
        <v>14740</v>
      </c>
      <c r="C2593" s="30">
        <v>160122805022</v>
      </c>
      <c r="D2593" s="20" t="s">
        <v>14741</v>
      </c>
      <c r="E2593" s="20" t="s">
        <v>40</v>
      </c>
      <c r="F2593" s="20" t="s">
        <v>15</v>
      </c>
      <c r="G2593" s="20">
        <v>1</v>
      </c>
      <c r="H2593" s="20">
        <v>2026</v>
      </c>
      <c r="I2593" s="20" t="s">
        <v>14742</v>
      </c>
      <c r="J2593" s="20" t="s">
        <v>14743</v>
      </c>
      <c r="K2593" s="20">
        <v>9014803605</v>
      </c>
      <c r="L2593" s="20" t="s">
        <v>14744</v>
      </c>
      <c r="M2593" s="20">
        <v>7036442532</v>
      </c>
      <c r="N2593" s="20" t="s">
        <v>67</v>
      </c>
      <c r="O2593" s="20" t="s">
        <v>7733</v>
      </c>
      <c r="P2593" s="31" t="s">
        <v>14745</v>
      </c>
      <c r="Q2593" s="20" t="s">
        <v>46</v>
      </c>
      <c r="R2593" s="32" t="s">
        <v>1518</v>
      </c>
    </row>
    <row r="2594" spans="1:18" ht="15" hidden="1" x14ac:dyDescent="0.2">
      <c r="A2594" s="29">
        <v>45407.554158252315</v>
      </c>
      <c r="B2594" s="20" t="s">
        <v>14746</v>
      </c>
      <c r="C2594" s="30">
        <v>160122805023</v>
      </c>
      <c r="D2594" s="20" t="s">
        <v>14747</v>
      </c>
      <c r="E2594" s="20" t="s">
        <v>40</v>
      </c>
      <c r="F2594" s="20" t="s">
        <v>15</v>
      </c>
      <c r="G2594" s="20">
        <v>1</v>
      </c>
      <c r="H2594" s="20">
        <v>2026</v>
      </c>
      <c r="I2594" s="20" t="s">
        <v>14746</v>
      </c>
      <c r="J2594" s="20" t="s">
        <v>14746</v>
      </c>
      <c r="K2594" s="20">
        <v>6305159098</v>
      </c>
      <c r="L2594" s="20" t="s">
        <v>14748</v>
      </c>
      <c r="M2594" s="20">
        <v>7036442532</v>
      </c>
      <c r="N2594" s="20" t="s">
        <v>67</v>
      </c>
      <c r="O2594" s="20" t="s">
        <v>8377</v>
      </c>
      <c r="P2594" s="31" t="s">
        <v>14749</v>
      </c>
      <c r="Q2594" s="20" t="s">
        <v>70</v>
      </c>
      <c r="R2594" s="20" t="s">
        <v>14750</v>
      </c>
    </row>
    <row r="2595" spans="1:18" ht="12.75" hidden="1" x14ac:dyDescent="0.2">
      <c r="A2595" s="29">
        <v>45414.290700057871</v>
      </c>
      <c r="B2595" s="20" t="s">
        <v>14751</v>
      </c>
      <c r="C2595" s="20">
        <v>160122805025</v>
      </c>
      <c r="D2595" s="20" t="s">
        <v>14752</v>
      </c>
      <c r="E2595" s="20" t="s">
        <v>40</v>
      </c>
      <c r="F2595" s="20" t="s">
        <v>15</v>
      </c>
      <c r="G2595" s="20">
        <v>1</v>
      </c>
      <c r="H2595" s="20">
        <v>2026</v>
      </c>
      <c r="I2595" s="20" t="s">
        <v>14753</v>
      </c>
      <c r="J2595" s="20" t="s">
        <v>14754</v>
      </c>
      <c r="K2595" s="20">
        <v>9441290744</v>
      </c>
      <c r="L2595" s="20" t="s">
        <v>14755</v>
      </c>
      <c r="M2595" s="20">
        <v>7036442532</v>
      </c>
      <c r="N2595" s="20" t="s">
        <v>53</v>
      </c>
      <c r="O2595" s="20" t="s">
        <v>14756</v>
      </c>
      <c r="P2595" s="20" t="s">
        <v>14757</v>
      </c>
      <c r="Q2595" s="20" t="s">
        <v>70</v>
      </c>
      <c r="R2595" s="20" t="s">
        <v>14758</v>
      </c>
    </row>
    <row r="2596" spans="1:18" ht="15" hidden="1" x14ac:dyDescent="0.2">
      <c r="A2596" s="29">
        <v>45413.539850902773</v>
      </c>
      <c r="B2596" s="20" t="s">
        <v>14759</v>
      </c>
      <c r="C2596" s="30">
        <v>160122805028</v>
      </c>
      <c r="D2596" s="20" t="s">
        <v>14760</v>
      </c>
      <c r="E2596" s="20" t="s">
        <v>40</v>
      </c>
      <c r="F2596" s="20" t="s">
        <v>15</v>
      </c>
      <c r="G2596" s="20">
        <v>1</v>
      </c>
      <c r="H2596" s="20">
        <v>2026</v>
      </c>
      <c r="I2596" s="20" t="s">
        <v>14761</v>
      </c>
      <c r="J2596" s="20" t="s">
        <v>14759</v>
      </c>
      <c r="K2596" s="20">
        <v>7995921663</v>
      </c>
      <c r="L2596" s="20" t="s">
        <v>14762</v>
      </c>
      <c r="M2596" s="20">
        <v>9666992628</v>
      </c>
      <c r="N2596" s="20" t="s">
        <v>316</v>
      </c>
      <c r="O2596" s="20" t="s">
        <v>14763</v>
      </c>
      <c r="P2596" s="20" t="s">
        <v>14764</v>
      </c>
      <c r="Q2596" s="20" t="s">
        <v>70</v>
      </c>
      <c r="R2596" s="20" t="s">
        <v>14765</v>
      </c>
    </row>
    <row r="2597" spans="1:18" ht="15" hidden="1" x14ac:dyDescent="0.2">
      <c r="A2597" s="29">
        <v>45381.693794270832</v>
      </c>
      <c r="B2597" s="20" t="s">
        <v>14766</v>
      </c>
      <c r="C2597" s="30">
        <v>160122805029</v>
      </c>
      <c r="D2597" s="20" t="s">
        <v>3754</v>
      </c>
      <c r="E2597" s="20" t="s">
        <v>40</v>
      </c>
      <c r="F2597" s="20" t="s">
        <v>15</v>
      </c>
      <c r="G2597" s="20">
        <v>1</v>
      </c>
      <c r="H2597" s="20">
        <v>2026</v>
      </c>
      <c r="I2597" s="20" t="s">
        <v>14766</v>
      </c>
      <c r="J2597" s="20" t="s">
        <v>14766</v>
      </c>
      <c r="K2597" s="20">
        <v>8074823417</v>
      </c>
      <c r="L2597" s="20" t="s">
        <v>14767</v>
      </c>
      <c r="M2597" s="20">
        <v>7036442532</v>
      </c>
      <c r="N2597" s="20" t="s">
        <v>67</v>
      </c>
      <c r="O2597" s="20" t="s">
        <v>798</v>
      </c>
      <c r="P2597" s="31" t="s">
        <v>14768</v>
      </c>
      <c r="Q2597" s="20" t="s">
        <v>46</v>
      </c>
      <c r="R2597" s="32" t="s">
        <v>14769</v>
      </c>
    </row>
    <row r="2598" spans="1:18" ht="15" hidden="1" x14ac:dyDescent="0.2">
      <c r="A2598" s="29">
        <v>45381.844934652778</v>
      </c>
      <c r="B2598" s="20" t="s">
        <v>14770</v>
      </c>
      <c r="C2598" s="30">
        <v>160122805032</v>
      </c>
      <c r="D2598" s="20" t="s">
        <v>14771</v>
      </c>
      <c r="E2598" s="20" t="s">
        <v>40</v>
      </c>
      <c r="F2598" s="20" t="s">
        <v>15</v>
      </c>
      <c r="G2598" s="20">
        <v>1</v>
      </c>
      <c r="H2598" s="20">
        <v>2026</v>
      </c>
      <c r="I2598" s="20" t="s">
        <v>14770</v>
      </c>
      <c r="J2598" s="20" t="s">
        <v>14770</v>
      </c>
      <c r="K2598" s="20">
        <v>8978506019</v>
      </c>
      <c r="L2598" s="20" t="s">
        <v>14772</v>
      </c>
      <c r="M2598" s="20">
        <v>7036442532</v>
      </c>
      <c r="N2598" s="20" t="s">
        <v>67</v>
      </c>
      <c r="O2598" s="20" t="s">
        <v>3944</v>
      </c>
      <c r="P2598" s="31" t="s">
        <v>14773</v>
      </c>
      <c r="Q2598" s="20" t="s">
        <v>46</v>
      </c>
      <c r="R2598" s="32" t="s">
        <v>56</v>
      </c>
    </row>
    <row r="2599" spans="1:18" ht="15" hidden="1" x14ac:dyDescent="0.2">
      <c r="A2599" s="29">
        <v>45410.044048460652</v>
      </c>
      <c r="B2599" s="20" t="s">
        <v>14774</v>
      </c>
      <c r="C2599" s="30">
        <v>160122805034</v>
      </c>
      <c r="D2599" s="20" t="s">
        <v>14775</v>
      </c>
      <c r="E2599" s="20" t="s">
        <v>40</v>
      </c>
      <c r="F2599" s="20" t="s">
        <v>15</v>
      </c>
      <c r="G2599" s="20">
        <v>1</v>
      </c>
      <c r="H2599" s="20">
        <v>2026</v>
      </c>
      <c r="I2599" s="20" t="s">
        <v>14776</v>
      </c>
      <c r="J2599" s="20" t="s">
        <v>14776</v>
      </c>
      <c r="K2599" s="20">
        <v>7671008952</v>
      </c>
      <c r="L2599" s="20" t="s">
        <v>14777</v>
      </c>
      <c r="M2599" s="20">
        <v>7036442532</v>
      </c>
      <c r="N2599" s="20" t="s">
        <v>67</v>
      </c>
      <c r="O2599" s="20" t="s">
        <v>1265</v>
      </c>
      <c r="P2599" s="20" t="s">
        <v>14778</v>
      </c>
      <c r="Q2599" s="20" t="s">
        <v>70</v>
      </c>
      <c r="R2599" s="20" t="s">
        <v>14779</v>
      </c>
    </row>
    <row r="2600" spans="1:18" ht="12.75" hidden="1" x14ac:dyDescent="0.2">
      <c r="A2600" s="29">
        <v>45417.626804930551</v>
      </c>
      <c r="B2600" s="20" t="s">
        <v>14780</v>
      </c>
      <c r="C2600" s="20">
        <v>160122805035</v>
      </c>
      <c r="D2600" s="20" t="s">
        <v>14781</v>
      </c>
      <c r="E2600" s="20" t="s">
        <v>40</v>
      </c>
      <c r="F2600" s="20" t="s">
        <v>15</v>
      </c>
      <c r="G2600" s="20">
        <v>1</v>
      </c>
      <c r="H2600" s="20">
        <v>2026</v>
      </c>
      <c r="I2600" s="20" t="s">
        <v>14780</v>
      </c>
      <c r="J2600" s="20" t="s">
        <v>14780</v>
      </c>
      <c r="K2600" s="20">
        <v>7013753348</v>
      </c>
      <c r="L2600" s="20" t="s">
        <v>14782</v>
      </c>
      <c r="M2600" s="20">
        <v>7036442532</v>
      </c>
      <c r="N2600" s="20" t="s">
        <v>67</v>
      </c>
      <c r="O2600" s="20" t="s">
        <v>110</v>
      </c>
      <c r="P2600" s="31" t="s">
        <v>14783</v>
      </c>
      <c r="Q2600" s="20" t="s">
        <v>70</v>
      </c>
      <c r="R2600" s="20" t="s">
        <v>112</v>
      </c>
    </row>
    <row r="2601" spans="1:18" ht="15" hidden="1" x14ac:dyDescent="0.2">
      <c r="A2601" s="29">
        <v>45409.404134884258</v>
      </c>
      <c r="B2601" s="20" t="s">
        <v>14784</v>
      </c>
      <c r="C2601" s="30">
        <v>160122805036</v>
      </c>
      <c r="D2601" s="20" t="s">
        <v>14785</v>
      </c>
      <c r="E2601" s="20" t="s">
        <v>40</v>
      </c>
      <c r="F2601" s="20" t="s">
        <v>15</v>
      </c>
      <c r="G2601" s="20">
        <v>1</v>
      </c>
      <c r="H2601" s="20">
        <v>2026</v>
      </c>
      <c r="I2601" s="20" t="s">
        <v>14786</v>
      </c>
      <c r="J2601" s="20" t="s">
        <v>14787</v>
      </c>
      <c r="K2601" s="20">
        <v>7675877102</v>
      </c>
      <c r="L2601" s="20" t="s">
        <v>14788</v>
      </c>
      <c r="M2601" s="20" t="s">
        <v>14789</v>
      </c>
      <c r="N2601" s="20" t="s">
        <v>316</v>
      </c>
      <c r="O2601" s="20" t="s">
        <v>14790</v>
      </c>
      <c r="P2601" s="20" t="s">
        <v>14791</v>
      </c>
      <c r="Q2601" s="20" t="s">
        <v>70</v>
      </c>
      <c r="R2601" s="20" t="s">
        <v>14792</v>
      </c>
    </row>
    <row r="2602" spans="1:18" ht="15" hidden="1" x14ac:dyDescent="0.2">
      <c r="A2602" s="29">
        <v>45407.560765706017</v>
      </c>
      <c r="B2602" s="20" t="s">
        <v>14793</v>
      </c>
      <c r="C2602" s="30">
        <v>160122805038</v>
      </c>
      <c r="D2602" s="20" t="s">
        <v>14794</v>
      </c>
      <c r="E2602" s="20" t="s">
        <v>40</v>
      </c>
      <c r="F2602" s="20" t="s">
        <v>15</v>
      </c>
      <c r="G2602" s="20">
        <v>1</v>
      </c>
      <c r="H2602" s="20">
        <v>2026</v>
      </c>
      <c r="I2602" s="20" t="s">
        <v>14795</v>
      </c>
      <c r="J2602" s="20" t="s">
        <v>14796</v>
      </c>
      <c r="K2602" s="20">
        <v>9014385279</v>
      </c>
      <c r="L2602" s="20" t="s">
        <v>14797</v>
      </c>
      <c r="M2602" s="20">
        <v>7036442532</v>
      </c>
      <c r="N2602" s="20" t="s">
        <v>67</v>
      </c>
      <c r="O2602" s="20">
        <v>90</v>
      </c>
      <c r="P2602" s="31" t="s">
        <v>14798</v>
      </c>
      <c r="Q2602" s="20" t="s">
        <v>70</v>
      </c>
      <c r="R2602" s="20" t="s">
        <v>14799</v>
      </c>
    </row>
    <row r="2603" spans="1:18" ht="15" hidden="1" x14ac:dyDescent="0.2">
      <c r="A2603" s="29">
        <v>45408.805665543987</v>
      </c>
      <c r="B2603" s="20" t="s">
        <v>14800</v>
      </c>
      <c r="C2603" s="30">
        <v>160122805039</v>
      </c>
      <c r="D2603" s="20" t="s">
        <v>14801</v>
      </c>
      <c r="E2603" s="20" t="s">
        <v>40</v>
      </c>
      <c r="F2603" s="20" t="s">
        <v>15</v>
      </c>
      <c r="G2603" s="20">
        <v>1</v>
      </c>
      <c r="H2603" s="20">
        <v>2026</v>
      </c>
      <c r="I2603" s="20" t="s">
        <v>14800</v>
      </c>
      <c r="J2603" s="20" t="s">
        <v>14802</v>
      </c>
      <c r="K2603" s="20">
        <v>9392987720</v>
      </c>
      <c r="L2603" s="20" t="s">
        <v>14803</v>
      </c>
      <c r="M2603" s="20">
        <v>7036442532</v>
      </c>
      <c r="N2603" s="20" t="s">
        <v>2993</v>
      </c>
      <c r="O2603" s="20" t="s">
        <v>14804</v>
      </c>
      <c r="P2603" s="20" t="s">
        <v>14805</v>
      </c>
      <c r="Q2603" s="20" t="s">
        <v>70</v>
      </c>
      <c r="R2603" s="42" t="s">
        <v>14806</v>
      </c>
    </row>
    <row r="2604" spans="1:18" ht="12.75" hidden="1" x14ac:dyDescent="0.2">
      <c r="A2604" s="29">
        <v>45420.564938854164</v>
      </c>
      <c r="B2604" s="20" t="s">
        <v>14807</v>
      </c>
      <c r="C2604" s="20">
        <v>160122805040</v>
      </c>
      <c r="D2604" s="20" t="s">
        <v>14808</v>
      </c>
      <c r="E2604" s="20" t="s">
        <v>40</v>
      </c>
      <c r="F2604" s="20" t="s">
        <v>15</v>
      </c>
      <c r="G2604" s="20">
        <v>1</v>
      </c>
      <c r="H2604" s="20">
        <v>2026</v>
      </c>
      <c r="I2604" s="20" t="s">
        <v>14809</v>
      </c>
      <c r="J2604" s="20" t="s">
        <v>14810</v>
      </c>
      <c r="K2604" s="20">
        <v>9618992109</v>
      </c>
      <c r="L2604" s="20" t="s">
        <v>14811</v>
      </c>
      <c r="M2604" s="20">
        <v>7036442532</v>
      </c>
      <c r="N2604" s="20" t="s">
        <v>53</v>
      </c>
      <c r="O2604" s="20" t="s">
        <v>8229</v>
      </c>
      <c r="P2604" s="31" t="s">
        <v>14812</v>
      </c>
      <c r="Q2604" s="20" t="s">
        <v>70</v>
      </c>
      <c r="R2604" s="20" t="s">
        <v>112</v>
      </c>
    </row>
    <row r="2605" spans="1:18" ht="15" hidden="1" x14ac:dyDescent="0.2">
      <c r="A2605" s="29">
        <v>45407.980267314815</v>
      </c>
      <c r="B2605" s="20" t="s">
        <v>14813</v>
      </c>
      <c r="C2605" s="30">
        <v>160122805041</v>
      </c>
      <c r="D2605" s="20" t="s">
        <v>14814</v>
      </c>
      <c r="E2605" s="20" t="s">
        <v>40</v>
      </c>
      <c r="F2605" s="20" t="s">
        <v>15</v>
      </c>
      <c r="G2605" s="20">
        <v>1</v>
      </c>
      <c r="H2605" s="20">
        <v>2026</v>
      </c>
      <c r="I2605" s="20" t="s">
        <v>14813</v>
      </c>
      <c r="J2605" s="20" t="s">
        <v>14815</v>
      </c>
      <c r="K2605" s="20">
        <v>7331122147</v>
      </c>
      <c r="L2605" s="20" t="s">
        <v>14816</v>
      </c>
      <c r="M2605" s="20">
        <v>917036442532</v>
      </c>
      <c r="N2605" s="20" t="s">
        <v>67</v>
      </c>
      <c r="O2605" s="20" t="s">
        <v>14817</v>
      </c>
      <c r="P2605" s="31" t="s">
        <v>14818</v>
      </c>
      <c r="Q2605" s="20" t="s">
        <v>46</v>
      </c>
      <c r="R2605" s="20" t="s">
        <v>14819</v>
      </c>
    </row>
    <row r="2606" spans="1:18" ht="15" hidden="1" x14ac:dyDescent="0.2">
      <c r="A2606" s="29">
        <v>45412.342545868058</v>
      </c>
      <c r="B2606" s="20" t="s">
        <v>14820</v>
      </c>
      <c r="C2606" s="30">
        <v>160122805043</v>
      </c>
      <c r="D2606" s="20" t="s">
        <v>14821</v>
      </c>
      <c r="E2606" s="20" t="s">
        <v>40</v>
      </c>
      <c r="F2606" s="20" t="s">
        <v>15</v>
      </c>
      <c r="G2606" s="20">
        <v>1</v>
      </c>
      <c r="H2606" s="20">
        <v>2026</v>
      </c>
      <c r="I2606" s="20" t="s">
        <v>14822</v>
      </c>
      <c r="J2606" s="20" t="s">
        <v>14823</v>
      </c>
      <c r="K2606" s="20">
        <v>9177518185</v>
      </c>
      <c r="L2606" s="20" t="s">
        <v>95</v>
      </c>
      <c r="M2606" s="20">
        <v>96669926268</v>
      </c>
      <c r="N2606" s="20" t="s">
        <v>67</v>
      </c>
      <c r="O2606" s="20" t="s">
        <v>14824</v>
      </c>
      <c r="P2606" s="31" t="s">
        <v>14825</v>
      </c>
      <c r="Q2606" s="20" t="s">
        <v>70</v>
      </c>
      <c r="R2606" s="20" t="s">
        <v>14826</v>
      </c>
    </row>
    <row r="2607" spans="1:18" ht="25.5" hidden="1" x14ac:dyDescent="0.2">
      <c r="A2607" s="29">
        <v>45402.693618321762</v>
      </c>
      <c r="B2607" s="20" t="s">
        <v>14827</v>
      </c>
      <c r="C2607" s="30">
        <v>160122805044</v>
      </c>
      <c r="D2607" s="20" t="s">
        <v>14828</v>
      </c>
      <c r="E2607" s="20" t="s">
        <v>50</v>
      </c>
      <c r="F2607" s="20" t="s">
        <v>15</v>
      </c>
      <c r="G2607" s="20">
        <v>1</v>
      </c>
      <c r="H2607" s="20">
        <v>2026</v>
      </c>
      <c r="I2607" s="20" t="s">
        <v>14827</v>
      </c>
      <c r="J2607" s="20" t="s">
        <v>14827</v>
      </c>
      <c r="K2607" s="20">
        <v>6304412202</v>
      </c>
      <c r="L2607" s="20" t="s">
        <v>95</v>
      </c>
      <c r="M2607" s="20">
        <v>9666992628</v>
      </c>
      <c r="N2607" s="20" t="s">
        <v>316</v>
      </c>
      <c r="O2607" s="20">
        <v>66</v>
      </c>
      <c r="P2607" s="20" t="s">
        <v>14829</v>
      </c>
      <c r="Q2607" s="20" t="s">
        <v>70</v>
      </c>
      <c r="R2607" s="33" t="s">
        <v>14830</v>
      </c>
    </row>
    <row r="2608" spans="1:18" ht="15" hidden="1" x14ac:dyDescent="0.2">
      <c r="A2608" s="29">
        <v>45403.715114421298</v>
      </c>
      <c r="B2608" s="20" t="s">
        <v>14831</v>
      </c>
      <c r="C2608" s="30">
        <v>160122805045</v>
      </c>
      <c r="D2608" s="20" t="s">
        <v>14832</v>
      </c>
      <c r="E2608" s="20" t="s">
        <v>50</v>
      </c>
      <c r="F2608" s="20" t="s">
        <v>15</v>
      </c>
      <c r="G2608" s="20">
        <v>1</v>
      </c>
      <c r="H2608" s="20">
        <v>2026</v>
      </c>
      <c r="I2608" s="20" t="s">
        <v>14833</v>
      </c>
      <c r="J2608" s="20" t="s">
        <v>14831</v>
      </c>
      <c r="K2608" s="20">
        <v>9963973281</v>
      </c>
      <c r="L2608" s="20" t="s">
        <v>14834</v>
      </c>
      <c r="M2608" s="20">
        <v>7086652116</v>
      </c>
      <c r="N2608" s="20" t="s">
        <v>53</v>
      </c>
      <c r="O2608" s="20">
        <v>90</v>
      </c>
      <c r="P2608" s="31" t="s">
        <v>14835</v>
      </c>
      <c r="Q2608" s="20" t="s">
        <v>46</v>
      </c>
      <c r="R2608" s="20" t="s">
        <v>14836</v>
      </c>
    </row>
    <row r="2609" spans="1:18" ht="15" hidden="1" x14ac:dyDescent="0.2">
      <c r="A2609" s="29">
        <v>45400.651997141205</v>
      </c>
      <c r="B2609" s="20" t="s">
        <v>14837</v>
      </c>
      <c r="C2609" s="30">
        <v>160122805046</v>
      </c>
      <c r="D2609" s="20" t="s">
        <v>14838</v>
      </c>
      <c r="E2609" s="20" t="s">
        <v>50</v>
      </c>
      <c r="F2609" s="20" t="s">
        <v>15</v>
      </c>
      <c r="G2609" s="20">
        <v>1</v>
      </c>
      <c r="H2609" s="20">
        <v>2026</v>
      </c>
      <c r="I2609" s="20" t="s">
        <v>14837</v>
      </c>
      <c r="J2609" s="20" t="s">
        <v>14837</v>
      </c>
      <c r="K2609" s="20">
        <v>9182865276</v>
      </c>
      <c r="L2609" s="20" t="s">
        <v>95</v>
      </c>
      <c r="M2609" s="20">
        <v>9666992628</v>
      </c>
      <c r="N2609" s="20" t="s">
        <v>316</v>
      </c>
      <c r="O2609" s="20">
        <v>60</v>
      </c>
      <c r="P2609" s="20" t="s">
        <v>14839</v>
      </c>
      <c r="Q2609" s="20" t="s">
        <v>46</v>
      </c>
      <c r="R2609" s="32" t="s">
        <v>14840</v>
      </c>
    </row>
    <row r="2610" spans="1:18" ht="12.75" hidden="1" x14ac:dyDescent="0.2">
      <c r="A2610" s="29">
        <v>45414.777179803241</v>
      </c>
      <c r="B2610" s="20" t="s">
        <v>14841</v>
      </c>
      <c r="C2610" s="20">
        <v>160122805047</v>
      </c>
      <c r="D2610" s="20" t="s">
        <v>14842</v>
      </c>
      <c r="E2610" s="20" t="s">
        <v>50</v>
      </c>
      <c r="F2610" s="20" t="s">
        <v>15</v>
      </c>
      <c r="G2610" s="20">
        <v>1</v>
      </c>
      <c r="H2610" s="20">
        <v>2026</v>
      </c>
      <c r="I2610" s="20" t="s">
        <v>14843</v>
      </c>
      <c r="J2610" s="20" t="s">
        <v>14841</v>
      </c>
      <c r="K2610" s="20">
        <v>8125812927</v>
      </c>
      <c r="L2610" s="20" t="s">
        <v>14844</v>
      </c>
      <c r="M2610" s="20">
        <v>7086652116</v>
      </c>
      <c r="N2610" s="20" t="s">
        <v>600</v>
      </c>
      <c r="O2610" s="20" t="s">
        <v>14845</v>
      </c>
      <c r="P2610" s="20" t="s">
        <v>14846</v>
      </c>
      <c r="Q2610" s="20" t="s">
        <v>46</v>
      </c>
      <c r="R2610" s="20" t="s">
        <v>14847</v>
      </c>
    </row>
    <row r="2611" spans="1:18" ht="15" hidden="1" x14ac:dyDescent="0.2">
      <c r="A2611" s="29">
        <v>45403.769254062499</v>
      </c>
      <c r="B2611" s="20" t="s">
        <v>14848</v>
      </c>
      <c r="C2611" s="30">
        <v>160122805048</v>
      </c>
      <c r="D2611" s="20" t="s">
        <v>14849</v>
      </c>
      <c r="E2611" s="20" t="s">
        <v>50</v>
      </c>
      <c r="F2611" s="20" t="s">
        <v>15</v>
      </c>
      <c r="G2611" s="20">
        <v>1</v>
      </c>
      <c r="H2611" s="20">
        <v>2026</v>
      </c>
      <c r="I2611" s="20" t="s">
        <v>14850</v>
      </c>
      <c r="J2611" s="20" t="s">
        <v>14848</v>
      </c>
      <c r="K2611" s="20">
        <v>6302885212</v>
      </c>
      <c r="L2611" s="20" t="s">
        <v>14851</v>
      </c>
      <c r="M2611" s="20">
        <v>9666992628</v>
      </c>
      <c r="N2611" s="20" t="s">
        <v>316</v>
      </c>
      <c r="O2611" s="20" t="s">
        <v>14852</v>
      </c>
      <c r="P2611" s="20" t="s">
        <v>14853</v>
      </c>
      <c r="Q2611" s="20" t="s">
        <v>70</v>
      </c>
      <c r="R2611" s="20" t="s">
        <v>56</v>
      </c>
    </row>
    <row r="2612" spans="1:18" ht="15" hidden="1" x14ac:dyDescent="0.2">
      <c r="A2612" s="29">
        <v>45408.009228194445</v>
      </c>
      <c r="B2612" s="20" t="s">
        <v>14854</v>
      </c>
      <c r="C2612" s="30">
        <v>160122805051</v>
      </c>
      <c r="D2612" s="20" t="s">
        <v>14855</v>
      </c>
      <c r="E2612" s="20" t="s">
        <v>50</v>
      </c>
      <c r="F2612" s="20" t="s">
        <v>15</v>
      </c>
      <c r="G2612" s="20">
        <v>1</v>
      </c>
      <c r="H2612" s="20">
        <v>2026</v>
      </c>
      <c r="I2612" s="20" t="s">
        <v>14854</v>
      </c>
      <c r="J2612" s="20" t="s">
        <v>14856</v>
      </c>
      <c r="K2612" s="20">
        <v>8074172612</v>
      </c>
      <c r="L2612" s="20" t="s">
        <v>14857</v>
      </c>
      <c r="M2612" s="20">
        <v>7086652116</v>
      </c>
      <c r="N2612" s="20" t="s">
        <v>316</v>
      </c>
      <c r="O2612" s="20" t="s">
        <v>14858</v>
      </c>
      <c r="P2612" s="20" t="s">
        <v>14859</v>
      </c>
      <c r="Q2612" s="20" t="s">
        <v>70</v>
      </c>
      <c r="R2612" s="37" t="s">
        <v>14860</v>
      </c>
    </row>
    <row r="2613" spans="1:18" ht="15" hidden="1" x14ac:dyDescent="0.2">
      <c r="A2613" s="29">
        <v>45381.929961886577</v>
      </c>
      <c r="B2613" s="20" t="s">
        <v>14861</v>
      </c>
      <c r="C2613" s="30">
        <v>160122805052</v>
      </c>
      <c r="D2613" s="20" t="s">
        <v>14862</v>
      </c>
      <c r="E2613" s="20" t="s">
        <v>50</v>
      </c>
      <c r="F2613" s="20" t="s">
        <v>15</v>
      </c>
      <c r="G2613" s="20">
        <v>1</v>
      </c>
      <c r="H2613" s="20">
        <v>2026</v>
      </c>
      <c r="I2613" s="20" t="s">
        <v>14863</v>
      </c>
      <c r="J2613" s="20" t="s">
        <v>14861</v>
      </c>
      <c r="K2613" s="20">
        <v>9030406607</v>
      </c>
      <c r="L2613" s="20" t="s">
        <v>14864</v>
      </c>
      <c r="M2613" s="20">
        <v>7086652116</v>
      </c>
      <c r="N2613" s="20" t="s">
        <v>53</v>
      </c>
      <c r="O2613" s="20">
        <v>60</v>
      </c>
      <c r="P2613" s="20" t="s">
        <v>14865</v>
      </c>
      <c r="Q2613" s="20" t="s">
        <v>46</v>
      </c>
      <c r="R2613" s="32" t="s">
        <v>14866</v>
      </c>
    </row>
    <row r="2614" spans="1:18" ht="15" hidden="1" x14ac:dyDescent="0.2">
      <c r="A2614" s="29">
        <v>45402.756573773149</v>
      </c>
      <c r="B2614" s="20" t="s">
        <v>14867</v>
      </c>
      <c r="C2614" s="30">
        <v>160122805056</v>
      </c>
      <c r="D2614" s="20" t="s">
        <v>14868</v>
      </c>
      <c r="E2614" s="20" t="s">
        <v>50</v>
      </c>
      <c r="F2614" s="20" t="s">
        <v>15</v>
      </c>
      <c r="G2614" s="20">
        <v>1</v>
      </c>
      <c r="H2614" s="20">
        <v>2026</v>
      </c>
      <c r="I2614" s="20" t="s">
        <v>14869</v>
      </c>
      <c r="J2614" s="20" t="s">
        <v>14867</v>
      </c>
      <c r="K2614" s="20">
        <v>9392804602</v>
      </c>
      <c r="L2614" s="20" t="s">
        <v>95</v>
      </c>
      <c r="M2614" s="20">
        <v>9666992628</v>
      </c>
      <c r="N2614" s="20" t="s">
        <v>316</v>
      </c>
      <c r="O2614" s="20" t="s">
        <v>14870</v>
      </c>
      <c r="P2614" s="20" t="s">
        <v>14871</v>
      </c>
      <c r="Q2614" s="20" t="s">
        <v>70</v>
      </c>
      <c r="R2614" s="37" t="s">
        <v>14872</v>
      </c>
    </row>
    <row r="2615" spans="1:18" ht="15" hidden="1" x14ac:dyDescent="0.2">
      <c r="A2615" s="29">
        <v>45381.91306136574</v>
      </c>
      <c r="B2615" s="20" t="s">
        <v>14873</v>
      </c>
      <c r="C2615" s="30">
        <v>160122805057</v>
      </c>
      <c r="D2615" s="20" t="s">
        <v>14874</v>
      </c>
      <c r="E2615" s="20" t="s">
        <v>50</v>
      </c>
      <c r="F2615" s="20" t="s">
        <v>15</v>
      </c>
      <c r="G2615" s="20">
        <v>1</v>
      </c>
      <c r="H2615" s="20">
        <v>2026</v>
      </c>
      <c r="I2615" s="20" t="s">
        <v>14875</v>
      </c>
      <c r="J2615" s="20" t="s">
        <v>14876</v>
      </c>
      <c r="K2615" s="20">
        <v>7893264870</v>
      </c>
      <c r="L2615" s="20" t="s">
        <v>14877</v>
      </c>
      <c r="M2615" s="20">
        <v>7086652116</v>
      </c>
      <c r="N2615" s="20" t="s">
        <v>53</v>
      </c>
      <c r="O2615" s="20" t="s">
        <v>1207</v>
      </c>
      <c r="P2615" s="20" t="s">
        <v>14878</v>
      </c>
      <c r="Q2615" s="20" t="s">
        <v>46</v>
      </c>
      <c r="R2615" s="32" t="s">
        <v>14879</v>
      </c>
    </row>
    <row r="2616" spans="1:18" ht="25.5" hidden="1" x14ac:dyDescent="0.2">
      <c r="A2616" s="29">
        <v>45400.658417060185</v>
      </c>
      <c r="B2616" s="20" t="s">
        <v>14880</v>
      </c>
      <c r="C2616" s="30">
        <v>160122805059</v>
      </c>
      <c r="D2616" s="20" t="s">
        <v>14881</v>
      </c>
      <c r="E2616" s="20" t="s">
        <v>50</v>
      </c>
      <c r="F2616" s="20" t="s">
        <v>15</v>
      </c>
      <c r="G2616" s="20">
        <v>1</v>
      </c>
      <c r="H2616" s="20">
        <v>2026</v>
      </c>
      <c r="I2616" s="20" t="s">
        <v>14882</v>
      </c>
      <c r="J2616" s="20" t="s">
        <v>14880</v>
      </c>
      <c r="K2616" s="20">
        <v>9000565754</v>
      </c>
      <c r="L2616" s="20" t="s">
        <v>95</v>
      </c>
      <c r="M2616" s="20">
        <v>9666992628</v>
      </c>
      <c r="N2616" s="20" t="s">
        <v>316</v>
      </c>
      <c r="O2616" s="20">
        <v>60</v>
      </c>
      <c r="P2616" s="20" t="s">
        <v>14883</v>
      </c>
      <c r="Q2616" s="20" t="s">
        <v>46</v>
      </c>
      <c r="R2616" s="32" t="s">
        <v>14884</v>
      </c>
    </row>
    <row r="2617" spans="1:18" ht="12.75" hidden="1" x14ac:dyDescent="0.2">
      <c r="A2617" s="29">
        <v>45417.419904664348</v>
      </c>
      <c r="B2617" s="20" t="s">
        <v>14885</v>
      </c>
      <c r="C2617" s="20">
        <v>160122805060</v>
      </c>
      <c r="D2617" s="20" t="s">
        <v>14886</v>
      </c>
      <c r="E2617" s="20" t="s">
        <v>50</v>
      </c>
      <c r="F2617" s="20" t="s">
        <v>15</v>
      </c>
      <c r="G2617" s="20">
        <v>1</v>
      </c>
      <c r="H2617" s="20">
        <v>2026</v>
      </c>
      <c r="I2617" s="20" t="s">
        <v>14885</v>
      </c>
      <c r="J2617" s="20" t="s">
        <v>14885</v>
      </c>
      <c r="K2617" s="20">
        <v>9908129422</v>
      </c>
      <c r="L2617" s="20" t="s">
        <v>14887</v>
      </c>
      <c r="M2617" s="20">
        <v>7086652116</v>
      </c>
      <c r="N2617" s="20" t="s">
        <v>67</v>
      </c>
      <c r="O2617" s="20" t="s">
        <v>4148</v>
      </c>
      <c r="P2617" s="31" t="s">
        <v>14888</v>
      </c>
      <c r="Q2617" s="20" t="s">
        <v>70</v>
      </c>
      <c r="R2617" s="20" t="s">
        <v>301</v>
      </c>
    </row>
    <row r="2618" spans="1:18" ht="15" hidden="1" x14ac:dyDescent="0.2">
      <c r="A2618" s="29">
        <v>45409.718211319443</v>
      </c>
      <c r="B2618" s="20" t="s">
        <v>10771</v>
      </c>
      <c r="C2618" s="30">
        <v>161022735108</v>
      </c>
      <c r="D2618" s="20" t="s">
        <v>10772</v>
      </c>
      <c r="E2618" s="20" t="s">
        <v>50</v>
      </c>
      <c r="F2618" s="20" t="s">
        <v>13</v>
      </c>
      <c r="G2618" s="20">
        <v>2</v>
      </c>
      <c r="H2618" s="20">
        <v>2026</v>
      </c>
      <c r="I2618" s="20" t="s">
        <v>10773</v>
      </c>
      <c r="J2618" s="20" t="s">
        <v>10774</v>
      </c>
      <c r="K2618" s="20">
        <v>6309796426</v>
      </c>
      <c r="L2618" s="20" t="s">
        <v>10750</v>
      </c>
      <c r="M2618" s="20">
        <v>9790760740</v>
      </c>
      <c r="N2618" s="20" t="s">
        <v>206</v>
      </c>
      <c r="O2618" s="20" t="s">
        <v>10821</v>
      </c>
      <c r="P2618" s="20" t="s">
        <v>14889</v>
      </c>
      <c r="Q2618" s="20" t="s">
        <v>70</v>
      </c>
      <c r="R2618" s="20" t="s">
        <v>14890</v>
      </c>
    </row>
    <row r="2619" spans="1:18" ht="12.75" hidden="1" x14ac:dyDescent="0.2">
      <c r="A2619" s="29">
        <v>45438.832727152781</v>
      </c>
      <c r="B2619" s="20" t="s">
        <v>14891</v>
      </c>
      <c r="C2619" s="20">
        <v>1601227332194</v>
      </c>
      <c r="D2619" s="20" t="s">
        <v>14892</v>
      </c>
      <c r="E2619" s="20" t="s">
        <v>50</v>
      </c>
      <c r="F2619" s="20" t="s">
        <v>7</v>
      </c>
      <c r="G2619" s="20">
        <v>3</v>
      </c>
      <c r="H2619" s="20">
        <v>2026</v>
      </c>
      <c r="I2619" s="20" t="s">
        <v>14893</v>
      </c>
      <c r="J2619" s="20" t="s">
        <v>14894</v>
      </c>
      <c r="K2619" s="20">
        <v>8309750038</v>
      </c>
      <c r="L2619" s="20" t="s">
        <v>14895</v>
      </c>
      <c r="M2619" s="20">
        <v>9989166622</v>
      </c>
      <c r="N2619" s="20" t="s">
        <v>53</v>
      </c>
      <c r="O2619" s="20">
        <v>60</v>
      </c>
      <c r="P2619" s="31" t="s">
        <v>14896</v>
      </c>
      <c r="Q2619" s="20" t="s">
        <v>70</v>
      </c>
      <c r="R2619" s="20" t="s">
        <v>1743</v>
      </c>
    </row>
    <row r="2620" spans="1:18" ht="22.5" customHeight="1" x14ac:dyDescent="0.2">
      <c r="C2620" s="43"/>
      <c r="R2620" s="28"/>
    </row>
    <row r="2621" spans="1:18" ht="15" x14ac:dyDescent="0.2">
      <c r="C2621" s="43"/>
      <c r="R2621" s="28"/>
    </row>
    <row r="2622" spans="1:18" ht="15" x14ac:dyDescent="0.2">
      <c r="C2622" s="43"/>
      <c r="R2622" s="28"/>
    </row>
    <row r="2623" spans="1:18" ht="22.5" customHeight="1" x14ac:dyDescent="0.2">
      <c r="C2623" s="43"/>
      <c r="R2623" s="28"/>
    </row>
    <row r="2624" spans="1:18" ht="22.5" customHeight="1" x14ac:dyDescent="0.2">
      <c r="C2624" s="43"/>
      <c r="R2624" s="28"/>
    </row>
    <row r="2625" spans="3:18" ht="22.5" customHeight="1" x14ac:dyDescent="0.2">
      <c r="C2625" s="43"/>
      <c r="R2625" s="28"/>
    </row>
    <row r="2626" spans="3:18" ht="22.5" customHeight="1" x14ac:dyDescent="0.2">
      <c r="C2626" s="43"/>
      <c r="R2626" s="28"/>
    </row>
    <row r="2627" spans="3:18" ht="22.5" customHeight="1" x14ac:dyDescent="0.2">
      <c r="C2627" s="43"/>
      <c r="R2627" s="28"/>
    </row>
    <row r="2628" spans="3:18" ht="22.5" customHeight="1" x14ac:dyDescent="0.2">
      <c r="C2628" s="43"/>
      <c r="R2628" s="28"/>
    </row>
    <row r="2629" spans="3:18" ht="22.5" customHeight="1" x14ac:dyDescent="0.2">
      <c r="C2629" s="43"/>
      <c r="R2629" s="28"/>
    </row>
    <row r="2630" spans="3:18" ht="22.5" customHeight="1" x14ac:dyDescent="0.2">
      <c r="C2630" s="43"/>
      <c r="R2630" s="28"/>
    </row>
    <row r="2631" spans="3:18" ht="22.5" customHeight="1" x14ac:dyDescent="0.2">
      <c r="C2631" s="43"/>
      <c r="R2631" s="28"/>
    </row>
    <row r="2632" spans="3:18" ht="15" x14ac:dyDescent="0.2">
      <c r="C2632" s="43"/>
      <c r="R2632" s="28"/>
    </row>
    <row r="2633" spans="3:18" ht="15" x14ac:dyDescent="0.2">
      <c r="C2633" s="43"/>
      <c r="R2633" s="28"/>
    </row>
    <row r="2634" spans="3:18" ht="15" x14ac:dyDescent="0.2">
      <c r="C2634" s="43"/>
      <c r="R2634" s="28"/>
    </row>
    <row r="2635" spans="3:18" ht="15" x14ac:dyDescent="0.2">
      <c r="C2635" s="43"/>
      <c r="R2635" s="28"/>
    </row>
    <row r="2636" spans="3:18" ht="15" x14ac:dyDescent="0.2">
      <c r="C2636" s="43"/>
      <c r="R2636" s="28"/>
    </row>
    <row r="2637" spans="3:18" ht="15" x14ac:dyDescent="0.2">
      <c r="C2637" s="43"/>
      <c r="R2637" s="28"/>
    </row>
    <row r="2638" spans="3:18" ht="15" x14ac:dyDescent="0.2">
      <c r="C2638" s="43"/>
      <c r="R2638" s="28"/>
    </row>
    <row r="2639" spans="3:18" ht="15" x14ac:dyDescent="0.2">
      <c r="C2639" s="43"/>
      <c r="R2639" s="28"/>
    </row>
    <row r="2640" spans="3:18" ht="15" x14ac:dyDescent="0.2">
      <c r="C2640" s="43"/>
      <c r="R2640" s="28"/>
    </row>
    <row r="2641" spans="3:18" ht="15" x14ac:dyDescent="0.2">
      <c r="C2641" s="43"/>
      <c r="R2641" s="28"/>
    </row>
    <row r="2642" spans="3:18" ht="15" x14ac:dyDescent="0.2">
      <c r="C2642" s="43"/>
      <c r="R2642" s="28"/>
    </row>
    <row r="2643" spans="3:18" ht="15" x14ac:dyDescent="0.2">
      <c r="C2643" s="43"/>
      <c r="R2643" s="28"/>
    </row>
    <row r="2644" spans="3:18" ht="15" x14ac:dyDescent="0.2">
      <c r="C2644" s="43"/>
      <c r="R2644" s="28"/>
    </row>
    <row r="2645" spans="3:18" ht="15" x14ac:dyDescent="0.2">
      <c r="C2645" s="43"/>
      <c r="R2645" s="28"/>
    </row>
    <row r="2646" spans="3:18" ht="15" x14ac:dyDescent="0.2">
      <c r="C2646" s="43"/>
      <c r="R2646" s="28"/>
    </row>
    <row r="2647" spans="3:18" ht="15" x14ac:dyDescent="0.2">
      <c r="C2647" s="43"/>
      <c r="R2647" s="28"/>
    </row>
    <row r="2648" spans="3:18" ht="15" x14ac:dyDescent="0.2">
      <c r="C2648" s="43"/>
      <c r="R2648" s="28"/>
    </row>
    <row r="2649" spans="3:18" ht="15" x14ac:dyDescent="0.2">
      <c r="C2649" s="43"/>
      <c r="R2649" s="28"/>
    </row>
    <row r="2650" spans="3:18" ht="15" x14ac:dyDescent="0.2">
      <c r="C2650" s="43"/>
      <c r="R2650" s="28"/>
    </row>
    <row r="2651" spans="3:18" ht="15" x14ac:dyDescent="0.2">
      <c r="C2651" s="43"/>
      <c r="R2651" s="28"/>
    </row>
    <row r="2652" spans="3:18" ht="15" x14ac:dyDescent="0.2">
      <c r="C2652" s="43"/>
      <c r="R2652" s="28"/>
    </row>
    <row r="2653" spans="3:18" ht="15" x14ac:dyDescent="0.2">
      <c r="C2653" s="43"/>
      <c r="R2653" s="28"/>
    </row>
    <row r="2654" spans="3:18" ht="15" x14ac:dyDescent="0.2">
      <c r="C2654" s="43"/>
      <c r="R2654" s="28"/>
    </row>
    <row r="2655" spans="3:18" ht="15" x14ac:dyDescent="0.2">
      <c r="C2655" s="43"/>
      <c r="R2655" s="28"/>
    </row>
    <row r="2656" spans="3:18" ht="15" x14ac:dyDescent="0.2">
      <c r="C2656" s="43"/>
      <c r="R2656" s="28"/>
    </row>
    <row r="2657" spans="3:18" ht="15" x14ac:dyDescent="0.2">
      <c r="C2657" s="43"/>
      <c r="R2657" s="28"/>
    </row>
    <row r="2658" spans="3:18" ht="15" x14ac:dyDescent="0.2">
      <c r="C2658" s="43"/>
      <c r="R2658" s="28"/>
    </row>
    <row r="2659" spans="3:18" ht="15" x14ac:dyDescent="0.2">
      <c r="C2659" s="43"/>
      <c r="R2659" s="28"/>
    </row>
    <row r="2660" spans="3:18" ht="15" x14ac:dyDescent="0.2">
      <c r="C2660" s="43"/>
      <c r="R2660" s="28"/>
    </row>
    <row r="2661" spans="3:18" ht="15" x14ac:dyDescent="0.2">
      <c r="C2661" s="43"/>
      <c r="R2661" s="28"/>
    </row>
    <row r="2662" spans="3:18" ht="15" x14ac:dyDescent="0.2">
      <c r="C2662" s="43"/>
      <c r="R2662" s="28"/>
    </row>
    <row r="2663" spans="3:18" ht="15" x14ac:dyDescent="0.2">
      <c r="C2663" s="43"/>
      <c r="R2663" s="28"/>
    </row>
    <row r="2664" spans="3:18" ht="15" x14ac:dyDescent="0.2">
      <c r="C2664" s="43"/>
      <c r="R2664" s="28"/>
    </row>
    <row r="2665" spans="3:18" ht="15" x14ac:dyDescent="0.2">
      <c r="C2665" s="43"/>
      <c r="R2665" s="28"/>
    </row>
    <row r="2666" spans="3:18" ht="15" x14ac:dyDescent="0.2">
      <c r="C2666" s="43"/>
      <c r="R2666" s="28"/>
    </row>
    <row r="2667" spans="3:18" ht="15" x14ac:dyDescent="0.2">
      <c r="C2667" s="43"/>
      <c r="R2667" s="28"/>
    </row>
    <row r="2668" spans="3:18" ht="15" x14ac:dyDescent="0.2">
      <c r="C2668" s="43"/>
      <c r="R2668" s="28"/>
    </row>
    <row r="2669" spans="3:18" ht="15" x14ac:dyDescent="0.2">
      <c r="C2669" s="43"/>
      <c r="R2669" s="28"/>
    </row>
    <row r="2670" spans="3:18" ht="15" x14ac:dyDescent="0.2">
      <c r="C2670" s="43"/>
      <c r="R2670" s="28"/>
    </row>
    <row r="2671" spans="3:18" ht="15" x14ac:dyDescent="0.2">
      <c r="C2671" s="43"/>
      <c r="R2671" s="28"/>
    </row>
    <row r="2672" spans="3:18" ht="15" x14ac:dyDescent="0.2">
      <c r="C2672" s="43"/>
      <c r="R2672" s="28"/>
    </row>
    <row r="2673" spans="3:18" ht="15" x14ac:dyDescent="0.2">
      <c r="C2673" s="43"/>
      <c r="R2673" s="28"/>
    </row>
    <row r="2674" spans="3:18" ht="15" x14ac:dyDescent="0.2">
      <c r="C2674" s="43"/>
      <c r="R2674" s="28"/>
    </row>
    <row r="2675" spans="3:18" ht="15" x14ac:dyDescent="0.2">
      <c r="C2675" s="43"/>
      <c r="R2675" s="28"/>
    </row>
    <row r="2676" spans="3:18" ht="15" x14ac:dyDescent="0.2">
      <c r="C2676" s="43"/>
      <c r="R2676" s="28"/>
    </row>
    <row r="2677" spans="3:18" ht="15" x14ac:dyDescent="0.2">
      <c r="C2677" s="43"/>
      <c r="R2677" s="28"/>
    </row>
    <row r="2678" spans="3:18" ht="15" x14ac:dyDescent="0.2">
      <c r="C2678" s="43"/>
      <c r="R2678" s="28"/>
    </row>
    <row r="2679" spans="3:18" ht="15" x14ac:dyDescent="0.2">
      <c r="C2679" s="43"/>
      <c r="R2679" s="28"/>
    </row>
    <row r="2680" spans="3:18" ht="15" x14ac:dyDescent="0.2">
      <c r="C2680" s="43"/>
      <c r="R2680" s="28"/>
    </row>
    <row r="2681" spans="3:18" ht="15" x14ac:dyDescent="0.2">
      <c r="C2681" s="43"/>
      <c r="R2681" s="28"/>
    </row>
    <row r="2682" spans="3:18" ht="15" x14ac:dyDescent="0.2">
      <c r="C2682" s="43"/>
      <c r="R2682" s="28"/>
    </row>
    <row r="2683" spans="3:18" ht="15" x14ac:dyDescent="0.2">
      <c r="C2683" s="43"/>
      <c r="R2683" s="28"/>
    </row>
    <row r="2684" spans="3:18" ht="15" x14ac:dyDescent="0.2">
      <c r="C2684" s="43"/>
      <c r="R2684" s="28"/>
    </row>
    <row r="2685" spans="3:18" ht="15" x14ac:dyDescent="0.2">
      <c r="C2685" s="43"/>
      <c r="R2685" s="28"/>
    </row>
    <row r="2686" spans="3:18" ht="15" x14ac:dyDescent="0.2">
      <c r="C2686" s="43"/>
      <c r="R2686" s="28"/>
    </row>
    <row r="2687" spans="3:18" ht="15" x14ac:dyDescent="0.2">
      <c r="C2687" s="43"/>
      <c r="R2687" s="28"/>
    </row>
    <row r="2688" spans="3:18" ht="15" x14ac:dyDescent="0.2">
      <c r="C2688" s="43"/>
      <c r="R2688" s="28"/>
    </row>
    <row r="2689" spans="3:18" ht="15" x14ac:dyDescent="0.2">
      <c r="C2689" s="43"/>
      <c r="R2689" s="28"/>
    </row>
    <row r="2690" spans="3:18" ht="15" x14ac:dyDescent="0.2">
      <c r="C2690" s="43"/>
      <c r="R2690" s="28"/>
    </row>
    <row r="2691" spans="3:18" ht="15" x14ac:dyDescent="0.2">
      <c r="C2691" s="43"/>
      <c r="R2691" s="28"/>
    </row>
    <row r="2692" spans="3:18" ht="15" x14ac:dyDescent="0.2">
      <c r="C2692" s="43"/>
      <c r="R2692" s="28"/>
    </row>
    <row r="2693" spans="3:18" ht="15" x14ac:dyDescent="0.2">
      <c r="C2693" s="43"/>
      <c r="R2693" s="28"/>
    </row>
    <row r="2694" spans="3:18" ht="15" x14ac:dyDescent="0.2">
      <c r="C2694" s="43"/>
      <c r="R2694" s="28"/>
    </row>
    <row r="2695" spans="3:18" ht="15" x14ac:dyDescent="0.2">
      <c r="C2695" s="43"/>
      <c r="R2695" s="28"/>
    </row>
    <row r="2696" spans="3:18" ht="15" x14ac:dyDescent="0.2">
      <c r="C2696" s="43"/>
      <c r="R2696" s="28"/>
    </row>
    <row r="2697" spans="3:18" ht="15" x14ac:dyDescent="0.2">
      <c r="C2697" s="43"/>
      <c r="R2697" s="28"/>
    </row>
    <row r="2698" spans="3:18" ht="15" x14ac:dyDescent="0.2">
      <c r="C2698" s="43"/>
      <c r="R2698" s="28"/>
    </row>
    <row r="2699" spans="3:18" ht="15" x14ac:dyDescent="0.2">
      <c r="C2699" s="43"/>
      <c r="R2699" s="28"/>
    </row>
    <row r="2700" spans="3:18" ht="15" x14ac:dyDescent="0.2">
      <c r="C2700" s="43"/>
      <c r="R2700" s="28"/>
    </row>
    <row r="2701" spans="3:18" ht="15" x14ac:dyDescent="0.2">
      <c r="C2701" s="43"/>
      <c r="R2701" s="28"/>
    </row>
    <row r="2702" spans="3:18" ht="15" x14ac:dyDescent="0.2">
      <c r="C2702" s="43"/>
      <c r="R2702" s="28"/>
    </row>
    <row r="2703" spans="3:18" ht="15" x14ac:dyDescent="0.2">
      <c r="C2703" s="43"/>
      <c r="R2703" s="28"/>
    </row>
    <row r="2704" spans="3:18" ht="15" x14ac:dyDescent="0.2">
      <c r="C2704" s="43"/>
      <c r="R2704" s="28"/>
    </row>
    <row r="2705" spans="3:18" ht="15" x14ac:dyDescent="0.2">
      <c r="C2705" s="43"/>
      <c r="R2705" s="28"/>
    </row>
    <row r="2706" spans="3:18" ht="15" x14ac:dyDescent="0.2">
      <c r="C2706" s="43"/>
      <c r="R2706" s="28"/>
    </row>
    <row r="2707" spans="3:18" ht="15" x14ac:dyDescent="0.2">
      <c r="C2707" s="43"/>
      <c r="R2707" s="28"/>
    </row>
    <row r="2708" spans="3:18" ht="15" x14ac:dyDescent="0.2">
      <c r="C2708" s="43"/>
      <c r="R2708" s="28"/>
    </row>
    <row r="2709" spans="3:18" ht="15" x14ac:dyDescent="0.2">
      <c r="C2709" s="43"/>
      <c r="R2709" s="28"/>
    </row>
    <row r="2710" spans="3:18" ht="15" x14ac:dyDescent="0.2">
      <c r="C2710" s="43"/>
      <c r="R2710" s="28"/>
    </row>
    <row r="2711" spans="3:18" ht="15" x14ac:dyDescent="0.2">
      <c r="C2711" s="43"/>
      <c r="R2711" s="28"/>
    </row>
    <row r="2712" spans="3:18" ht="15" x14ac:dyDescent="0.2">
      <c r="C2712" s="43"/>
      <c r="R2712" s="28"/>
    </row>
    <row r="2713" spans="3:18" ht="15" x14ac:dyDescent="0.2">
      <c r="C2713" s="43"/>
      <c r="R2713" s="28"/>
    </row>
    <row r="2714" spans="3:18" ht="15" x14ac:dyDescent="0.2">
      <c r="C2714" s="43"/>
      <c r="R2714" s="28"/>
    </row>
    <row r="2715" spans="3:18" ht="15" x14ac:dyDescent="0.2">
      <c r="C2715" s="43"/>
      <c r="R2715" s="28"/>
    </row>
    <row r="2716" spans="3:18" ht="15" x14ac:dyDescent="0.2">
      <c r="C2716" s="43"/>
      <c r="R2716" s="28"/>
    </row>
    <row r="2717" spans="3:18" ht="15" x14ac:dyDescent="0.2">
      <c r="C2717" s="43"/>
      <c r="R2717" s="28"/>
    </row>
    <row r="2718" spans="3:18" ht="15" x14ac:dyDescent="0.2">
      <c r="C2718" s="43"/>
      <c r="R2718" s="28"/>
    </row>
    <row r="2719" spans="3:18" ht="15" x14ac:dyDescent="0.2">
      <c r="C2719" s="43"/>
      <c r="R2719" s="28"/>
    </row>
    <row r="2720" spans="3:18" ht="15" x14ac:dyDescent="0.2">
      <c r="C2720" s="43"/>
      <c r="R2720" s="28"/>
    </row>
    <row r="2721" spans="3:18" ht="15" x14ac:dyDescent="0.2">
      <c r="C2721" s="43"/>
      <c r="R2721" s="28"/>
    </row>
    <row r="2722" spans="3:18" ht="15" x14ac:dyDescent="0.2">
      <c r="C2722" s="43"/>
      <c r="R2722" s="28"/>
    </row>
    <row r="2723" spans="3:18" ht="15" x14ac:dyDescent="0.2">
      <c r="C2723" s="43"/>
      <c r="R2723" s="28"/>
    </row>
    <row r="2724" spans="3:18" ht="15" x14ac:dyDescent="0.2">
      <c r="C2724" s="43"/>
      <c r="R2724" s="28"/>
    </row>
    <row r="2725" spans="3:18" ht="15" x14ac:dyDescent="0.2">
      <c r="C2725" s="43"/>
      <c r="R2725" s="28"/>
    </row>
    <row r="2726" spans="3:18" ht="15" x14ac:dyDescent="0.2">
      <c r="C2726" s="43"/>
      <c r="R2726" s="28"/>
    </row>
    <row r="2727" spans="3:18" ht="15" x14ac:dyDescent="0.2">
      <c r="C2727" s="43"/>
      <c r="R2727" s="28"/>
    </row>
    <row r="2728" spans="3:18" ht="15" x14ac:dyDescent="0.2">
      <c r="C2728" s="43"/>
      <c r="R2728" s="28"/>
    </row>
    <row r="2729" spans="3:18" ht="15" x14ac:dyDescent="0.2">
      <c r="C2729" s="43"/>
      <c r="R2729" s="28"/>
    </row>
    <row r="2730" spans="3:18" ht="15" x14ac:dyDescent="0.2">
      <c r="C2730" s="43"/>
      <c r="R2730" s="28"/>
    </row>
    <row r="2731" spans="3:18" ht="15" x14ac:dyDescent="0.2">
      <c r="C2731" s="43"/>
      <c r="R2731" s="28"/>
    </row>
    <row r="2732" spans="3:18" ht="15" x14ac:dyDescent="0.2">
      <c r="C2732" s="43"/>
      <c r="R2732" s="28"/>
    </row>
    <row r="2733" spans="3:18" ht="15" x14ac:dyDescent="0.2">
      <c r="C2733" s="43"/>
      <c r="R2733" s="28"/>
    </row>
    <row r="2734" spans="3:18" ht="15" x14ac:dyDescent="0.2">
      <c r="C2734" s="43"/>
      <c r="R2734" s="28"/>
    </row>
    <row r="2735" spans="3:18" ht="15" x14ac:dyDescent="0.2">
      <c r="C2735" s="43"/>
      <c r="R2735" s="28"/>
    </row>
    <row r="2736" spans="3:18" ht="15" x14ac:dyDescent="0.2">
      <c r="C2736" s="43"/>
      <c r="R2736" s="28"/>
    </row>
    <row r="2737" spans="3:18" ht="15" x14ac:dyDescent="0.2">
      <c r="C2737" s="43"/>
      <c r="R2737" s="28"/>
    </row>
    <row r="2738" spans="3:18" ht="15" x14ac:dyDescent="0.2">
      <c r="C2738" s="43"/>
      <c r="R2738" s="28"/>
    </row>
    <row r="2739" spans="3:18" ht="15" x14ac:dyDescent="0.2">
      <c r="C2739" s="43"/>
      <c r="R2739" s="28"/>
    </row>
    <row r="2740" spans="3:18" ht="15" x14ac:dyDescent="0.2">
      <c r="C2740" s="43"/>
      <c r="R2740" s="28"/>
    </row>
    <row r="2741" spans="3:18" ht="15" x14ac:dyDescent="0.2">
      <c r="C2741" s="43"/>
      <c r="R2741" s="28"/>
    </row>
    <row r="2742" spans="3:18" ht="15" x14ac:dyDescent="0.2">
      <c r="C2742" s="43"/>
      <c r="R2742" s="28"/>
    </row>
    <row r="2743" spans="3:18" ht="15" x14ac:dyDescent="0.2">
      <c r="C2743" s="43"/>
      <c r="R2743" s="28"/>
    </row>
    <row r="2744" spans="3:18" ht="15" x14ac:dyDescent="0.2">
      <c r="C2744" s="43"/>
      <c r="R2744" s="28"/>
    </row>
    <row r="2745" spans="3:18" ht="15" x14ac:dyDescent="0.2">
      <c r="C2745" s="43"/>
      <c r="R2745" s="28"/>
    </row>
    <row r="2746" spans="3:18" ht="15" x14ac:dyDescent="0.2">
      <c r="C2746" s="43"/>
      <c r="R2746" s="28"/>
    </row>
    <row r="2747" spans="3:18" ht="15" x14ac:dyDescent="0.2">
      <c r="C2747" s="43"/>
      <c r="R2747" s="28"/>
    </row>
    <row r="2748" spans="3:18" ht="15" x14ac:dyDescent="0.2">
      <c r="C2748" s="43"/>
      <c r="R2748" s="28"/>
    </row>
    <row r="2749" spans="3:18" ht="15" x14ac:dyDescent="0.2">
      <c r="C2749" s="43"/>
      <c r="R2749" s="28"/>
    </row>
    <row r="2750" spans="3:18" ht="15" x14ac:dyDescent="0.2">
      <c r="C2750" s="43"/>
      <c r="R2750" s="28"/>
    </row>
    <row r="2751" spans="3:18" ht="15" x14ac:dyDescent="0.2">
      <c r="C2751" s="43"/>
      <c r="R2751" s="28"/>
    </row>
    <row r="2752" spans="3:18" ht="15" x14ac:dyDescent="0.2">
      <c r="C2752" s="43"/>
      <c r="R2752" s="28"/>
    </row>
    <row r="2753" spans="3:18" ht="15" x14ac:dyDescent="0.2">
      <c r="C2753" s="43"/>
      <c r="R2753" s="28"/>
    </row>
    <row r="2754" spans="3:18" ht="15" x14ac:dyDescent="0.2">
      <c r="C2754" s="43"/>
      <c r="R2754" s="28"/>
    </row>
    <row r="2755" spans="3:18" ht="15" x14ac:dyDescent="0.2">
      <c r="C2755" s="43"/>
      <c r="R2755" s="28"/>
    </row>
    <row r="2756" spans="3:18" ht="15" x14ac:dyDescent="0.2">
      <c r="C2756" s="43"/>
      <c r="R2756" s="28"/>
    </row>
    <row r="2757" spans="3:18" ht="15" x14ac:dyDescent="0.2">
      <c r="C2757" s="43"/>
      <c r="R2757" s="28"/>
    </row>
    <row r="2758" spans="3:18" ht="15" x14ac:dyDescent="0.2">
      <c r="C2758" s="43"/>
      <c r="R2758" s="28"/>
    </row>
    <row r="2759" spans="3:18" ht="15" x14ac:dyDescent="0.2">
      <c r="C2759" s="43"/>
      <c r="R2759" s="28"/>
    </row>
    <row r="2760" spans="3:18" ht="15" x14ac:dyDescent="0.2">
      <c r="C2760" s="43"/>
      <c r="R2760" s="28"/>
    </row>
    <row r="2761" spans="3:18" ht="15" x14ac:dyDescent="0.2">
      <c r="C2761" s="43"/>
      <c r="R2761" s="28"/>
    </row>
    <row r="2762" spans="3:18" ht="15" x14ac:dyDescent="0.2">
      <c r="C2762" s="43"/>
      <c r="R2762" s="28"/>
    </row>
    <row r="2763" spans="3:18" ht="15" x14ac:dyDescent="0.2">
      <c r="C2763" s="43"/>
      <c r="R2763" s="28"/>
    </row>
    <row r="2764" spans="3:18" ht="15" x14ac:dyDescent="0.2">
      <c r="C2764" s="43"/>
      <c r="R2764" s="28"/>
    </row>
    <row r="2765" spans="3:18" ht="15" x14ac:dyDescent="0.2">
      <c r="C2765" s="43"/>
      <c r="R2765" s="28"/>
    </row>
    <row r="2766" spans="3:18" ht="15" x14ac:dyDescent="0.2">
      <c r="C2766" s="43"/>
      <c r="R2766" s="28"/>
    </row>
    <row r="2767" spans="3:18" ht="15" x14ac:dyDescent="0.2">
      <c r="C2767" s="43"/>
      <c r="R2767" s="28"/>
    </row>
    <row r="2768" spans="3:18" ht="15" x14ac:dyDescent="0.2">
      <c r="C2768" s="43"/>
      <c r="R2768" s="28"/>
    </row>
    <row r="2769" spans="3:18" ht="15" x14ac:dyDescent="0.2">
      <c r="C2769" s="43"/>
      <c r="R2769" s="28"/>
    </row>
    <row r="2770" spans="3:18" ht="15" x14ac:dyDescent="0.2">
      <c r="C2770" s="43"/>
      <c r="R2770" s="28"/>
    </row>
    <row r="2771" spans="3:18" ht="15" x14ac:dyDescent="0.2">
      <c r="C2771" s="43"/>
      <c r="R2771" s="28"/>
    </row>
    <row r="2772" spans="3:18" ht="15" x14ac:dyDescent="0.2">
      <c r="C2772" s="43"/>
      <c r="R2772" s="28"/>
    </row>
    <row r="2773" spans="3:18" ht="15" x14ac:dyDescent="0.2">
      <c r="C2773" s="43"/>
      <c r="R2773" s="28"/>
    </row>
    <row r="2774" spans="3:18" ht="15" x14ac:dyDescent="0.2">
      <c r="C2774" s="43"/>
      <c r="R2774" s="28"/>
    </row>
    <row r="2775" spans="3:18" ht="15" x14ac:dyDescent="0.2">
      <c r="C2775" s="43"/>
      <c r="R2775" s="28"/>
    </row>
    <row r="2776" spans="3:18" ht="15" x14ac:dyDescent="0.2">
      <c r="C2776" s="43"/>
      <c r="R2776" s="28"/>
    </row>
    <row r="2777" spans="3:18" ht="15" x14ac:dyDescent="0.2">
      <c r="C2777" s="43"/>
      <c r="R2777" s="28"/>
    </row>
    <row r="2778" spans="3:18" ht="15" x14ac:dyDescent="0.2">
      <c r="C2778" s="43"/>
      <c r="R2778" s="28"/>
    </row>
    <row r="2779" spans="3:18" ht="15" x14ac:dyDescent="0.2">
      <c r="C2779" s="43"/>
      <c r="R2779" s="28"/>
    </row>
    <row r="2780" spans="3:18" ht="15" x14ac:dyDescent="0.2">
      <c r="C2780" s="43"/>
      <c r="R2780" s="28"/>
    </row>
    <row r="2781" spans="3:18" ht="15" x14ac:dyDescent="0.2">
      <c r="C2781" s="43"/>
      <c r="R2781" s="28"/>
    </row>
    <row r="2782" spans="3:18" ht="15" x14ac:dyDescent="0.2">
      <c r="C2782" s="43"/>
      <c r="R2782" s="28"/>
    </row>
    <row r="2783" spans="3:18" ht="15" x14ac:dyDescent="0.2">
      <c r="C2783" s="43"/>
      <c r="R2783" s="28"/>
    </row>
    <row r="2784" spans="3:18" ht="15" x14ac:dyDescent="0.2">
      <c r="C2784" s="43"/>
      <c r="R2784" s="28"/>
    </row>
    <row r="2785" spans="3:18" ht="15" x14ac:dyDescent="0.2">
      <c r="C2785" s="43"/>
      <c r="R2785" s="28"/>
    </row>
    <row r="2786" spans="3:18" ht="15" x14ac:dyDescent="0.2">
      <c r="C2786" s="43"/>
      <c r="R2786" s="28"/>
    </row>
    <row r="2787" spans="3:18" ht="15" x14ac:dyDescent="0.2">
      <c r="C2787" s="43"/>
      <c r="R2787" s="28"/>
    </row>
    <row r="2788" spans="3:18" ht="15" x14ac:dyDescent="0.2">
      <c r="C2788" s="43"/>
      <c r="R2788" s="28"/>
    </row>
    <row r="2789" spans="3:18" ht="15" x14ac:dyDescent="0.2">
      <c r="C2789" s="43"/>
      <c r="R2789" s="28"/>
    </row>
    <row r="2790" spans="3:18" ht="15" x14ac:dyDescent="0.2">
      <c r="C2790" s="43"/>
      <c r="R2790" s="28"/>
    </row>
    <row r="2791" spans="3:18" ht="15" x14ac:dyDescent="0.2">
      <c r="C2791" s="43"/>
      <c r="R2791" s="28"/>
    </row>
    <row r="2792" spans="3:18" ht="15" x14ac:dyDescent="0.2">
      <c r="C2792" s="43"/>
      <c r="R2792" s="28"/>
    </row>
    <row r="2793" spans="3:18" ht="15" x14ac:dyDescent="0.2">
      <c r="C2793" s="43"/>
      <c r="R2793" s="28"/>
    </row>
    <row r="2794" spans="3:18" ht="15" x14ac:dyDescent="0.2">
      <c r="C2794" s="43"/>
      <c r="R2794" s="28"/>
    </row>
    <row r="2795" spans="3:18" ht="15" x14ac:dyDescent="0.2">
      <c r="C2795" s="43"/>
      <c r="R2795" s="28"/>
    </row>
    <row r="2796" spans="3:18" ht="15" x14ac:dyDescent="0.2">
      <c r="C2796" s="43"/>
      <c r="R2796" s="28"/>
    </row>
    <row r="2797" spans="3:18" ht="15" x14ac:dyDescent="0.2">
      <c r="C2797" s="43"/>
      <c r="R2797" s="28"/>
    </row>
    <row r="2798" spans="3:18" ht="15" x14ac:dyDescent="0.2">
      <c r="C2798" s="43"/>
      <c r="R2798" s="28"/>
    </row>
    <row r="2799" spans="3:18" ht="15" x14ac:dyDescent="0.2">
      <c r="C2799" s="43"/>
      <c r="R2799" s="28"/>
    </row>
    <row r="2800" spans="3:18" ht="15" x14ac:dyDescent="0.2">
      <c r="C2800" s="43"/>
      <c r="R2800" s="28"/>
    </row>
    <row r="2801" spans="3:18" ht="15" x14ac:dyDescent="0.2">
      <c r="C2801" s="43"/>
      <c r="R2801" s="28"/>
    </row>
    <row r="2802" spans="3:18" ht="15" x14ac:dyDescent="0.2">
      <c r="C2802" s="43"/>
      <c r="R2802" s="28"/>
    </row>
    <row r="2803" spans="3:18" ht="15" x14ac:dyDescent="0.2">
      <c r="C2803" s="43"/>
      <c r="R2803" s="28"/>
    </row>
    <row r="2804" spans="3:18" ht="15" x14ac:dyDescent="0.2">
      <c r="C2804" s="43"/>
      <c r="R2804" s="28"/>
    </row>
    <row r="2805" spans="3:18" ht="15" x14ac:dyDescent="0.2">
      <c r="C2805" s="43"/>
      <c r="R2805" s="28"/>
    </row>
    <row r="2806" spans="3:18" ht="15" x14ac:dyDescent="0.2">
      <c r="C2806" s="43"/>
      <c r="R2806" s="28"/>
    </row>
    <row r="2807" spans="3:18" ht="15" x14ac:dyDescent="0.2">
      <c r="C2807" s="43"/>
      <c r="R2807" s="28"/>
    </row>
    <row r="2808" spans="3:18" ht="15" x14ac:dyDescent="0.2">
      <c r="C2808" s="43"/>
      <c r="R2808" s="28"/>
    </row>
    <row r="2809" spans="3:18" ht="15" x14ac:dyDescent="0.2">
      <c r="C2809" s="43"/>
      <c r="R2809" s="28"/>
    </row>
    <row r="2810" spans="3:18" ht="15" x14ac:dyDescent="0.2">
      <c r="C2810" s="43"/>
      <c r="R2810" s="28"/>
    </row>
    <row r="2811" spans="3:18" ht="15" x14ac:dyDescent="0.2">
      <c r="C2811" s="43"/>
      <c r="R2811" s="28"/>
    </row>
    <row r="2812" spans="3:18" ht="15" x14ac:dyDescent="0.2">
      <c r="C2812" s="43"/>
      <c r="R2812" s="28"/>
    </row>
    <row r="2813" spans="3:18" ht="15" x14ac:dyDescent="0.2">
      <c r="C2813" s="43"/>
      <c r="R2813" s="28"/>
    </row>
    <row r="2814" spans="3:18" ht="15" x14ac:dyDescent="0.2">
      <c r="C2814" s="43"/>
      <c r="R2814" s="28"/>
    </row>
    <row r="2815" spans="3:18" ht="15" x14ac:dyDescent="0.2">
      <c r="C2815" s="43"/>
      <c r="R2815" s="28"/>
    </row>
    <row r="2816" spans="3:18" ht="15" x14ac:dyDescent="0.2">
      <c r="C2816" s="43"/>
      <c r="R2816" s="28"/>
    </row>
    <row r="2817" spans="3:18" ht="15" x14ac:dyDescent="0.2">
      <c r="C2817" s="43"/>
      <c r="R2817" s="28"/>
    </row>
    <row r="2818" spans="3:18" ht="15" x14ac:dyDescent="0.2">
      <c r="C2818" s="43"/>
      <c r="R2818" s="28"/>
    </row>
    <row r="2819" spans="3:18" ht="15" x14ac:dyDescent="0.2">
      <c r="C2819" s="43"/>
      <c r="R2819" s="28"/>
    </row>
    <row r="2820" spans="3:18" ht="15" x14ac:dyDescent="0.2">
      <c r="C2820" s="43"/>
      <c r="R2820" s="28"/>
    </row>
    <row r="2821" spans="3:18" ht="15" x14ac:dyDescent="0.2">
      <c r="C2821" s="43"/>
      <c r="R2821" s="28"/>
    </row>
    <row r="2822" spans="3:18" ht="15" x14ac:dyDescent="0.2">
      <c r="C2822" s="43"/>
      <c r="R2822" s="28"/>
    </row>
    <row r="2823" spans="3:18" ht="15" x14ac:dyDescent="0.2">
      <c r="C2823" s="43"/>
      <c r="R2823" s="28"/>
    </row>
    <row r="2824" spans="3:18" ht="15" x14ac:dyDescent="0.2">
      <c r="C2824" s="43"/>
      <c r="R2824" s="28"/>
    </row>
    <row r="2825" spans="3:18" ht="15" x14ac:dyDescent="0.2">
      <c r="C2825" s="43"/>
      <c r="R2825" s="28"/>
    </row>
    <row r="2826" spans="3:18" ht="15" x14ac:dyDescent="0.2">
      <c r="C2826" s="43"/>
      <c r="R2826" s="28"/>
    </row>
    <row r="2827" spans="3:18" ht="15" x14ac:dyDescent="0.2">
      <c r="C2827" s="43"/>
      <c r="R2827" s="28"/>
    </row>
    <row r="2828" spans="3:18" ht="15" x14ac:dyDescent="0.2">
      <c r="C2828" s="43"/>
      <c r="R2828" s="28"/>
    </row>
    <row r="2829" spans="3:18" ht="15" x14ac:dyDescent="0.2">
      <c r="C2829" s="43"/>
      <c r="R2829" s="28"/>
    </row>
    <row r="2830" spans="3:18" ht="15" x14ac:dyDescent="0.2">
      <c r="C2830" s="43"/>
      <c r="R2830" s="28"/>
    </row>
    <row r="2831" spans="3:18" ht="15" x14ac:dyDescent="0.2">
      <c r="C2831" s="43"/>
      <c r="R2831" s="28"/>
    </row>
    <row r="2832" spans="3:18" ht="15" x14ac:dyDescent="0.2">
      <c r="C2832" s="43"/>
      <c r="R2832" s="28"/>
    </row>
    <row r="2833" spans="3:18" ht="15" x14ac:dyDescent="0.2">
      <c r="C2833" s="43"/>
      <c r="R2833" s="28"/>
    </row>
    <row r="2834" spans="3:18" ht="15" x14ac:dyDescent="0.2">
      <c r="C2834" s="43"/>
      <c r="R2834" s="28"/>
    </row>
    <row r="2835" spans="3:18" ht="15" x14ac:dyDescent="0.2">
      <c r="C2835" s="43"/>
      <c r="R2835" s="28"/>
    </row>
    <row r="2836" spans="3:18" ht="15" x14ac:dyDescent="0.2">
      <c r="C2836" s="43"/>
      <c r="R2836" s="28"/>
    </row>
    <row r="2837" spans="3:18" ht="15" x14ac:dyDescent="0.2">
      <c r="C2837" s="43"/>
      <c r="R2837" s="28"/>
    </row>
    <row r="2838" spans="3:18" ht="15" x14ac:dyDescent="0.2">
      <c r="C2838" s="43"/>
      <c r="R2838" s="28"/>
    </row>
    <row r="2839" spans="3:18" ht="15" x14ac:dyDescent="0.2">
      <c r="C2839" s="43"/>
      <c r="R2839" s="28"/>
    </row>
    <row r="2840" spans="3:18" ht="15" x14ac:dyDescent="0.2">
      <c r="C2840" s="43"/>
      <c r="R2840" s="28"/>
    </row>
    <row r="2841" spans="3:18" ht="15" x14ac:dyDescent="0.2">
      <c r="C2841" s="43"/>
      <c r="R2841" s="28"/>
    </row>
    <row r="2842" spans="3:18" ht="15" x14ac:dyDescent="0.2">
      <c r="C2842" s="43"/>
      <c r="R2842" s="28"/>
    </row>
    <row r="2843" spans="3:18" ht="15" x14ac:dyDescent="0.2">
      <c r="C2843" s="43"/>
      <c r="R2843" s="28"/>
    </row>
    <row r="2844" spans="3:18" ht="15" x14ac:dyDescent="0.2">
      <c r="C2844" s="43"/>
      <c r="R2844" s="28"/>
    </row>
    <row r="2845" spans="3:18" ht="15" x14ac:dyDescent="0.2">
      <c r="C2845" s="43"/>
      <c r="R2845" s="28"/>
    </row>
    <row r="2846" spans="3:18" ht="15" x14ac:dyDescent="0.2">
      <c r="C2846" s="43"/>
      <c r="R2846" s="28"/>
    </row>
    <row r="2847" spans="3:18" ht="15" x14ac:dyDescent="0.2">
      <c r="C2847" s="43"/>
      <c r="R2847" s="28"/>
    </row>
    <row r="2848" spans="3:18" ht="15" x14ac:dyDescent="0.2">
      <c r="C2848" s="43"/>
      <c r="R2848" s="28"/>
    </row>
    <row r="2849" spans="3:18" ht="15" x14ac:dyDescent="0.2">
      <c r="C2849" s="43"/>
      <c r="R2849" s="28"/>
    </row>
    <row r="2850" spans="3:18" ht="15" x14ac:dyDescent="0.2">
      <c r="C2850" s="43"/>
      <c r="R2850" s="28"/>
    </row>
    <row r="2851" spans="3:18" ht="15" x14ac:dyDescent="0.2">
      <c r="C2851" s="43"/>
      <c r="R2851" s="28"/>
    </row>
    <row r="2852" spans="3:18" ht="15" x14ac:dyDescent="0.2">
      <c r="C2852" s="43"/>
      <c r="R2852" s="28"/>
    </row>
    <row r="2853" spans="3:18" ht="15" x14ac:dyDescent="0.2">
      <c r="C2853" s="43"/>
      <c r="R2853" s="28"/>
    </row>
    <row r="2854" spans="3:18" ht="15" x14ac:dyDescent="0.2">
      <c r="C2854" s="43"/>
      <c r="R2854" s="28"/>
    </row>
    <row r="2855" spans="3:18" ht="15" x14ac:dyDescent="0.2">
      <c r="C2855" s="43"/>
      <c r="R2855" s="28"/>
    </row>
    <row r="2856" spans="3:18" ht="15" x14ac:dyDescent="0.2">
      <c r="C2856" s="43"/>
      <c r="R2856" s="28"/>
    </row>
    <row r="2857" spans="3:18" ht="15" x14ac:dyDescent="0.2">
      <c r="C2857" s="43"/>
      <c r="R2857" s="28"/>
    </row>
    <row r="2858" spans="3:18" ht="15" x14ac:dyDescent="0.2">
      <c r="C2858" s="43"/>
      <c r="R2858" s="28"/>
    </row>
    <row r="2859" spans="3:18" ht="15" x14ac:dyDescent="0.2">
      <c r="C2859" s="43"/>
      <c r="R2859" s="28"/>
    </row>
    <row r="2860" spans="3:18" ht="15" x14ac:dyDescent="0.2">
      <c r="C2860" s="43"/>
      <c r="R2860" s="28"/>
    </row>
    <row r="2861" spans="3:18" ht="15" x14ac:dyDescent="0.2">
      <c r="C2861" s="43"/>
      <c r="R2861" s="28"/>
    </row>
    <row r="2862" spans="3:18" ht="15" x14ac:dyDescent="0.2">
      <c r="C2862" s="43"/>
      <c r="R2862" s="28"/>
    </row>
    <row r="2863" spans="3:18" ht="15" x14ac:dyDescent="0.2">
      <c r="C2863" s="43"/>
      <c r="R2863" s="28"/>
    </row>
    <row r="2864" spans="3:18" ht="15" x14ac:dyDescent="0.2">
      <c r="C2864" s="43"/>
      <c r="R2864" s="28"/>
    </row>
    <row r="2865" spans="3:18" ht="15" x14ac:dyDescent="0.2">
      <c r="C2865" s="43"/>
      <c r="R2865" s="28"/>
    </row>
    <row r="2866" spans="3:18" ht="15" x14ac:dyDescent="0.2">
      <c r="C2866" s="43"/>
      <c r="R2866" s="28"/>
    </row>
    <row r="2867" spans="3:18" ht="15" x14ac:dyDescent="0.2">
      <c r="C2867" s="43"/>
      <c r="R2867" s="28"/>
    </row>
    <row r="2868" spans="3:18" ht="15" x14ac:dyDescent="0.2">
      <c r="C2868" s="43"/>
      <c r="R2868" s="28"/>
    </row>
    <row r="2869" spans="3:18" ht="15" x14ac:dyDescent="0.2">
      <c r="C2869" s="43"/>
      <c r="R2869" s="28"/>
    </row>
    <row r="2870" spans="3:18" ht="15" x14ac:dyDescent="0.2">
      <c r="C2870" s="43"/>
      <c r="R2870" s="28"/>
    </row>
    <row r="2871" spans="3:18" ht="15" x14ac:dyDescent="0.2">
      <c r="C2871" s="43"/>
      <c r="R2871" s="28"/>
    </row>
    <row r="2872" spans="3:18" ht="15" x14ac:dyDescent="0.2">
      <c r="C2872" s="43"/>
      <c r="R2872" s="28"/>
    </row>
    <row r="2873" spans="3:18" ht="15" x14ac:dyDescent="0.2">
      <c r="C2873" s="43"/>
      <c r="R2873" s="28"/>
    </row>
    <row r="2874" spans="3:18" ht="15" x14ac:dyDescent="0.2">
      <c r="C2874" s="43"/>
      <c r="R2874" s="28"/>
    </row>
    <row r="2875" spans="3:18" ht="15" x14ac:dyDescent="0.2">
      <c r="C2875" s="43"/>
      <c r="R2875" s="28"/>
    </row>
    <row r="2876" spans="3:18" ht="15" x14ac:dyDescent="0.2">
      <c r="C2876" s="43"/>
      <c r="R2876" s="28"/>
    </row>
    <row r="2877" spans="3:18" ht="15" x14ac:dyDescent="0.2">
      <c r="C2877" s="43"/>
      <c r="R2877" s="28"/>
    </row>
    <row r="2878" spans="3:18" ht="15" x14ac:dyDescent="0.2">
      <c r="C2878" s="43"/>
      <c r="R2878" s="28"/>
    </row>
    <row r="2879" spans="3:18" ht="15" x14ac:dyDescent="0.2">
      <c r="C2879" s="43"/>
      <c r="R2879" s="28"/>
    </row>
    <row r="2880" spans="3:18" ht="15" x14ac:dyDescent="0.2">
      <c r="C2880" s="43"/>
      <c r="R2880" s="28"/>
    </row>
    <row r="2881" spans="3:18" ht="15" x14ac:dyDescent="0.2">
      <c r="C2881" s="43"/>
      <c r="R2881" s="28"/>
    </row>
    <row r="2882" spans="3:18" ht="15" x14ac:dyDescent="0.2">
      <c r="C2882" s="43"/>
      <c r="R2882" s="28"/>
    </row>
    <row r="2883" spans="3:18" ht="15" x14ac:dyDescent="0.2">
      <c r="C2883" s="43"/>
      <c r="R2883" s="28"/>
    </row>
    <row r="2884" spans="3:18" ht="15" x14ac:dyDescent="0.2">
      <c r="C2884" s="43"/>
      <c r="R2884" s="28"/>
    </row>
    <row r="2885" spans="3:18" ht="15" x14ac:dyDescent="0.2">
      <c r="C2885" s="43"/>
      <c r="R2885" s="28"/>
    </row>
    <row r="2886" spans="3:18" ht="15" x14ac:dyDescent="0.2">
      <c r="C2886" s="43"/>
      <c r="R2886" s="28"/>
    </row>
    <row r="2887" spans="3:18" ht="15" x14ac:dyDescent="0.2">
      <c r="C2887" s="43"/>
      <c r="R2887" s="28"/>
    </row>
    <row r="2888" spans="3:18" ht="15" x14ac:dyDescent="0.2">
      <c r="C2888" s="43"/>
      <c r="R2888" s="28"/>
    </row>
    <row r="2889" spans="3:18" ht="15" x14ac:dyDescent="0.2">
      <c r="C2889" s="43"/>
      <c r="R2889" s="28"/>
    </row>
    <row r="2890" spans="3:18" ht="15" x14ac:dyDescent="0.2">
      <c r="C2890" s="43"/>
      <c r="R2890" s="28"/>
    </row>
    <row r="2891" spans="3:18" ht="15" x14ac:dyDescent="0.2">
      <c r="C2891" s="43"/>
      <c r="R2891" s="28"/>
    </row>
    <row r="2892" spans="3:18" ht="15" x14ac:dyDescent="0.2">
      <c r="C2892" s="43"/>
      <c r="R2892" s="28"/>
    </row>
    <row r="2893" spans="3:18" ht="15" x14ac:dyDescent="0.2">
      <c r="C2893" s="43"/>
      <c r="R2893" s="28"/>
    </row>
    <row r="2894" spans="3:18" ht="15" x14ac:dyDescent="0.2">
      <c r="C2894" s="43"/>
      <c r="R2894" s="28"/>
    </row>
    <row r="2895" spans="3:18" ht="15" x14ac:dyDescent="0.2">
      <c r="C2895" s="43"/>
      <c r="R2895" s="28"/>
    </row>
    <row r="2896" spans="3:18" ht="15" x14ac:dyDescent="0.2">
      <c r="C2896" s="43"/>
      <c r="R2896" s="28"/>
    </row>
    <row r="2897" spans="3:18" ht="15" x14ac:dyDescent="0.2">
      <c r="C2897" s="43"/>
      <c r="R2897" s="28"/>
    </row>
    <row r="2898" spans="3:18" ht="15" x14ac:dyDescent="0.2">
      <c r="C2898" s="43"/>
      <c r="R2898" s="28"/>
    </row>
    <row r="2899" spans="3:18" ht="15" x14ac:dyDescent="0.2">
      <c r="C2899" s="43"/>
      <c r="R2899" s="28"/>
    </row>
    <row r="2900" spans="3:18" ht="15" x14ac:dyDescent="0.2">
      <c r="C2900" s="43"/>
      <c r="R2900" s="28"/>
    </row>
    <row r="2901" spans="3:18" ht="15" x14ac:dyDescent="0.2">
      <c r="C2901" s="43"/>
      <c r="R2901" s="28"/>
    </row>
    <row r="2902" spans="3:18" ht="15" x14ac:dyDescent="0.2">
      <c r="C2902" s="43"/>
      <c r="R2902" s="28"/>
    </row>
    <row r="2903" spans="3:18" ht="15" x14ac:dyDescent="0.2">
      <c r="C2903" s="43"/>
      <c r="R2903" s="28"/>
    </row>
    <row r="2904" spans="3:18" ht="15" x14ac:dyDescent="0.2">
      <c r="C2904" s="43"/>
      <c r="R2904" s="28"/>
    </row>
    <row r="2905" spans="3:18" ht="15" x14ac:dyDescent="0.2">
      <c r="C2905" s="43"/>
      <c r="R2905" s="28"/>
    </row>
    <row r="2906" spans="3:18" ht="15" x14ac:dyDescent="0.2">
      <c r="C2906" s="43"/>
      <c r="R2906" s="28"/>
    </row>
    <row r="2907" spans="3:18" ht="15" x14ac:dyDescent="0.2">
      <c r="C2907" s="43"/>
      <c r="R2907" s="28"/>
    </row>
    <row r="2908" spans="3:18" ht="15" x14ac:dyDescent="0.2">
      <c r="C2908" s="43"/>
      <c r="R2908" s="28"/>
    </row>
    <row r="2909" spans="3:18" ht="15" x14ac:dyDescent="0.2">
      <c r="C2909" s="43"/>
      <c r="R2909" s="28"/>
    </row>
    <row r="2910" spans="3:18" ht="15" x14ac:dyDescent="0.2">
      <c r="C2910" s="43"/>
      <c r="R2910" s="28"/>
    </row>
    <row r="2911" spans="3:18" ht="15" x14ac:dyDescent="0.2">
      <c r="C2911" s="43"/>
      <c r="R2911" s="28"/>
    </row>
    <row r="2912" spans="3:18" ht="15" x14ac:dyDescent="0.2">
      <c r="C2912" s="43"/>
      <c r="R2912" s="28"/>
    </row>
    <row r="2913" spans="3:18" ht="15" x14ac:dyDescent="0.2">
      <c r="C2913" s="43"/>
      <c r="R2913" s="28"/>
    </row>
    <row r="2914" spans="3:18" ht="15" x14ac:dyDescent="0.2">
      <c r="C2914" s="43"/>
      <c r="R2914" s="28"/>
    </row>
    <row r="2915" spans="3:18" ht="15" x14ac:dyDescent="0.2">
      <c r="C2915" s="43"/>
      <c r="R2915" s="28"/>
    </row>
    <row r="2916" spans="3:18" ht="15" x14ac:dyDescent="0.2">
      <c r="C2916" s="43"/>
      <c r="R2916" s="28"/>
    </row>
    <row r="2917" spans="3:18" ht="15" x14ac:dyDescent="0.2">
      <c r="C2917" s="43"/>
      <c r="R2917" s="28"/>
    </row>
    <row r="2918" spans="3:18" ht="15" x14ac:dyDescent="0.2">
      <c r="C2918" s="43"/>
      <c r="R2918" s="28"/>
    </row>
    <row r="2919" spans="3:18" ht="15" x14ac:dyDescent="0.2">
      <c r="C2919" s="43"/>
      <c r="R2919" s="28"/>
    </row>
    <row r="2920" spans="3:18" ht="15" x14ac:dyDescent="0.2">
      <c r="C2920" s="43"/>
      <c r="R2920" s="28"/>
    </row>
    <row r="2921" spans="3:18" ht="15" x14ac:dyDescent="0.2">
      <c r="C2921" s="43"/>
      <c r="R2921" s="28"/>
    </row>
    <row r="2922" spans="3:18" ht="15" x14ac:dyDescent="0.2">
      <c r="C2922" s="43"/>
      <c r="R2922" s="28"/>
    </row>
    <row r="2923" spans="3:18" ht="15" x14ac:dyDescent="0.2">
      <c r="C2923" s="43"/>
      <c r="R2923" s="28"/>
    </row>
    <row r="2924" spans="3:18" ht="15" x14ac:dyDescent="0.2">
      <c r="C2924" s="43"/>
      <c r="R2924" s="28"/>
    </row>
    <row r="2925" spans="3:18" ht="15" x14ac:dyDescent="0.2">
      <c r="C2925" s="43"/>
      <c r="R2925" s="28"/>
    </row>
    <row r="2926" spans="3:18" ht="15" x14ac:dyDescent="0.2">
      <c r="C2926" s="43"/>
      <c r="R2926" s="28"/>
    </row>
    <row r="2927" spans="3:18" ht="15" x14ac:dyDescent="0.2">
      <c r="C2927" s="43"/>
      <c r="R2927" s="28"/>
    </row>
    <row r="2928" spans="3:18" ht="15" x14ac:dyDescent="0.2">
      <c r="C2928" s="43"/>
      <c r="R2928" s="28"/>
    </row>
    <row r="2929" spans="3:18" ht="15" x14ac:dyDescent="0.2">
      <c r="C2929" s="43"/>
      <c r="R2929" s="28"/>
    </row>
    <row r="2930" spans="3:18" ht="15" x14ac:dyDescent="0.2">
      <c r="C2930" s="43"/>
      <c r="R2930" s="28"/>
    </row>
    <row r="2931" spans="3:18" ht="15" x14ac:dyDescent="0.2">
      <c r="C2931" s="43"/>
      <c r="R2931" s="28"/>
    </row>
    <row r="2932" spans="3:18" ht="15" x14ac:dyDescent="0.2">
      <c r="C2932" s="43"/>
      <c r="R2932" s="28"/>
    </row>
    <row r="2933" spans="3:18" ht="15" x14ac:dyDescent="0.2">
      <c r="C2933" s="43"/>
      <c r="R2933" s="28"/>
    </row>
    <row r="2934" spans="3:18" ht="15" x14ac:dyDescent="0.2">
      <c r="C2934" s="43"/>
      <c r="R2934" s="28"/>
    </row>
    <row r="2935" spans="3:18" ht="15" x14ac:dyDescent="0.2">
      <c r="C2935" s="43"/>
      <c r="R2935" s="28"/>
    </row>
    <row r="2936" spans="3:18" ht="15" x14ac:dyDescent="0.2">
      <c r="C2936" s="43"/>
      <c r="R2936" s="28"/>
    </row>
    <row r="2937" spans="3:18" ht="15" x14ac:dyDescent="0.2">
      <c r="C2937" s="43"/>
      <c r="R2937" s="28"/>
    </row>
    <row r="2938" spans="3:18" ht="15" x14ac:dyDescent="0.2">
      <c r="C2938" s="43"/>
      <c r="R2938" s="28"/>
    </row>
    <row r="2939" spans="3:18" ht="15" x14ac:dyDescent="0.2">
      <c r="C2939" s="43"/>
      <c r="R2939" s="28"/>
    </row>
    <row r="2940" spans="3:18" ht="15" x14ac:dyDescent="0.2">
      <c r="C2940" s="43"/>
      <c r="R2940" s="28"/>
    </row>
    <row r="2941" spans="3:18" ht="15" x14ac:dyDescent="0.2">
      <c r="C2941" s="43"/>
      <c r="R2941" s="28"/>
    </row>
    <row r="2942" spans="3:18" ht="15" x14ac:dyDescent="0.2">
      <c r="C2942" s="43"/>
      <c r="R2942" s="28"/>
    </row>
    <row r="2943" spans="3:18" ht="15" x14ac:dyDescent="0.2">
      <c r="C2943" s="43"/>
      <c r="R2943" s="28"/>
    </row>
    <row r="2944" spans="3:18" ht="15" x14ac:dyDescent="0.2">
      <c r="C2944" s="43"/>
      <c r="R2944" s="28"/>
    </row>
    <row r="2945" spans="3:18" ht="15" x14ac:dyDescent="0.2">
      <c r="C2945" s="43"/>
      <c r="R2945" s="28"/>
    </row>
    <row r="2946" spans="3:18" ht="15" x14ac:dyDescent="0.2">
      <c r="C2946" s="43"/>
      <c r="R2946" s="28"/>
    </row>
    <row r="2947" spans="3:18" ht="15" x14ac:dyDescent="0.2">
      <c r="C2947" s="43"/>
      <c r="R2947" s="28"/>
    </row>
    <row r="2948" spans="3:18" ht="15" x14ac:dyDescent="0.2">
      <c r="C2948" s="43"/>
      <c r="R2948" s="28"/>
    </row>
    <row r="2949" spans="3:18" ht="15" x14ac:dyDescent="0.2">
      <c r="C2949" s="43"/>
      <c r="R2949" s="28"/>
    </row>
    <row r="2950" spans="3:18" ht="15" x14ac:dyDescent="0.2">
      <c r="C2950" s="43"/>
      <c r="R2950" s="28"/>
    </row>
    <row r="2951" spans="3:18" ht="15" x14ac:dyDescent="0.2">
      <c r="C2951" s="43"/>
      <c r="R2951" s="28"/>
    </row>
    <row r="2952" spans="3:18" ht="15" x14ac:dyDescent="0.2">
      <c r="C2952" s="43"/>
      <c r="R2952" s="28"/>
    </row>
    <row r="2953" spans="3:18" ht="15" x14ac:dyDescent="0.2">
      <c r="C2953" s="43"/>
      <c r="R2953" s="28"/>
    </row>
    <row r="2954" spans="3:18" ht="15" x14ac:dyDescent="0.2">
      <c r="C2954" s="43"/>
      <c r="R2954" s="28"/>
    </row>
    <row r="2955" spans="3:18" ht="15" x14ac:dyDescent="0.2">
      <c r="C2955" s="43"/>
      <c r="R2955" s="28"/>
    </row>
    <row r="2956" spans="3:18" ht="15" x14ac:dyDescent="0.2">
      <c r="C2956" s="43"/>
      <c r="R2956" s="28"/>
    </row>
    <row r="2957" spans="3:18" ht="15" x14ac:dyDescent="0.2">
      <c r="C2957" s="43"/>
      <c r="R2957" s="28"/>
    </row>
    <row r="2958" spans="3:18" ht="15" x14ac:dyDescent="0.2">
      <c r="C2958" s="43"/>
      <c r="R2958" s="28"/>
    </row>
    <row r="2959" spans="3:18" ht="15" x14ac:dyDescent="0.2">
      <c r="C2959" s="43"/>
      <c r="R2959" s="28"/>
    </row>
    <row r="2960" spans="3:18" ht="15" x14ac:dyDescent="0.2">
      <c r="C2960" s="43"/>
      <c r="R2960" s="28"/>
    </row>
    <row r="2961" spans="3:18" ht="15" x14ac:dyDescent="0.2">
      <c r="C2961" s="43"/>
      <c r="R2961" s="28"/>
    </row>
    <row r="2962" spans="3:18" ht="15" x14ac:dyDescent="0.2">
      <c r="C2962" s="43"/>
      <c r="R2962" s="28"/>
    </row>
    <row r="2963" spans="3:18" ht="15" x14ac:dyDescent="0.2">
      <c r="C2963" s="43"/>
      <c r="R2963" s="28"/>
    </row>
    <row r="2964" spans="3:18" ht="15" x14ac:dyDescent="0.2">
      <c r="C2964" s="43"/>
      <c r="R2964" s="28"/>
    </row>
    <row r="2965" spans="3:18" ht="15" x14ac:dyDescent="0.2">
      <c r="C2965" s="43"/>
      <c r="R2965" s="28"/>
    </row>
    <row r="2966" spans="3:18" ht="15" x14ac:dyDescent="0.2">
      <c r="C2966" s="43"/>
      <c r="R2966" s="28"/>
    </row>
    <row r="2967" spans="3:18" ht="15" x14ac:dyDescent="0.2">
      <c r="C2967" s="43"/>
      <c r="R2967" s="28"/>
    </row>
    <row r="2968" spans="3:18" ht="15" x14ac:dyDescent="0.2">
      <c r="C2968" s="43"/>
      <c r="R2968" s="28"/>
    </row>
    <row r="2969" spans="3:18" ht="15" x14ac:dyDescent="0.2">
      <c r="C2969" s="43"/>
      <c r="R2969" s="28"/>
    </row>
    <row r="2970" spans="3:18" ht="15" x14ac:dyDescent="0.2">
      <c r="C2970" s="43"/>
      <c r="R2970" s="28"/>
    </row>
    <row r="2971" spans="3:18" ht="15" x14ac:dyDescent="0.2">
      <c r="C2971" s="43"/>
      <c r="R2971" s="28"/>
    </row>
    <row r="2972" spans="3:18" ht="15" x14ac:dyDescent="0.2">
      <c r="C2972" s="43"/>
      <c r="R2972" s="28"/>
    </row>
    <row r="2973" spans="3:18" ht="15" x14ac:dyDescent="0.2">
      <c r="C2973" s="43"/>
      <c r="R2973" s="28"/>
    </row>
    <row r="2974" spans="3:18" ht="15" x14ac:dyDescent="0.2">
      <c r="C2974" s="43"/>
      <c r="R2974" s="28"/>
    </row>
    <row r="2975" spans="3:18" ht="15" x14ac:dyDescent="0.2">
      <c r="C2975" s="43"/>
      <c r="R2975" s="28"/>
    </row>
    <row r="2976" spans="3:18" ht="15" x14ac:dyDescent="0.2">
      <c r="C2976" s="43"/>
      <c r="R2976" s="28"/>
    </row>
    <row r="2977" spans="3:18" ht="15" x14ac:dyDescent="0.2">
      <c r="C2977" s="43"/>
      <c r="R2977" s="28"/>
    </row>
    <row r="2978" spans="3:18" ht="15" x14ac:dyDescent="0.2">
      <c r="C2978" s="43"/>
      <c r="R2978" s="28"/>
    </row>
    <row r="2979" spans="3:18" ht="15" x14ac:dyDescent="0.2">
      <c r="C2979" s="43"/>
      <c r="R2979" s="28"/>
    </row>
    <row r="2980" spans="3:18" ht="15" x14ac:dyDescent="0.2">
      <c r="C2980" s="43"/>
      <c r="R2980" s="28"/>
    </row>
    <row r="2981" spans="3:18" ht="15" x14ac:dyDescent="0.2">
      <c r="C2981" s="43"/>
      <c r="R2981" s="28"/>
    </row>
    <row r="2982" spans="3:18" ht="15" x14ac:dyDescent="0.2">
      <c r="C2982" s="43"/>
      <c r="R2982" s="28"/>
    </row>
    <row r="2983" spans="3:18" ht="15" x14ac:dyDescent="0.2">
      <c r="C2983" s="43"/>
      <c r="R2983" s="28"/>
    </row>
    <row r="2984" spans="3:18" ht="15" x14ac:dyDescent="0.2">
      <c r="C2984" s="43"/>
      <c r="R2984" s="28"/>
    </row>
    <row r="2985" spans="3:18" ht="15" x14ac:dyDescent="0.2">
      <c r="C2985" s="43"/>
      <c r="R2985" s="28"/>
    </row>
    <row r="2986" spans="3:18" ht="15" x14ac:dyDescent="0.2">
      <c r="C2986" s="43"/>
      <c r="R2986" s="28"/>
    </row>
    <row r="2987" spans="3:18" ht="15" x14ac:dyDescent="0.2">
      <c r="C2987" s="43"/>
      <c r="R2987" s="28"/>
    </row>
    <row r="2988" spans="3:18" ht="15" x14ac:dyDescent="0.2">
      <c r="C2988" s="43"/>
      <c r="R2988" s="28"/>
    </row>
    <row r="2989" spans="3:18" ht="15" x14ac:dyDescent="0.2">
      <c r="C2989" s="43"/>
      <c r="R2989" s="28"/>
    </row>
    <row r="2990" spans="3:18" ht="15" x14ac:dyDescent="0.2">
      <c r="C2990" s="43"/>
      <c r="R2990" s="28"/>
    </row>
    <row r="2991" spans="3:18" ht="15" x14ac:dyDescent="0.2">
      <c r="C2991" s="43"/>
      <c r="R2991" s="28"/>
    </row>
    <row r="2992" spans="3:18" ht="15" x14ac:dyDescent="0.2">
      <c r="C2992" s="43"/>
      <c r="R2992" s="28"/>
    </row>
    <row r="2993" spans="3:18" ht="15" x14ac:dyDescent="0.2">
      <c r="C2993" s="43"/>
      <c r="R2993" s="28"/>
    </row>
    <row r="2994" spans="3:18" ht="15" x14ac:dyDescent="0.2">
      <c r="C2994" s="43"/>
      <c r="R2994" s="28"/>
    </row>
    <row r="2995" spans="3:18" ht="15" x14ac:dyDescent="0.2">
      <c r="C2995" s="43"/>
      <c r="R2995" s="28"/>
    </row>
    <row r="2996" spans="3:18" ht="15" x14ac:dyDescent="0.2">
      <c r="C2996" s="43"/>
      <c r="R2996" s="28"/>
    </row>
    <row r="2997" spans="3:18" ht="15" x14ac:dyDescent="0.2">
      <c r="C2997" s="43"/>
      <c r="R2997" s="28"/>
    </row>
    <row r="2998" spans="3:18" ht="15" x14ac:dyDescent="0.2">
      <c r="C2998" s="43"/>
      <c r="R2998" s="28"/>
    </row>
    <row r="2999" spans="3:18" ht="15" x14ac:dyDescent="0.2">
      <c r="C2999" s="43"/>
      <c r="R2999" s="28"/>
    </row>
    <row r="3000" spans="3:18" ht="15" x14ac:dyDescent="0.2">
      <c r="C3000" s="43"/>
      <c r="R3000" s="28"/>
    </row>
    <row r="3001" spans="3:18" ht="15" x14ac:dyDescent="0.2">
      <c r="C3001" s="43"/>
      <c r="R3001" s="28"/>
    </row>
    <row r="3002" spans="3:18" ht="15" x14ac:dyDescent="0.2">
      <c r="C3002" s="43"/>
      <c r="R3002" s="28"/>
    </row>
    <row r="3003" spans="3:18" ht="15" x14ac:dyDescent="0.2">
      <c r="C3003" s="43"/>
      <c r="R3003" s="28"/>
    </row>
    <row r="3004" spans="3:18" ht="15" x14ac:dyDescent="0.2">
      <c r="C3004" s="43"/>
      <c r="R3004" s="28"/>
    </row>
    <row r="3005" spans="3:18" ht="15" x14ac:dyDescent="0.2">
      <c r="C3005" s="43"/>
      <c r="R3005" s="28"/>
    </row>
    <row r="3006" spans="3:18" ht="15" x14ac:dyDescent="0.2">
      <c r="C3006" s="43"/>
      <c r="R3006" s="28"/>
    </row>
    <row r="3007" spans="3:18" ht="15" x14ac:dyDescent="0.2">
      <c r="C3007" s="43"/>
      <c r="R3007" s="28"/>
    </row>
    <row r="3008" spans="3:18" ht="15" x14ac:dyDescent="0.2">
      <c r="C3008" s="43"/>
      <c r="R3008" s="28"/>
    </row>
    <row r="3009" spans="3:18" ht="15" x14ac:dyDescent="0.2">
      <c r="C3009" s="43"/>
      <c r="R3009" s="28"/>
    </row>
    <row r="3010" spans="3:18" ht="15" x14ac:dyDescent="0.2">
      <c r="C3010" s="43"/>
      <c r="R3010" s="28"/>
    </row>
    <row r="3011" spans="3:18" ht="15" x14ac:dyDescent="0.2">
      <c r="C3011" s="43"/>
      <c r="R3011" s="28"/>
    </row>
    <row r="3012" spans="3:18" ht="15" x14ac:dyDescent="0.2">
      <c r="C3012" s="43"/>
      <c r="R3012" s="28"/>
    </row>
    <row r="3013" spans="3:18" ht="15" x14ac:dyDescent="0.2">
      <c r="C3013" s="43"/>
      <c r="R3013" s="28"/>
    </row>
    <row r="3014" spans="3:18" ht="15" x14ac:dyDescent="0.2">
      <c r="C3014" s="43"/>
      <c r="R3014" s="28"/>
    </row>
    <row r="3015" spans="3:18" ht="15" x14ac:dyDescent="0.2">
      <c r="C3015" s="43"/>
      <c r="R3015" s="28"/>
    </row>
    <row r="3016" spans="3:18" ht="15" x14ac:dyDescent="0.2">
      <c r="C3016" s="43"/>
      <c r="R3016" s="28"/>
    </row>
    <row r="3017" spans="3:18" ht="15" x14ac:dyDescent="0.2">
      <c r="C3017" s="43"/>
      <c r="R3017" s="28"/>
    </row>
    <row r="3018" spans="3:18" ht="15" x14ac:dyDescent="0.2">
      <c r="C3018" s="43"/>
      <c r="R3018" s="28"/>
    </row>
    <row r="3019" spans="3:18" ht="15" x14ac:dyDescent="0.2">
      <c r="C3019" s="43"/>
      <c r="R3019" s="28"/>
    </row>
    <row r="3020" spans="3:18" ht="15" x14ac:dyDescent="0.2">
      <c r="C3020" s="43"/>
      <c r="R3020" s="28"/>
    </row>
    <row r="3021" spans="3:18" ht="15" x14ac:dyDescent="0.2">
      <c r="C3021" s="43"/>
      <c r="R3021" s="28"/>
    </row>
    <row r="3022" spans="3:18" ht="15" x14ac:dyDescent="0.2">
      <c r="C3022" s="43"/>
      <c r="R3022" s="28"/>
    </row>
    <row r="3023" spans="3:18" ht="15" x14ac:dyDescent="0.2">
      <c r="C3023" s="43"/>
      <c r="R3023" s="28"/>
    </row>
    <row r="3024" spans="3:18" ht="15" x14ac:dyDescent="0.2">
      <c r="C3024" s="43"/>
      <c r="R3024" s="28"/>
    </row>
    <row r="3025" spans="3:18" ht="15" x14ac:dyDescent="0.2">
      <c r="C3025" s="43"/>
      <c r="R3025" s="28"/>
    </row>
    <row r="3026" spans="3:18" ht="15" x14ac:dyDescent="0.2">
      <c r="C3026" s="43"/>
      <c r="R3026" s="28"/>
    </row>
    <row r="3027" spans="3:18" ht="15" x14ac:dyDescent="0.2">
      <c r="C3027" s="43"/>
      <c r="R3027" s="28"/>
    </row>
    <row r="3028" spans="3:18" ht="15" x14ac:dyDescent="0.2">
      <c r="C3028" s="43"/>
      <c r="R3028" s="28"/>
    </row>
    <row r="3029" spans="3:18" ht="15" x14ac:dyDescent="0.2">
      <c r="C3029" s="43"/>
      <c r="R3029" s="28"/>
    </row>
    <row r="3030" spans="3:18" ht="15" x14ac:dyDescent="0.2">
      <c r="C3030" s="43"/>
      <c r="R3030" s="28"/>
    </row>
    <row r="3031" spans="3:18" ht="15" x14ac:dyDescent="0.2">
      <c r="C3031" s="43"/>
      <c r="R3031" s="28"/>
    </row>
    <row r="3032" spans="3:18" ht="15" x14ac:dyDescent="0.2">
      <c r="C3032" s="43"/>
      <c r="R3032" s="28"/>
    </row>
    <row r="3033" spans="3:18" ht="15" x14ac:dyDescent="0.2">
      <c r="C3033" s="43"/>
      <c r="R3033" s="28"/>
    </row>
    <row r="3034" spans="3:18" ht="15" x14ac:dyDescent="0.2">
      <c r="C3034" s="43"/>
      <c r="R3034" s="28"/>
    </row>
    <row r="3035" spans="3:18" ht="15" x14ac:dyDescent="0.2">
      <c r="C3035" s="43"/>
      <c r="R3035" s="28"/>
    </row>
    <row r="3036" spans="3:18" ht="15" x14ac:dyDescent="0.2">
      <c r="C3036" s="43"/>
      <c r="R3036" s="28"/>
    </row>
    <row r="3037" spans="3:18" ht="15" x14ac:dyDescent="0.2">
      <c r="C3037" s="43"/>
      <c r="R3037" s="28"/>
    </row>
    <row r="3038" spans="3:18" ht="15" x14ac:dyDescent="0.2">
      <c r="C3038" s="43"/>
      <c r="R3038" s="28"/>
    </row>
    <row r="3039" spans="3:18" ht="15" x14ac:dyDescent="0.2">
      <c r="C3039" s="43"/>
      <c r="R3039" s="28"/>
    </row>
    <row r="3040" spans="3:18" ht="15" x14ac:dyDescent="0.2">
      <c r="C3040" s="43"/>
      <c r="R3040" s="28"/>
    </row>
    <row r="3041" spans="3:18" ht="15" x14ac:dyDescent="0.2">
      <c r="C3041" s="43"/>
      <c r="R3041" s="28"/>
    </row>
    <row r="3042" spans="3:18" ht="15" x14ac:dyDescent="0.2">
      <c r="C3042" s="43"/>
      <c r="R3042" s="28"/>
    </row>
    <row r="3043" spans="3:18" ht="15" x14ac:dyDescent="0.2">
      <c r="C3043" s="43"/>
      <c r="R3043" s="28"/>
    </row>
    <row r="3044" spans="3:18" ht="15" x14ac:dyDescent="0.2">
      <c r="C3044" s="43"/>
      <c r="R3044" s="28"/>
    </row>
    <row r="3045" spans="3:18" ht="15" x14ac:dyDescent="0.2">
      <c r="C3045" s="43"/>
      <c r="R3045" s="28"/>
    </row>
    <row r="3046" spans="3:18" ht="15" x14ac:dyDescent="0.2">
      <c r="C3046" s="43"/>
      <c r="R3046" s="28"/>
    </row>
    <row r="3047" spans="3:18" ht="15" x14ac:dyDescent="0.2">
      <c r="C3047" s="43"/>
      <c r="R3047" s="28"/>
    </row>
    <row r="3048" spans="3:18" ht="15" x14ac:dyDescent="0.2">
      <c r="C3048" s="43"/>
      <c r="R3048" s="28"/>
    </row>
    <row r="3049" spans="3:18" ht="15" x14ac:dyDescent="0.2">
      <c r="C3049" s="43"/>
      <c r="R3049" s="28"/>
    </row>
    <row r="3050" spans="3:18" ht="15" x14ac:dyDescent="0.2">
      <c r="C3050" s="43"/>
      <c r="R3050" s="28"/>
    </row>
    <row r="3051" spans="3:18" ht="15" x14ac:dyDescent="0.2">
      <c r="C3051" s="43"/>
      <c r="R3051" s="28"/>
    </row>
    <row r="3052" spans="3:18" ht="15" x14ac:dyDescent="0.2">
      <c r="C3052" s="43"/>
      <c r="R3052" s="28"/>
    </row>
    <row r="3053" spans="3:18" ht="15" x14ac:dyDescent="0.2">
      <c r="C3053" s="43"/>
      <c r="R3053" s="28"/>
    </row>
    <row r="3054" spans="3:18" ht="15" x14ac:dyDescent="0.2">
      <c r="C3054" s="43"/>
      <c r="R3054" s="28"/>
    </row>
    <row r="3055" spans="3:18" ht="15" x14ac:dyDescent="0.2">
      <c r="C3055" s="43"/>
      <c r="R3055" s="28"/>
    </row>
    <row r="3056" spans="3:18" ht="15" x14ac:dyDescent="0.2">
      <c r="C3056" s="43"/>
      <c r="R3056" s="28"/>
    </row>
    <row r="3057" spans="3:18" ht="15" x14ac:dyDescent="0.2">
      <c r="C3057" s="43"/>
      <c r="R3057" s="28"/>
    </row>
    <row r="3058" spans="3:18" ht="15" x14ac:dyDescent="0.2">
      <c r="C3058" s="43"/>
      <c r="R3058" s="28"/>
    </row>
    <row r="3059" spans="3:18" ht="15" x14ac:dyDescent="0.2">
      <c r="C3059" s="43"/>
      <c r="R3059" s="28"/>
    </row>
    <row r="3060" spans="3:18" ht="15" x14ac:dyDescent="0.2">
      <c r="C3060" s="43"/>
      <c r="R3060" s="28"/>
    </row>
    <row r="3061" spans="3:18" ht="15" x14ac:dyDescent="0.2">
      <c r="C3061" s="43"/>
      <c r="R3061" s="28"/>
    </row>
    <row r="3062" spans="3:18" ht="15" x14ac:dyDescent="0.2">
      <c r="C3062" s="43"/>
      <c r="R3062" s="28"/>
    </row>
    <row r="3063" spans="3:18" ht="15" x14ac:dyDescent="0.2">
      <c r="C3063" s="43"/>
      <c r="R3063" s="28"/>
    </row>
    <row r="3064" spans="3:18" ht="15" x14ac:dyDescent="0.2">
      <c r="C3064" s="43"/>
      <c r="R3064" s="28"/>
    </row>
    <row r="3065" spans="3:18" ht="15" x14ac:dyDescent="0.2">
      <c r="C3065" s="43"/>
      <c r="R3065" s="28"/>
    </row>
    <row r="3066" spans="3:18" ht="15" x14ac:dyDescent="0.2">
      <c r="C3066" s="43"/>
      <c r="R3066" s="28"/>
    </row>
    <row r="3067" spans="3:18" ht="15" x14ac:dyDescent="0.2">
      <c r="C3067" s="43"/>
      <c r="R3067" s="28"/>
    </row>
    <row r="3068" spans="3:18" ht="15" x14ac:dyDescent="0.2">
      <c r="C3068" s="43"/>
      <c r="R3068" s="28"/>
    </row>
    <row r="3069" spans="3:18" ht="15" x14ac:dyDescent="0.2">
      <c r="C3069" s="43"/>
      <c r="R3069" s="28"/>
    </row>
    <row r="3070" spans="3:18" ht="15" x14ac:dyDescent="0.2">
      <c r="C3070" s="43"/>
      <c r="R3070" s="28"/>
    </row>
    <row r="3071" spans="3:18" ht="15" x14ac:dyDescent="0.2">
      <c r="C3071" s="43"/>
      <c r="R3071" s="28"/>
    </row>
    <row r="3072" spans="3:18" ht="15" x14ac:dyDescent="0.2">
      <c r="C3072" s="43"/>
      <c r="R3072" s="28"/>
    </row>
    <row r="3073" spans="3:18" ht="15" x14ac:dyDescent="0.2">
      <c r="C3073" s="43"/>
      <c r="R3073" s="28"/>
    </row>
    <row r="3074" spans="3:18" ht="15" x14ac:dyDescent="0.2">
      <c r="C3074" s="43"/>
      <c r="R3074" s="28"/>
    </row>
    <row r="3075" spans="3:18" ht="15" x14ac:dyDescent="0.2">
      <c r="C3075" s="43"/>
      <c r="R3075" s="28"/>
    </row>
    <row r="3076" spans="3:18" ht="15" x14ac:dyDescent="0.2">
      <c r="C3076" s="43"/>
      <c r="R3076" s="28"/>
    </row>
    <row r="3077" spans="3:18" ht="15" x14ac:dyDescent="0.2">
      <c r="C3077" s="43"/>
      <c r="R3077" s="28"/>
    </row>
    <row r="3078" spans="3:18" ht="15" x14ac:dyDescent="0.2">
      <c r="C3078" s="43"/>
      <c r="R3078" s="28"/>
    </row>
    <row r="3079" spans="3:18" ht="15" x14ac:dyDescent="0.2">
      <c r="C3079" s="43"/>
      <c r="R3079" s="28"/>
    </row>
    <row r="3080" spans="3:18" ht="15" x14ac:dyDescent="0.2">
      <c r="C3080" s="43"/>
      <c r="R3080" s="28"/>
    </row>
    <row r="3081" spans="3:18" ht="15" x14ac:dyDescent="0.2">
      <c r="C3081" s="43"/>
      <c r="R3081" s="28"/>
    </row>
    <row r="3082" spans="3:18" ht="15" x14ac:dyDescent="0.2">
      <c r="C3082" s="43"/>
      <c r="R3082" s="28"/>
    </row>
    <row r="3083" spans="3:18" ht="15" x14ac:dyDescent="0.2">
      <c r="C3083" s="43"/>
      <c r="R3083" s="28"/>
    </row>
    <row r="3084" spans="3:18" ht="15" x14ac:dyDescent="0.2">
      <c r="C3084" s="43"/>
      <c r="R3084" s="28"/>
    </row>
    <row r="3085" spans="3:18" ht="15" x14ac:dyDescent="0.2">
      <c r="C3085" s="43"/>
      <c r="R3085" s="28"/>
    </row>
    <row r="3086" spans="3:18" ht="15" x14ac:dyDescent="0.2">
      <c r="C3086" s="43"/>
      <c r="R3086" s="28"/>
    </row>
    <row r="3087" spans="3:18" ht="15" x14ac:dyDescent="0.2">
      <c r="C3087" s="43"/>
      <c r="R3087" s="28"/>
    </row>
    <row r="3088" spans="3:18" ht="15" x14ac:dyDescent="0.2">
      <c r="C3088" s="43"/>
      <c r="R3088" s="28"/>
    </row>
    <row r="3089" spans="3:18" ht="15" x14ac:dyDescent="0.2">
      <c r="C3089" s="43"/>
      <c r="R3089" s="28"/>
    </row>
    <row r="3090" spans="3:18" ht="15" x14ac:dyDescent="0.2">
      <c r="C3090" s="43"/>
      <c r="R3090" s="28"/>
    </row>
    <row r="3091" spans="3:18" ht="15" x14ac:dyDescent="0.2">
      <c r="C3091" s="43"/>
      <c r="R3091" s="28"/>
    </row>
    <row r="3092" spans="3:18" ht="15" x14ac:dyDescent="0.2">
      <c r="C3092" s="43"/>
      <c r="R3092" s="28"/>
    </row>
    <row r="3093" spans="3:18" ht="15" x14ac:dyDescent="0.2">
      <c r="C3093" s="43"/>
      <c r="R3093" s="28"/>
    </row>
    <row r="3094" spans="3:18" ht="15" x14ac:dyDescent="0.2">
      <c r="C3094" s="43"/>
      <c r="R3094" s="28"/>
    </row>
    <row r="3095" spans="3:18" ht="15" x14ac:dyDescent="0.2">
      <c r="C3095" s="43"/>
      <c r="R3095" s="28"/>
    </row>
    <row r="3096" spans="3:18" ht="15" x14ac:dyDescent="0.2">
      <c r="C3096" s="43"/>
      <c r="R3096" s="28"/>
    </row>
    <row r="3097" spans="3:18" ht="15" x14ac:dyDescent="0.2">
      <c r="C3097" s="43"/>
      <c r="R3097" s="28"/>
    </row>
    <row r="3098" spans="3:18" ht="15" x14ac:dyDescent="0.2">
      <c r="C3098" s="43"/>
      <c r="R3098" s="28"/>
    </row>
    <row r="3099" spans="3:18" ht="15" x14ac:dyDescent="0.2">
      <c r="C3099" s="43"/>
      <c r="R3099" s="28"/>
    </row>
    <row r="3100" spans="3:18" ht="15" x14ac:dyDescent="0.2">
      <c r="C3100" s="43"/>
      <c r="R3100" s="28"/>
    </row>
    <row r="3101" spans="3:18" ht="15" x14ac:dyDescent="0.2">
      <c r="C3101" s="43"/>
      <c r="R3101" s="28"/>
    </row>
    <row r="3102" spans="3:18" ht="15" x14ac:dyDescent="0.2">
      <c r="C3102" s="43"/>
      <c r="R3102" s="28"/>
    </row>
    <row r="3103" spans="3:18" ht="15" x14ac:dyDescent="0.2">
      <c r="C3103" s="43"/>
      <c r="R3103" s="28"/>
    </row>
    <row r="3104" spans="3:18" ht="15" x14ac:dyDescent="0.2">
      <c r="C3104" s="43"/>
      <c r="R3104" s="28"/>
    </row>
    <row r="3105" spans="3:18" ht="15" x14ac:dyDescent="0.2">
      <c r="C3105" s="43"/>
      <c r="R3105" s="28"/>
    </row>
    <row r="3106" spans="3:18" ht="15" x14ac:dyDescent="0.2">
      <c r="C3106" s="43"/>
      <c r="R3106" s="28"/>
    </row>
    <row r="3107" spans="3:18" ht="15" x14ac:dyDescent="0.2">
      <c r="C3107" s="43"/>
      <c r="R3107" s="28"/>
    </row>
    <row r="3108" spans="3:18" ht="15" x14ac:dyDescent="0.2">
      <c r="C3108" s="43"/>
      <c r="R3108" s="28"/>
    </row>
    <row r="3109" spans="3:18" ht="15" x14ac:dyDescent="0.2">
      <c r="C3109" s="43"/>
      <c r="R3109" s="28"/>
    </row>
    <row r="3110" spans="3:18" ht="15" x14ac:dyDescent="0.2">
      <c r="C3110" s="43"/>
      <c r="R3110" s="28"/>
    </row>
    <row r="3111" spans="3:18" ht="15" x14ac:dyDescent="0.2">
      <c r="C3111" s="43"/>
      <c r="R3111" s="28"/>
    </row>
    <row r="3112" spans="3:18" ht="15" x14ac:dyDescent="0.2">
      <c r="C3112" s="43"/>
      <c r="R3112" s="28"/>
    </row>
    <row r="3113" spans="3:18" ht="15" x14ac:dyDescent="0.2">
      <c r="C3113" s="43"/>
      <c r="R3113" s="28"/>
    </row>
    <row r="3114" spans="3:18" ht="15" x14ac:dyDescent="0.2">
      <c r="C3114" s="43"/>
      <c r="R3114" s="28"/>
    </row>
    <row r="3115" spans="3:18" ht="15" x14ac:dyDescent="0.2">
      <c r="C3115" s="43"/>
      <c r="R3115" s="28"/>
    </row>
    <row r="3116" spans="3:18" ht="15" x14ac:dyDescent="0.2">
      <c r="C3116" s="43"/>
      <c r="R3116" s="28"/>
    </row>
    <row r="3117" spans="3:18" ht="15" x14ac:dyDescent="0.2">
      <c r="C3117" s="43"/>
      <c r="R3117" s="28"/>
    </row>
    <row r="3118" spans="3:18" ht="15" x14ac:dyDescent="0.2">
      <c r="C3118" s="43"/>
      <c r="R3118" s="28"/>
    </row>
    <row r="3119" spans="3:18" ht="15" x14ac:dyDescent="0.2">
      <c r="C3119" s="43"/>
      <c r="R3119" s="28"/>
    </row>
    <row r="3120" spans="3:18" ht="15" x14ac:dyDescent="0.2">
      <c r="C3120" s="43"/>
      <c r="R3120" s="28"/>
    </row>
    <row r="3121" spans="3:18" ht="15" x14ac:dyDescent="0.2">
      <c r="C3121" s="43"/>
      <c r="R3121" s="28"/>
    </row>
    <row r="3122" spans="3:18" ht="15" x14ac:dyDescent="0.2">
      <c r="C3122" s="43"/>
      <c r="R3122" s="28"/>
    </row>
    <row r="3123" spans="3:18" ht="15" x14ac:dyDescent="0.2">
      <c r="C3123" s="43"/>
      <c r="R3123" s="28"/>
    </row>
    <row r="3124" spans="3:18" ht="15" x14ac:dyDescent="0.2">
      <c r="C3124" s="43"/>
      <c r="R3124" s="28"/>
    </row>
    <row r="3125" spans="3:18" ht="15" x14ac:dyDescent="0.2">
      <c r="C3125" s="43"/>
      <c r="R3125" s="28"/>
    </row>
    <row r="3126" spans="3:18" ht="15" x14ac:dyDescent="0.2">
      <c r="C3126" s="43"/>
      <c r="R3126" s="28"/>
    </row>
    <row r="3127" spans="3:18" ht="15" x14ac:dyDescent="0.2">
      <c r="C3127" s="43"/>
      <c r="R3127" s="28"/>
    </row>
    <row r="3128" spans="3:18" ht="15" x14ac:dyDescent="0.2">
      <c r="C3128" s="43"/>
      <c r="R3128" s="28"/>
    </row>
    <row r="3129" spans="3:18" ht="15" x14ac:dyDescent="0.2">
      <c r="C3129" s="43"/>
      <c r="R3129" s="28"/>
    </row>
    <row r="3130" spans="3:18" ht="15" x14ac:dyDescent="0.2">
      <c r="C3130" s="43"/>
      <c r="R3130" s="28"/>
    </row>
    <row r="3131" spans="3:18" ht="15" x14ac:dyDescent="0.2">
      <c r="C3131" s="43"/>
      <c r="R3131" s="28"/>
    </row>
    <row r="3132" spans="3:18" ht="15" x14ac:dyDescent="0.2">
      <c r="C3132" s="43"/>
      <c r="R3132" s="28"/>
    </row>
    <row r="3133" spans="3:18" ht="15" x14ac:dyDescent="0.2">
      <c r="C3133" s="43"/>
      <c r="R3133" s="28"/>
    </row>
    <row r="3134" spans="3:18" ht="15" x14ac:dyDescent="0.2">
      <c r="C3134" s="43"/>
      <c r="R3134" s="28"/>
    </row>
    <row r="3135" spans="3:18" ht="15" x14ac:dyDescent="0.2">
      <c r="C3135" s="43"/>
      <c r="R3135" s="28"/>
    </row>
    <row r="3136" spans="3:18" ht="15" x14ac:dyDescent="0.2">
      <c r="C3136" s="43"/>
      <c r="R3136" s="28"/>
    </row>
    <row r="3137" spans="3:18" ht="15" x14ac:dyDescent="0.2">
      <c r="C3137" s="43"/>
      <c r="R3137" s="28"/>
    </row>
    <row r="3138" spans="3:18" ht="15" x14ac:dyDescent="0.2">
      <c r="C3138" s="43"/>
      <c r="R3138" s="28"/>
    </row>
    <row r="3139" spans="3:18" ht="15" x14ac:dyDescent="0.2">
      <c r="C3139" s="43"/>
      <c r="R3139" s="28"/>
    </row>
    <row r="3140" spans="3:18" ht="15" x14ac:dyDescent="0.2">
      <c r="C3140" s="43"/>
      <c r="R3140" s="28"/>
    </row>
    <row r="3141" spans="3:18" ht="15" x14ac:dyDescent="0.2">
      <c r="C3141" s="43"/>
      <c r="R3141" s="28"/>
    </row>
    <row r="3142" spans="3:18" ht="15" x14ac:dyDescent="0.2">
      <c r="C3142" s="43"/>
      <c r="R3142" s="28"/>
    </row>
    <row r="3143" spans="3:18" ht="15" x14ac:dyDescent="0.2">
      <c r="C3143" s="43"/>
      <c r="R3143" s="28"/>
    </row>
    <row r="3144" spans="3:18" ht="15" x14ac:dyDescent="0.2">
      <c r="C3144" s="43"/>
      <c r="R3144" s="28"/>
    </row>
    <row r="3145" spans="3:18" ht="15" x14ac:dyDescent="0.2">
      <c r="C3145" s="43"/>
      <c r="R3145" s="28"/>
    </row>
    <row r="3146" spans="3:18" ht="15" x14ac:dyDescent="0.2">
      <c r="C3146" s="43"/>
      <c r="R3146" s="28"/>
    </row>
    <row r="3147" spans="3:18" ht="15" x14ac:dyDescent="0.2">
      <c r="C3147" s="43"/>
      <c r="R3147" s="28"/>
    </row>
    <row r="3148" spans="3:18" ht="15" x14ac:dyDescent="0.2">
      <c r="C3148" s="43"/>
      <c r="R3148" s="28"/>
    </row>
    <row r="3149" spans="3:18" ht="15" x14ac:dyDescent="0.2">
      <c r="C3149" s="43"/>
      <c r="R3149" s="28"/>
    </row>
    <row r="3150" spans="3:18" ht="15" x14ac:dyDescent="0.2">
      <c r="C3150" s="43"/>
      <c r="R3150" s="28"/>
    </row>
    <row r="3151" spans="3:18" ht="15" x14ac:dyDescent="0.2">
      <c r="C3151" s="43"/>
      <c r="R3151" s="28"/>
    </row>
    <row r="3152" spans="3:18" ht="15" x14ac:dyDescent="0.2">
      <c r="C3152" s="43"/>
      <c r="R3152" s="28"/>
    </row>
    <row r="3153" spans="3:18" ht="15" x14ac:dyDescent="0.2">
      <c r="C3153" s="43"/>
      <c r="R3153" s="28"/>
    </row>
    <row r="3154" spans="3:18" ht="15" x14ac:dyDescent="0.2">
      <c r="C3154" s="43"/>
      <c r="R3154" s="28"/>
    </row>
    <row r="3155" spans="3:18" ht="15" x14ac:dyDescent="0.2">
      <c r="C3155" s="43"/>
      <c r="R3155" s="28"/>
    </row>
    <row r="3156" spans="3:18" ht="15" x14ac:dyDescent="0.2">
      <c r="C3156" s="43"/>
      <c r="R3156" s="28"/>
    </row>
    <row r="3157" spans="3:18" ht="15" x14ac:dyDescent="0.2">
      <c r="C3157" s="43"/>
      <c r="R3157" s="28"/>
    </row>
    <row r="3158" spans="3:18" ht="15" x14ac:dyDescent="0.2">
      <c r="C3158" s="43"/>
      <c r="R3158" s="28"/>
    </row>
    <row r="3159" spans="3:18" ht="15" x14ac:dyDescent="0.2">
      <c r="C3159" s="43"/>
      <c r="R3159" s="28"/>
    </row>
    <row r="3160" spans="3:18" ht="15" x14ac:dyDescent="0.2">
      <c r="C3160" s="43"/>
      <c r="R3160" s="28"/>
    </row>
    <row r="3161" spans="3:18" ht="15" x14ac:dyDescent="0.2">
      <c r="C3161" s="43"/>
      <c r="R3161" s="28"/>
    </row>
    <row r="3162" spans="3:18" ht="15" x14ac:dyDescent="0.2">
      <c r="C3162" s="43"/>
      <c r="R3162" s="28"/>
    </row>
    <row r="3163" spans="3:18" ht="15" x14ac:dyDescent="0.2">
      <c r="C3163" s="43"/>
      <c r="R3163" s="28"/>
    </row>
    <row r="3164" spans="3:18" ht="15" x14ac:dyDescent="0.2">
      <c r="C3164" s="43"/>
      <c r="R3164" s="28"/>
    </row>
    <row r="3165" spans="3:18" ht="15" x14ac:dyDescent="0.2">
      <c r="C3165" s="43"/>
      <c r="R3165" s="28"/>
    </row>
    <row r="3166" spans="3:18" ht="15" x14ac:dyDescent="0.2">
      <c r="C3166" s="43"/>
      <c r="R3166" s="28"/>
    </row>
    <row r="3167" spans="3:18" ht="15" x14ac:dyDescent="0.2">
      <c r="C3167" s="43"/>
      <c r="R3167" s="28"/>
    </row>
    <row r="3168" spans="3:18" ht="15" x14ac:dyDescent="0.2">
      <c r="C3168" s="43"/>
      <c r="R3168" s="28"/>
    </row>
    <row r="3169" spans="3:18" ht="15" x14ac:dyDescent="0.2">
      <c r="C3169" s="43"/>
      <c r="R3169" s="28"/>
    </row>
    <row r="3170" spans="3:18" ht="15" x14ac:dyDescent="0.2">
      <c r="C3170" s="43"/>
      <c r="R3170" s="28"/>
    </row>
    <row r="3171" spans="3:18" ht="15" x14ac:dyDescent="0.2">
      <c r="C3171" s="43"/>
      <c r="R3171" s="28"/>
    </row>
    <row r="3172" spans="3:18" ht="15" x14ac:dyDescent="0.2">
      <c r="C3172" s="43"/>
      <c r="R3172" s="28"/>
    </row>
    <row r="3173" spans="3:18" ht="15" x14ac:dyDescent="0.2">
      <c r="C3173" s="43"/>
      <c r="R3173" s="28"/>
    </row>
    <row r="3174" spans="3:18" ht="15" x14ac:dyDescent="0.2">
      <c r="C3174" s="43"/>
      <c r="R3174" s="28"/>
    </row>
    <row r="3175" spans="3:18" ht="15" x14ac:dyDescent="0.2">
      <c r="C3175" s="43"/>
      <c r="R3175" s="28"/>
    </row>
    <row r="3176" spans="3:18" ht="15" x14ac:dyDescent="0.2">
      <c r="C3176" s="43"/>
      <c r="R3176" s="28"/>
    </row>
    <row r="3177" spans="3:18" ht="15" x14ac:dyDescent="0.2">
      <c r="C3177" s="43"/>
      <c r="R3177" s="28"/>
    </row>
    <row r="3178" spans="3:18" ht="15" x14ac:dyDescent="0.2">
      <c r="C3178" s="43"/>
      <c r="R3178" s="28"/>
    </row>
    <row r="3179" spans="3:18" ht="15" x14ac:dyDescent="0.2">
      <c r="C3179" s="43"/>
      <c r="R3179" s="28"/>
    </row>
    <row r="3180" spans="3:18" ht="15" x14ac:dyDescent="0.2">
      <c r="C3180" s="43"/>
      <c r="R3180" s="28"/>
    </row>
    <row r="3181" spans="3:18" ht="15" x14ac:dyDescent="0.2">
      <c r="C3181" s="43"/>
      <c r="R3181" s="28"/>
    </row>
    <row r="3182" spans="3:18" ht="15" x14ac:dyDescent="0.2">
      <c r="C3182" s="43"/>
      <c r="R3182" s="28"/>
    </row>
    <row r="3183" spans="3:18" ht="15" x14ac:dyDescent="0.2">
      <c r="C3183" s="43"/>
      <c r="R3183" s="28"/>
    </row>
    <row r="3184" spans="3:18" ht="15" x14ac:dyDescent="0.2">
      <c r="C3184" s="43"/>
      <c r="R3184" s="28"/>
    </row>
    <row r="3185" spans="3:18" ht="15" x14ac:dyDescent="0.2">
      <c r="C3185" s="43"/>
      <c r="R3185" s="28"/>
    </row>
    <row r="3186" spans="3:18" ht="15" x14ac:dyDescent="0.2">
      <c r="C3186" s="43"/>
      <c r="R3186" s="28"/>
    </row>
    <row r="3187" spans="3:18" ht="15" x14ac:dyDescent="0.2">
      <c r="C3187" s="43"/>
      <c r="R3187" s="28"/>
    </row>
    <row r="3188" spans="3:18" ht="15" x14ac:dyDescent="0.2">
      <c r="C3188" s="43"/>
      <c r="R3188" s="28"/>
    </row>
    <row r="3189" spans="3:18" ht="15" x14ac:dyDescent="0.2">
      <c r="C3189" s="43"/>
      <c r="R3189" s="28"/>
    </row>
    <row r="3190" spans="3:18" ht="15" x14ac:dyDescent="0.2">
      <c r="C3190" s="43"/>
      <c r="R3190" s="28"/>
    </row>
    <row r="3191" spans="3:18" ht="15" x14ac:dyDescent="0.2">
      <c r="C3191" s="43"/>
      <c r="R3191" s="28"/>
    </row>
    <row r="3192" spans="3:18" ht="15" x14ac:dyDescent="0.2">
      <c r="C3192" s="43"/>
      <c r="R3192" s="28"/>
    </row>
    <row r="3193" spans="3:18" ht="15" x14ac:dyDescent="0.2">
      <c r="C3193" s="43"/>
      <c r="R3193" s="28"/>
    </row>
    <row r="3194" spans="3:18" ht="15" x14ac:dyDescent="0.2">
      <c r="C3194" s="43"/>
      <c r="R3194" s="28"/>
    </row>
    <row r="3195" spans="3:18" ht="15" x14ac:dyDescent="0.2">
      <c r="C3195" s="43"/>
      <c r="R3195" s="28"/>
    </row>
    <row r="3196" spans="3:18" ht="15" x14ac:dyDescent="0.2">
      <c r="C3196" s="43"/>
      <c r="R3196" s="28"/>
    </row>
    <row r="3197" spans="3:18" ht="15" x14ac:dyDescent="0.2">
      <c r="C3197" s="43"/>
      <c r="R3197" s="28"/>
    </row>
    <row r="3198" spans="3:18" ht="15" x14ac:dyDescent="0.2">
      <c r="C3198" s="43"/>
      <c r="R3198" s="28"/>
    </row>
    <row r="3199" spans="3:18" ht="15" x14ac:dyDescent="0.2">
      <c r="C3199" s="43"/>
      <c r="R3199" s="28"/>
    </row>
    <row r="3200" spans="3:18" ht="15" x14ac:dyDescent="0.2">
      <c r="C3200" s="43"/>
      <c r="R3200" s="28"/>
    </row>
    <row r="3201" spans="3:18" ht="15" x14ac:dyDescent="0.2">
      <c r="C3201" s="43"/>
      <c r="R3201" s="28"/>
    </row>
    <row r="3202" spans="3:18" ht="15" x14ac:dyDescent="0.2">
      <c r="C3202" s="43"/>
      <c r="R3202" s="28"/>
    </row>
    <row r="3203" spans="3:18" ht="15" x14ac:dyDescent="0.2">
      <c r="C3203" s="43"/>
      <c r="R3203" s="28"/>
    </row>
    <row r="3204" spans="3:18" ht="15" x14ac:dyDescent="0.2">
      <c r="C3204" s="43"/>
      <c r="R3204" s="28"/>
    </row>
    <row r="3205" spans="3:18" ht="15" x14ac:dyDescent="0.2">
      <c r="C3205" s="43"/>
      <c r="R3205" s="28"/>
    </row>
    <row r="3206" spans="3:18" ht="15" x14ac:dyDescent="0.2">
      <c r="C3206" s="43"/>
      <c r="R3206" s="28"/>
    </row>
    <row r="3207" spans="3:18" ht="15" x14ac:dyDescent="0.2">
      <c r="C3207" s="43"/>
      <c r="R3207" s="28"/>
    </row>
    <row r="3208" spans="3:18" ht="15" x14ac:dyDescent="0.2">
      <c r="C3208" s="43"/>
      <c r="R3208" s="28"/>
    </row>
    <row r="3209" spans="3:18" ht="15" x14ac:dyDescent="0.2">
      <c r="C3209" s="43"/>
      <c r="R3209" s="28"/>
    </row>
    <row r="3210" spans="3:18" ht="15" x14ac:dyDescent="0.2">
      <c r="C3210" s="43"/>
      <c r="R3210" s="28"/>
    </row>
    <row r="3211" spans="3:18" ht="15" x14ac:dyDescent="0.2">
      <c r="C3211" s="43"/>
      <c r="R3211" s="28"/>
    </row>
    <row r="3212" spans="3:18" ht="15" x14ac:dyDescent="0.2">
      <c r="C3212" s="43"/>
      <c r="R3212" s="28"/>
    </row>
    <row r="3213" spans="3:18" ht="15" x14ac:dyDescent="0.2">
      <c r="C3213" s="43"/>
      <c r="R3213" s="28"/>
    </row>
    <row r="3214" spans="3:18" ht="15" x14ac:dyDescent="0.2">
      <c r="C3214" s="43"/>
      <c r="R3214" s="28"/>
    </row>
    <row r="3215" spans="3:18" ht="15" x14ac:dyDescent="0.2">
      <c r="C3215" s="43"/>
      <c r="R3215" s="28"/>
    </row>
    <row r="3216" spans="3:18" ht="15" x14ac:dyDescent="0.2">
      <c r="C3216" s="43"/>
      <c r="R3216" s="28"/>
    </row>
    <row r="3217" spans="3:18" ht="15" x14ac:dyDescent="0.2">
      <c r="C3217" s="43"/>
      <c r="R3217" s="28"/>
    </row>
    <row r="3218" spans="3:18" ht="15" x14ac:dyDescent="0.2">
      <c r="C3218" s="43"/>
      <c r="R3218" s="28"/>
    </row>
    <row r="3219" spans="3:18" ht="15" x14ac:dyDescent="0.2">
      <c r="C3219" s="43"/>
      <c r="R3219" s="28"/>
    </row>
    <row r="3220" spans="3:18" ht="15" x14ac:dyDescent="0.2">
      <c r="C3220" s="43"/>
      <c r="R3220" s="28"/>
    </row>
    <row r="3221" spans="3:18" ht="15" x14ac:dyDescent="0.2">
      <c r="C3221" s="43"/>
      <c r="R3221" s="28"/>
    </row>
    <row r="3222" spans="3:18" ht="15" x14ac:dyDescent="0.2">
      <c r="C3222" s="43"/>
      <c r="R3222" s="28"/>
    </row>
    <row r="3223" spans="3:18" ht="15" x14ac:dyDescent="0.2">
      <c r="C3223" s="43"/>
      <c r="R3223" s="28"/>
    </row>
    <row r="3224" spans="3:18" ht="15" x14ac:dyDescent="0.2">
      <c r="C3224" s="43"/>
      <c r="R3224" s="28"/>
    </row>
    <row r="3225" spans="3:18" ht="15" x14ac:dyDescent="0.2">
      <c r="C3225" s="43"/>
      <c r="R3225" s="28"/>
    </row>
    <row r="3226" spans="3:18" ht="15" x14ac:dyDescent="0.2">
      <c r="C3226" s="43"/>
      <c r="R3226" s="28"/>
    </row>
    <row r="3227" spans="3:18" ht="15" x14ac:dyDescent="0.2">
      <c r="C3227" s="43"/>
      <c r="R3227" s="28"/>
    </row>
    <row r="3228" spans="3:18" ht="15" x14ac:dyDescent="0.2">
      <c r="C3228" s="43"/>
      <c r="R3228" s="28"/>
    </row>
    <row r="3229" spans="3:18" ht="15" x14ac:dyDescent="0.2">
      <c r="C3229" s="43"/>
      <c r="R3229" s="28"/>
    </row>
    <row r="3230" spans="3:18" ht="15" x14ac:dyDescent="0.2">
      <c r="C3230" s="43"/>
      <c r="R3230" s="28"/>
    </row>
    <row r="3231" spans="3:18" ht="15" x14ac:dyDescent="0.2">
      <c r="C3231" s="43"/>
      <c r="R3231" s="28"/>
    </row>
    <row r="3232" spans="3:18" ht="15" x14ac:dyDescent="0.2">
      <c r="C3232" s="43"/>
      <c r="R3232" s="28"/>
    </row>
    <row r="3233" spans="3:18" ht="15" x14ac:dyDescent="0.2">
      <c r="C3233" s="43"/>
      <c r="R3233" s="28"/>
    </row>
    <row r="3234" spans="3:18" ht="15" x14ac:dyDescent="0.2">
      <c r="C3234" s="43"/>
      <c r="R3234" s="28"/>
    </row>
    <row r="3235" spans="3:18" ht="15" x14ac:dyDescent="0.2">
      <c r="C3235" s="43"/>
      <c r="R3235" s="28"/>
    </row>
    <row r="3236" spans="3:18" ht="15" x14ac:dyDescent="0.2">
      <c r="C3236" s="43"/>
      <c r="R3236" s="28"/>
    </row>
    <row r="3237" spans="3:18" ht="15" x14ac:dyDescent="0.2">
      <c r="C3237" s="43"/>
      <c r="R3237" s="28"/>
    </row>
    <row r="3238" spans="3:18" ht="15" x14ac:dyDescent="0.2">
      <c r="C3238" s="43"/>
      <c r="R3238" s="28"/>
    </row>
    <row r="3239" spans="3:18" ht="15" x14ac:dyDescent="0.2">
      <c r="C3239" s="43"/>
      <c r="R3239" s="28"/>
    </row>
    <row r="3240" spans="3:18" ht="15" x14ac:dyDescent="0.2">
      <c r="C3240" s="43"/>
      <c r="R3240" s="28"/>
    </row>
    <row r="3241" spans="3:18" ht="15" x14ac:dyDescent="0.2">
      <c r="C3241" s="43"/>
      <c r="R3241" s="28"/>
    </row>
    <row r="3242" spans="3:18" ht="15" x14ac:dyDescent="0.2">
      <c r="C3242" s="43"/>
      <c r="R3242" s="28"/>
    </row>
    <row r="3243" spans="3:18" ht="15" x14ac:dyDescent="0.2">
      <c r="C3243" s="43"/>
      <c r="R3243" s="28"/>
    </row>
    <row r="3244" spans="3:18" ht="15" x14ac:dyDescent="0.2">
      <c r="C3244" s="43"/>
      <c r="R3244" s="28"/>
    </row>
    <row r="3245" spans="3:18" ht="15" x14ac:dyDescent="0.2">
      <c r="C3245" s="43"/>
      <c r="R3245" s="28"/>
    </row>
    <row r="3246" spans="3:18" ht="15" x14ac:dyDescent="0.2">
      <c r="C3246" s="43"/>
      <c r="R3246" s="28"/>
    </row>
    <row r="3247" spans="3:18" ht="15" x14ac:dyDescent="0.2">
      <c r="C3247" s="43"/>
      <c r="R3247" s="28"/>
    </row>
    <row r="3248" spans="3:18" ht="15" x14ac:dyDescent="0.2">
      <c r="C3248" s="43"/>
      <c r="R3248" s="28"/>
    </row>
    <row r="3249" spans="3:18" ht="15" x14ac:dyDescent="0.2">
      <c r="C3249" s="43"/>
      <c r="R3249" s="28"/>
    </row>
    <row r="3250" spans="3:18" ht="15" x14ac:dyDescent="0.2">
      <c r="C3250" s="43"/>
      <c r="R3250" s="28"/>
    </row>
    <row r="3251" spans="3:18" ht="15" x14ac:dyDescent="0.2">
      <c r="C3251" s="43"/>
      <c r="R3251" s="28"/>
    </row>
    <row r="3252" spans="3:18" ht="15" x14ac:dyDescent="0.2">
      <c r="C3252" s="43"/>
      <c r="R3252" s="28"/>
    </row>
    <row r="3253" spans="3:18" ht="15" x14ac:dyDescent="0.2">
      <c r="C3253" s="43"/>
      <c r="R3253" s="28"/>
    </row>
    <row r="3254" spans="3:18" ht="15" x14ac:dyDescent="0.2">
      <c r="C3254" s="43"/>
      <c r="R3254" s="28"/>
    </row>
    <row r="3255" spans="3:18" ht="15" x14ac:dyDescent="0.2">
      <c r="C3255" s="43"/>
      <c r="R3255" s="28"/>
    </row>
    <row r="3256" spans="3:18" ht="15" x14ac:dyDescent="0.2">
      <c r="C3256" s="43"/>
      <c r="R3256" s="28"/>
    </row>
    <row r="3257" spans="3:18" ht="15" x14ac:dyDescent="0.2">
      <c r="C3257" s="43"/>
      <c r="R3257" s="28"/>
    </row>
    <row r="3258" spans="3:18" ht="15" x14ac:dyDescent="0.2">
      <c r="C3258" s="43"/>
      <c r="R3258" s="28"/>
    </row>
    <row r="3259" spans="3:18" ht="15" x14ac:dyDescent="0.2">
      <c r="C3259" s="43"/>
      <c r="R3259" s="28"/>
    </row>
    <row r="3260" spans="3:18" ht="15" x14ac:dyDescent="0.2">
      <c r="C3260" s="43"/>
      <c r="R3260" s="28"/>
    </row>
    <row r="3261" spans="3:18" ht="15" x14ac:dyDescent="0.2">
      <c r="C3261" s="43"/>
      <c r="R3261" s="28"/>
    </row>
    <row r="3262" spans="3:18" ht="15" x14ac:dyDescent="0.2">
      <c r="C3262" s="43"/>
      <c r="R3262" s="28"/>
    </row>
    <row r="3263" spans="3:18" ht="15" x14ac:dyDescent="0.2">
      <c r="C3263" s="43"/>
      <c r="R3263" s="28"/>
    </row>
    <row r="3264" spans="3:18" ht="15" x14ac:dyDescent="0.2">
      <c r="C3264" s="43"/>
      <c r="R3264" s="28"/>
    </row>
    <row r="3265" spans="3:18" ht="15" x14ac:dyDescent="0.2">
      <c r="C3265" s="43"/>
      <c r="R3265" s="28"/>
    </row>
    <row r="3266" spans="3:18" ht="15" x14ac:dyDescent="0.2">
      <c r="C3266" s="43"/>
      <c r="R3266" s="28"/>
    </row>
    <row r="3267" spans="3:18" ht="15" x14ac:dyDescent="0.2">
      <c r="C3267" s="43"/>
      <c r="R3267" s="28"/>
    </row>
    <row r="3268" spans="3:18" ht="15" x14ac:dyDescent="0.2">
      <c r="C3268" s="43"/>
      <c r="R3268" s="28"/>
    </row>
    <row r="3269" spans="3:18" ht="15" x14ac:dyDescent="0.2">
      <c r="C3269" s="43"/>
      <c r="R3269" s="28"/>
    </row>
    <row r="3270" spans="3:18" ht="15" x14ac:dyDescent="0.2">
      <c r="C3270" s="43"/>
      <c r="R3270" s="28"/>
    </row>
    <row r="3271" spans="3:18" ht="15" x14ac:dyDescent="0.2">
      <c r="C3271" s="43"/>
      <c r="R3271" s="28"/>
    </row>
    <row r="3272" spans="3:18" ht="15" x14ac:dyDescent="0.2">
      <c r="C3272" s="43"/>
      <c r="R3272" s="28"/>
    </row>
    <row r="3273" spans="3:18" ht="15" x14ac:dyDescent="0.2">
      <c r="C3273" s="43"/>
      <c r="R3273" s="28"/>
    </row>
    <row r="3274" spans="3:18" ht="15" x14ac:dyDescent="0.2">
      <c r="C3274" s="43"/>
      <c r="R3274" s="28"/>
    </row>
    <row r="3275" spans="3:18" ht="15" x14ac:dyDescent="0.2">
      <c r="C3275" s="43"/>
      <c r="R3275" s="28"/>
    </row>
    <row r="3276" spans="3:18" ht="15" x14ac:dyDescent="0.2">
      <c r="C3276" s="43"/>
      <c r="R3276" s="28"/>
    </row>
    <row r="3277" spans="3:18" ht="15" x14ac:dyDescent="0.2">
      <c r="C3277" s="43"/>
      <c r="R3277" s="28"/>
    </row>
    <row r="3278" spans="3:18" ht="15" x14ac:dyDescent="0.2">
      <c r="C3278" s="43"/>
      <c r="R3278" s="28"/>
    </row>
    <row r="3279" spans="3:18" ht="15" x14ac:dyDescent="0.2">
      <c r="C3279" s="43"/>
      <c r="R3279" s="28"/>
    </row>
    <row r="3280" spans="3:18" ht="15" x14ac:dyDescent="0.2">
      <c r="C3280" s="43"/>
      <c r="R3280" s="28"/>
    </row>
    <row r="3281" spans="3:18" ht="15" x14ac:dyDescent="0.2">
      <c r="C3281" s="43"/>
      <c r="R3281" s="28"/>
    </row>
    <row r="3282" spans="3:18" ht="15" x14ac:dyDescent="0.2">
      <c r="C3282" s="43"/>
      <c r="R3282" s="28"/>
    </row>
    <row r="3283" spans="3:18" ht="15" x14ac:dyDescent="0.2">
      <c r="C3283" s="43"/>
      <c r="R3283" s="28"/>
    </row>
    <row r="3284" spans="3:18" ht="15" x14ac:dyDescent="0.2">
      <c r="C3284" s="43"/>
      <c r="R3284" s="28"/>
    </row>
    <row r="3285" spans="3:18" ht="15" x14ac:dyDescent="0.2">
      <c r="C3285" s="43"/>
      <c r="R3285" s="28"/>
    </row>
    <row r="3286" spans="3:18" ht="15" x14ac:dyDescent="0.2">
      <c r="C3286" s="43"/>
      <c r="R3286" s="28"/>
    </row>
    <row r="3287" spans="3:18" ht="15" x14ac:dyDescent="0.2">
      <c r="C3287" s="43"/>
      <c r="R3287" s="28"/>
    </row>
    <row r="3288" spans="3:18" ht="15" x14ac:dyDescent="0.2">
      <c r="C3288" s="43"/>
      <c r="R3288" s="28"/>
    </row>
    <row r="3289" spans="3:18" ht="15" x14ac:dyDescent="0.2">
      <c r="C3289" s="43"/>
      <c r="R3289" s="28"/>
    </row>
    <row r="3290" spans="3:18" ht="15" x14ac:dyDescent="0.2">
      <c r="C3290" s="43"/>
      <c r="R3290" s="28"/>
    </row>
    <row r="3291" spans="3:18" ht="15" x14ac:dyDescent="0.2">
      <c r="C3291" s="43"/>
      <c r="R3291" s="28"/>
    </row>
    <row r="3292" spans="3:18" ht="15" x14ac:dyDescent="0.2">
      <c r="C3292" s="43"/>
      <c r="R3292" s="28"/>
    </row>
    <row r="3293" spans="3:18" ht="15" x14ac:dyDescent="0.2">
      <c r="C3293" s="43"/>
      <c r="R3293" s="28"/>
    </row>
    <row r="3294" spans="3:18" ht="15" x14ac:dyDescent="0.2">
      <c r="C3294" s="43"/>
      <c r="R3294" s="28"/>
    </row>
    <row r="3295" spans="3:18" ht="15" x14ac:dyDescent="0.2">
      <c r="C3295" s="43"/>
      <c r="R3295" s="28"/>
    </row>
    <row r="3296" spans="3:18" ht="15" x14ac:dyDescent="0.2">
      <c r="C3296" s="43"/>
      <c r="R3296" s="28"/>
    </row>
    <row r="3297" spans="3:18" ht="15" x14ac:dyDescent="0.2">
      <c r="C3297" s="43"/>
      <c r="R3297" s="28"/>
    </row>
    <row r="3298" spans="3:18" ht="15" x14ac:dyDescent="0.2">
      <c r="C3298" s="43"/>
      <c r="R3298" s="28"/>
    </row>
    <row r="3299" spans="3:18" ht="15" x14ac:dyDescent="0.2">
      <c r="C3299" s="43"/>
      <c r="R3299" s="28"/>
    </row>
    <row r="3300" spans="3:18" ht="15" x14ac:dyDescent="0.2">
      <c r="C3300" s="43"/>
      <c r="R3300" s="28"/>
    </row>
    <row r="3301" spans="3:18" ht="15" x14ac:dyDescent="0.2">
      <c r="C3301" s="43"/>
      <c r="R3301" s="28"/>
    </row>
    <row r="3302" spans="3:18" ht="15" x14ac:dyDescent="0.2">
      <c r="C3302" s="43"/>
      <c r="R3302" s="28"/>
    </row>
    <row r="3303" spans="3:18" ht="15" x14ac:dyDescent="0.2">
      <c r="C3303" s="43"/>
      <c r="R3303" s="28"/>
    </row>
    <row r="3304" spans="3:18" ht="15" x14ac:dyDescent="0.2">
      <c r="C3304" s="43"/>
      <c r="R3304" s="28"/>
    </row>
    <row r="3305" spans="3:18" ht="15" x14ac:dyDescent="0.2">
      <c r="C3305" s="43"/>
      <c r="R3305" s="28"/>
    </row>
    <row r="3306" spans="3:18" ht="15" x14ac:dyDescent="0.2">
      <c r="C3306" s="43"/>
      <c r="R3306" s="28"/>
    </row>
    <row r="3307" spans="3:18" ht="15" x14ac:dyDescent="0.2">
      <c r="C3307" s="43"/>
      <c r="R3307" s="28"/>
    </row>
    <row r="3308" spans="3:18" ht="15" x14ac:dyDescent="0.2">
      <c r="C3308" s="43"/>
      <c r="R3308" s="28"/>
    </row>
    <row r="3309" spans="3:18" ht="15" x14ac:dyDescent="0.2">
      <c r="C3309" s="43"/>
      <c r="R3309" s="28"/>
    </row>
    <row r="3310" spans="3:18" ht="15" x14ac:dyDescent="0.2">
      <c r="C3310" s="43"/>
      <c r="R3310" s="28"/>
    </row>
    <row r="3311" spans="3:18" ht="15" x14ac:dyDescent="0.2">
      <c r="C3311" s="43"/>
      <c r="R3311" s="28"/>
    </row>
    <row r="3312" spans="3:18" ht="15" x14ac:dyDescent="0.2">
      <c r="C3312" s="43"/>
      <c r="R3312" s="28"/>
    </row>
    <row r="3313" spans="3:18" ht="15" x14ac:dyDescent="0.2">
      <c r="C3313" s="43"/>
      <c r="R3313" s="28"/>
    </row>
    <row r="3314" spans="3:18" ht="15" x14ac:dyDescent="0.2">
      <c r="C3314" s="43"/>
      <c r="R3314" s="28"/>
    </row>
    <row r="3315" spans="3:18" ht="15" x14ac:dyDescent="0.2">
      <c r="C3315" s="43"/>
      <c r="R3315" s="28"/>
    </row>
    <row r="3316" spans="3:18" ht="15" x14ac:dyDescent="0.2">
      <c r="C3316" s="43"/>
      <c r="R3316" s="28"/>
    </row>
    <row r="3317" spans="3:18" ht="15" x14ac:dyDescent="0.2">
      <c r="C3317" s="43"/>
      <c r="R3317" s="28"/>
    </row>
    <row r="3318" spans="3:18" ht="15" x14ac:dyDescent="0.2">
      <c r="C3318" s="43"/>
      <c r="R3318" s="28"/>
    </row>
    <row r="3319" spans="3:18" ht="15" x14ac:dyDescent="0.2">
      <c r="C3319" s="43"/>
      <c r="R3319" s="28"/>
    </row>
    <row r="3320" spans="3:18" ht="15" x14ac:dyDescent="0.2">
      <c r="C3320" s="43"/>
      <c r="R3320" s="28"/>
    </row>
    <row r="3321" spans="3:18" ht="15" x14ac:dyDescent="0.2">
      <c r="C3321" s="43"/>
      <c r="R3321" s="28"/>
    </row>
    <row r="3322" spans="3:18" ht="15" x14ac:dyDescent="0.2">
      <c r="C3322" s="43"/>
      <c r="R3322" s="28"/>
    </row>
    <row r="3323" spans="3:18" ht="15" x14ac:dyDescent="0.2">
      <c r="C3323" s="43"/>
      <c r="R3323" s="28"/>
    </row>
    <row r="3324" spans="3:18" ht="15" x14ac:dyDescent="0.2">
      <c r="C3324" s="43"/>
      <c r="R3324" s="28"/>
    </row>
    <row r="3325" spans="3:18" ht="15" x14ac:dyDescent="0.2">
      <c r="C3325" s="43"/>
      <c r="R3325" s="28"/>
    </row>
    <row r="3326" spans="3:18" ht="15" x14ac:dyDescent="0.2">
      <c r="C3326" s="43"/>
      <c r="R3326" s="28"/>
    </row>
    <row r="3327" spans="3:18" ht="15" x14ac:dyDescent="0.2">
      <c r="C3327" s="43"/>
      <c r="R3327" s="28"/>
    </row>
    <row r="3328" spans="3:18" ht="15" x14ac:dyDescent="0.2">
      <c r="C3328" s="43"/>
      <c r="R3328" s="28"/>
    </row>
    <row r="3329" spans="3:18" ht="15" x14ac:dyDescent="0.2">
      <c r="C3329" s="43"/>
      <c r="R3329" s="28"/>
    </row>
    <row r="3330" spans="3:18" ht="15" x14ac:dyDescent="0.2">
      <c r="C3330" s="43"/>
      <c r="R3330" s="28"/>
    </row>
    <row r="3331" spans="3:18" ht="15" x14ac:dyDescent="0.2">
      <c r="C3331" s="43"/>
      <c r="R3331" s="28"/>
    </row>
    <row r="3332" spans="3:18" ht="15" x14ac:dyDescent="0.2">
      <c r="C3332" s="43"/>
      <c r="R3332" s="28"/>
    </row>
    <row r="3333" spans="3:18" ht="15" x14ac:dyDescent="0.2">
      <c r="C3333" s="43"/>
      <c r="R3333" s="28"/>
    </row>
    <row r="3334" spans="3:18" ht="15" x14ac:dyDescent="0.2">
      <c r="C3334" s="43"/>
      <c r="R3334" s="28"/>
    </row>
    <row r="3335" spans="3:18" ht="15" x14ac:dyDescent="0.2">
      <c r="C3335" s="43"/>
      <c r="R3335" s="28"/>
    </row>
    <row r="3336" spans="3:18" ht="15" x14ac:dyDescent="0.2">
      <c r="C3336" s="43"/>
      <c r="R3336" s="28"/>
    </row>
    <row r="3337" spans="3:18" ht="15" x14ac:dyDescent="0.2">
      <c r="C3337" s="43"/>
      <c r="R3337" s="28"/>
    </row>
    <row r="3338" spans="3:18" ht="15" x14ac:dyDescent="0.2">
      <c r="C3338" s="43"/>
      <c r="R3338" s="28"/>
    </row>
    <row r="3339" spans="3:18" ht="15" x14ac:dyDescent="0.2">
      <c r="C3339" s="43"/>
      <c r="R3339" s="28"/>
    </row>
    <row r="3340" spans="3:18" ht="15" x14ac:dyDescent="0.2">
      <c r="C3340" s="43"/>
      <c r="R3340" s="28"/>
    </row>
    <row r="3341" spans="3:18" ht="15" x14ac:dyDescent="0.2">
      <c r="C3341" s="43"/>
      <c r="R3341" s="28"/>
    </row>
    <row r="3342" spans="3:18" ht="15" x14ac:dyDescent="0.2">
      <c r="C3342" s="43"/>
      <c r="R3342" s="28"/>
    </row>
    <row r="3343" spans="3:18" ht="15" x14ac:dyDescent="0.2">
      <c r="C3343" s="43"/>
      <c r="R3343" s="28"/>
    </row>
    <row r="3344" spans="3:18" ht="15" x14ac:dyDescent="0.2">
      <c r="C3344" s="43"/>
      <c r="R3344" s="28"/>
    </row>
    <row r="3345" spans="3:18" ht="15" x14ac:dyDescent="0.2">
      <c r="C3345" s="43"/>
      <c r="R3345" s="28"/>
    </row>
    <row r="3346" spans="3:18" ht="15" x14ac:dyDescent="0.2">
      <c r="C3346" s="43"/>
      <c r="R3346" s="28"/>
    </row>
    <row r="3347" spans="3:18" ht="15" x14ac:dyDescent="0.2">
      <c r="C3347" s="43"/>
      <c r="R3347" s="28"/>
    </row>
    <row r="3348" spans="3:18" ht="15" x14ac:dyDescent="0.2">
      <c r="C3348" s="43"/>
      <c r="R3348" s="28"/>
    </row>
    <row r="3349" spans="3:18" ht="15" x14ac:dyDescent="0.2">
      <c r="C3349" s="43"/>
      <c r="R3349" s="28"/>
    </row>
    <row r="3350" spans="3:18" ht="15" x14ac:dyDescent="0.2">
      <c r="C3350" s="43"/>
      <c r="R3350" s="28"/>
    </row>
    <row r="3351" spans="3:18" ht="15" x14ac:dyDescent="0.2">
      <c r="C3351" s="43"/>
      <c r="R3351" s="28"/>
    </row>
    <row r="3352" spans="3:18" ht="15" x14ac:dyDescent="0.2">
      <c r="C3352" s="43"/>
      <c r="R3352" s="28"/>
    </row>
    <row r="3353" spans="3:18" ht="15" x14ac:dyDescent="0.2">
      <c r="C3353" s="43"/>
      <c r="R3353" s="28"/>
    </row>
    <row r="3354" spans="3:18" ht="15" x14ac:dyDescent="0.2">
      <c r="C3354" s="43"/>
      <c r="R3354" s="28"/>
    </row>
    <row r="3355" spans="3:18" ht="15" x14ac:dyDescent="0.2">
      <c r="C3355" s="43"/>
      <c r="R3355" s="28"/>
    </row>
    <row r="3356" spans="3:18" ht="15" x14ac:dyDescent="0.2">
      <c r="C3356" s="43"/>
      <c r="R3356" s="28"/>
    </row>
    <row r="3357" spans="3:18" ht="15" x14ac:dyDescent="0.2">
      <c r="C3357" s="43"/>
      <c r="R3357" s="28"/>
    </row>
    <row r="3358" spans="3:18" ht="15" x14ac:dyDescent="0.2">
      <c r="C3358" s="43"/>
      <c r="R3358" s="28"/>
    </row>
    <row r="3359" spans="3:18" ht="15" x14ac:dyDescent="0.2">
      <c r="C3359" s="43"/>
      <c r="R3359" s="28"/>
    </row>
    <row r="3360" spans="3:18" ht="15" x14ac:dyDescent="0.2">
      <c r="C3360" s="43"/>
      <c r="R3360" s="28"/>
    </row>
    <row r="3361" spans="3:18" ht="15" x14ac:dyDescent="0.2">
      <c r="C3361" s="43"/>
      <c r="R3361" s="28"/>
    </row>
    <row r="3362" spans="3:18" ht="15" x14ac:dyDescent="0.2">
      <c r="C3362" s="43"/>
      <c r="R3362" s="28"/>
    </row>
    <row r="3363" spans="3:18" ht="15" x14ac:dyDescent="0.2">
      <c r="C3363" s="43"/>
      <c r="R3363" s="28"/>
    </row>
    <row r="3364" spans="3:18" ht="15" x14ac:dyDescent="0.2">
      <c r="C3364" s="43"/>
      <c r="R3364" s="28"/>
    </row>
    <row r="3365" spans="3:18" ht="15" x14ac:dyDescent="0.2">
      <c r="C3365" s="43"/>
      <c r="R3365" s="28"/>
    </row>
    <row r="3366" spans="3:18" ht="15" x14ac:dyDescent="0.2">
      <c r="C3366" s="43"/>
      <c r="R3366" s="28"/>
    </row>
    <row r="3367" spans="3:18" ht="15" x14ac:dyDescent="0.2">
      <c r="C3367" s="43"/>
      <c r="R3367" s="28"/>
    </row>
    <row r="3368" spans="3:18" ht="15" x14ac:dyDescent="0.2">
      <c r="C3368" s="43"/>
      <c r="R3368" s="28"/>
    </row>
    <row r="3369" spans="3:18" ht="15" x14ac:dyDescent="0.2">
      <c r="C3369" s="43"/>
      <c r="R3369" s="28"/>
    </row>
    <row r="3370" spans="3:18" ht="15" x14ac:dyDescent="0.2">
      <c r="C3370" s="43"/>
      <c r="R3370" s="28"/>
    </row>
    <row r="3371" spans="3:18" ht="15" x14ac:dyDescent="0.2">
      <c r="C3371" s="43"/>
      <c r="R3371" s="28"/>
    </row>
    <row r="3372" spans="3:18" ht="15" x14ac:dyDescent="0.2">
      <c r="C3372" s="43"/>
      <c r="R3372" s="28"/>
    </row>
    <row r="3373" spans="3:18" ht="15" x14ac:dyDescent="0.2">
      <c r="C3373" s="43"/>
      <c r="R3373" s="28"/>
    </row>
    <row r="3374" spans="3:18" ht="15" x14ac:dyDescent="0.2">
      <c r="C3374" s="43"/>
      <c r="R3374" s="28"/>
    </row>
    <row r="3375" spans="3:18" ht="15" x14ac:dyDescent="0.2">
      <c r="C3375" s="43"/>
      <c r="R3375" s="28"/>
    </row>
    <row r="3376" spans="3:18" ht="15" x14ac:dyDescent="0.2">
      <c r="C3376" s="43"/>
      <c r="R3376" s="28"/>
    </row>
    <row r="3377" spans="3:18" ht="15" x14ac:dyDescent="0.2">
      <c r="C3377" s="43"/>
      <c r="R3377" s="28"/>
    </row>
    <row r="3378" spans="3:18" ht="15" x14ac:dyDescent="0.2">
      <c r="C3378" s="43"/>
      <c r="R3378" s="28"/>
    </row>
    <row r="3379" spans="3:18" ht="15" x14ac:dyDescent="0.2">
      <c r="C3379" s="43"/>
      <c r="R3379" s="28"/>
    </row>
    <row r="3380" spans="3:18" ht="15" x14ac:dyDescent="0.2">
      <c r="C3380" s="43"/>
      <c r="R3380" s="28"/>
    </row>
    <row r="3381" spans="3:18" ht="15" x14ac:dyDescent="0.2">
      <c r="C3381" s="43"/>
      <c r="R3381" s="28"/>
    </row>
    <row r="3382" spans="3:18" ht="15" x14ac:dyDescent="0.2">
      <c r="C3382" s="43"/>
      <c r="R3382" s="28"/>
    </row>
    <row r="3383" spans="3:18" ht="15" x14ac:dyDescent="0.2">
      <c r="C3383" s="43"/>
      <c r="R3383" s="28"/>
    </row>
    <row r="3384" spans="3:18" ht="15" x14ac:dyDescent="0.2">
      <c r="C3384" s="43"/>
      <c r="R3384" s="28"/>
    </row>
    <row r="3385" spans="3:18" ht="15" x14ac:dyDescent="0.2">
      <c r="C3385" s="43"/>
      <c r="R3385" s="28"/>
    </row>
    <row r="3386" spans="3:18" ht="15" x14ac:dyDescent="0.2">
      <c r="C3386" s="43"/>
      <c r="R3386" s="28"/>
    </row>
    <row r="3387" spans="3:18" ht="15" x14ac:dyDescent="0.2">
      <c r="C3387" s="43"/>
      <c r="R3387" s="28"/>
    </row>
    <row r="3388" spans="3:18" ht="15" x14ac:dyDescent="0.2">
      <c r="C3388" s="43"/>
      <c r="R3388" s="28"/>
    </row>
    <row r="3389" spans="3:18" ht="15" x14ac:dyDescent="0.2">
      <c r="C3389" s="43"/>
      <c r="R3389" s="28"/>
    </row>
    <row r="3390" spans="3:18" ht="15" x14ac:dyDescent="0.2">
      <c r="C3390" s="43"/>
      <c r="R3390" s="28"/>
    </row>
    <row r="3391" spans="3:18" ht="15" x14ac:dyDescent="0.2">
      <c r="C3391" s="43"/>
      <c r="R3391" s="28"/>
    </row>
    <row r="3392" spans="3:18" ht="15" x14ac:dyDescent="0.2">
      <c r="C3392" s="43"/>
      <c r="R3392" s="28"/>
    </row>
    <row r="3393" spans="3:18" ht="15" x14ac:dyDescent="0.2">
      <c r="C3393" s="43"/>
      <c r="R3393" s="28"/>
    </row>
    <row r="3394" spans="3:18" ht="15" x14ac:dyDescent="0.2">
      <c r="C3394" s="43"/>
      <c r="R3394" s="28"/>
    </row>
    <row r="3395" spans="3:18" ht="15" x14ac:dyDescent="0.2">
      <c r="C3395" s="43"/>
      <c r="R3395" s="28"/>
    </row>
    <row r="3396" spans="3:18" ht="15" x14ac:dyDescent="0.2">
      <c r="C3396" s="43"/>
      <c r="R3396" s="28"/>
    </row>
    <row r="3397" spans="3:18" ht="15" x14ac:dyDescent="0.2">
      <c r="C3397" s="43"/>
      <c r="R3397" s="28"/>
    </row>
    <row r="3398" spans="3:18" ht="15" x14ac:dyDescent="0.2">
      <c r="C3398" s="43"/>
      <c r="R3398" s="28"/>
    </row>
    <row r="3399" spans="3:18" ht="15" x14ac:dyDescent="0.2">
      <c r="C3399" s="43"/>
      <c r="R3399" s="28"/>
    </row>
    <row r="3400" spans="3:18" ht="15" x14ac:dyDescent="0.2">
      <c r="C3400" s="43"/>
      <c r="R3400" s="28"/>
    </row>
    <row r="3401" spans="3:18" ht="15" x14ac:dyDescent="0.2">
      <c r="C3401" s="43"/>
      <c r="R3401" s="28"/>
    </row>
    <row r="3402" spans="3:18" ht="15" x14ac:dyDescent="0.2">
      <c r="C3402" s="43"/>
      <c r="R3402" s="28"/>
    </row>
    <row r="3403" spans="3:18" ht="15" x14ac:dyDescent="0.2">
      <c r="C3403" s="43"/>
      <c r="R3403" s="28"/>
    </row>
    <row r="3404" spans="3:18" ht="15" x14ac:dyDescent="0.2">
      <c r="C3404" s="43"/>
      <c r="R3404" s="28"/>
    </row>
    <row r="3405" spans="3:18" ht="15" x14ac:dyDescent="0.2">
      <c r="C3405" s="43"/>
      <c r="R3405" s="28"/>
    </row>
    <row r="3406" spans="3:18" ht="15" x14ac:dyDescent="0.2">
      <c r="C3406" s="43"/>
      <c r="R3406" s="28"/>
    </row>
    <row r="3407" spans="3:18" ht="15" x14ac:dyDescent="0.2">
      <c r="C3407" s="43"/>
      <c r="R3407" s="28"/>
    </row>
    <row r="3408" spans="3:18" ht="15" x14ac:dyDescent="0.2">
      <c r="C3408" s="43"/>
      <c r="R3408" s="28"/>
    </row>
    <row r="3409" spans="3:18" ht="15" x14ac:dyDescent="0.2">
      <c r="C3409" s="43"/>
      <c r="R3409" s="28"/>
    </row>
    <row r="3410" spans="3:18" ht="15" x14ac:dyDescent="0.2">
      <c r="C3410" s="43"/>
      <c r="R3410" s="28"/>
    </row>
    <row r="3411" spans="3:18" ht="15" x14ac:dyDescent="0.2">
      <c r="C3411" s="43"/>
      <c r="R3411" s="28"/>
    </row>
    <row r="3412" spans="3:18" ht="15" x14ac:dyDescent="0.2">
      <c r="C3412" s="43"/>
      <c r="R3412" s="28"/>
    </row>
    <row r="3413" spans="3:18" ht="15" x14ac:dyDescent="0.2">
      <c r="C3413" s="43"/>
      <c r="R3413" s="28"/>
    </row>
    <row r="3414" spans="3:18" ht="15" x14ac:dyDescent="0.2">
      <c r="C3414" s="43"/>
      <c r="R3414" s="28"/>
    </row>
    <row r="3415" spans="3:18" ht="15" x14ac:dyDescent="0.2">
      <c r="C3415" s="43"/>
      <c r="R3415" s="28"/>
    </row>
    <row r="3416" spans="3:18" ht="15" x14ac:dyDescent="0.2">
      <c r="C3416" s="43"/>
      <c r="R3416" s="28"/>
    </row>
    <row r="3417" spans="3:18" ht="15" x14ac:dyDescent="0.2">
      <c r="C3417" s="43"/>
      <c r="R3417" s="28"/>
    </row>
    <row r="3418" spans="3:18" ht="15" x14ac:dyDescent="0.2">
      <c r="C3418" s="43"/>
      <c r="R3418" s="28"/>
    </row>
    <row r="3419" spans="3:18" ht="15" x14ac:dyDescent="0.2">
      <c r="C3419" s="43"/>
      <c r="R3419" s="28"/>
    </row>
    <row r="3420" spans="3:18" ht="15" x14ac:dyDescent="0.2">
      <c r="C3420" s="43"/>
      <c r="R3420" s="28"/>
    </row>
    <row r="3421" spans="3:18" ht="15" x14ac:dyDescent="0.2">
      <c r="C3421" s="43"/>
      <c r="R3421" s="28"/>
    </row>
    <row r="3422" spans="3:18" ht="15" x14ac:dyDescent="0.2">
      <c r="C3422" s="43"/>
      <c r="R3422" s="28"/>
    </row>
    <row r="3423" spans="3:18" ht="15" x14ac:dyDescent="0.2">
      <c r="C3423" s="43"/>
      <c r="R3423" s="28"/>
    </row>
    <row r="3424" spans="3:18" ht="15" x14ac:dyDescent="0.2">
      <c r="C3424" s="43"/>
      <c r="R3424" s="28"/>
    </row>
    <row r="3425" spans="3:18" ht="15" x14ac:dyDescent="0.2">
      <c r="C3425" s="43"/>
      <c r="R3425" s="28"/>
    </row>
    <row r="3426" spans="3:18" ht="15" x14ac:dyDescent="0.2">
      <c r="C3426" s="43"/>
      <c r="R3426" s="28"/>
    </row>
    <row r="3427" spans="3:18" ht="15" x14ac:dyDescent="0.2">
      <c r="C3427" s="43"/>
      <c r="R3427" s="28"/>
    </row>
    <row r="3428" spans="3:18" ht="15" x14ac:dyDescent="0.2">
      <c r="C3428" s="43"/>
      <c r="R3428" s="28"/>
    </row>
    <row r="3429" spans="3:18" ht="15" x14ac:dyDescent="0.2">
      <c r="C3429" s="43"/>
      <c r="R3429" s="28"/>
    </row>
    <row r="3430" spans="3:18" ht="15" x14ac:dyDescent="0.2">
      <c r="C3430" s="43"/>
      <c r="R3430" s="28"/>
    </row>
    <row r="3431" spans="3:18" ht="15" x14ac:dyDescent="0.2">
      <c r="C3431" s="43"/>
      <c r="R3431" s="28"/>
    </row>
    <row r="3432" spans="3:18" ht="15" x14ac:dyDescent="0.2">
      <c r="C3432" s="43"/>
      <c r="R3432" s="28"/>
    </row>
    <row r="3433" spans="3:18" ht="15" x14ac:dyDescent="0.2">
      <c r="C3433" s="43"/>
      <c r="R3433" s="28"/>
    </row>
    <row r="3434" spans="3:18" ht="15" x14ac:dyDescent="0.2">
      <c r="C3434" s="43"/>
      <c r="R3434" s="28"/>
    </row>
    <row r="3435" spans="3:18" ht="15" x14ac:dyDescent="0.2">
      <c r="C3435" s="43"/>
      <c r="R3435" s="28"/>
    </row>
    <row r="3436" spans="3:18" ht="15" x14ac:dyDescent="0.2">
      <c r="C3436" s="43"/>
      <c r="R3436" s="28"/>
    </row>
    <row r="3437" spans="3:18" ht="15" x14ac:dyDescent="0.2">
      <c r="C3437" s="43"/>
      <c r="R3437" s="28"/>
    </row>
    <row r="3438" spans="3:18" ht="15" x14ac:dyDescent="0.2">
      <c r="C3438" s="43"/>
      <c r="R3438" s="28"/>
    </row>
    <row r="3439" spans="3:18" ht="15" x14ac:dyDescent="0.2">
      <c r="C3439" s="43"/>
      <c r="R3439" s="28"/>
    </row>
    <row r="3440" spans="3:18" ht="15" x14ac:dyDescent="0.2">
      <c r="C3440" s="43"/>
      <c r="R3440" s="28"/>
    </row>
    <row r="3441" spans="3:18" ht="15" x14ac:dyDescent="0.2">
      <c r="C3441" s="43"/>
      <c r="R3441" s="28"/>
    </row>
    <row r="3442" spans="3:18" ht="15" x14ac:dyDescent="0.2">
      <c r="C3442" s="43"/>
      <c r="R3442" s="28"/>
    </row>
    <row r="3443" spans="3:18" ht="15" x14ac:dyDescent="0.2">
      <c r="C3443" s="43"/>
      <c r="R3443" s="28"/>
    </row>
    <row r="3444" spans="3:18" ht="15" x14ac:dyDescent="0.2">
      <c r="C3444" s="43"/>
      <c r="R3444" s="28"/>
    </row>
    <row r="3445" spans="3:18" ht="15" x14ac:dyDescent="0.2">
      <c r="C3445" s="43"/>
      <c r="R3445" s="28"/>
    </row>
    <row r="3446" spans="3:18" ht="15" x14ac:dyDescent="0.2">
      <c r="C3446" s="43"/>
      <c r="R3446" s="28"/>
    </row>
    <row r="3447" spans="3:18" ht="15" x14ac:dyDescent="0.2">
      <c r="C3447" s="43"/>
      <c r="R3447" s="28"/>
    </row>
    <row r="3448" spans="3:18" ht="15" x14ac:dyDescent="0.2">
      <c r="C3448" s="43"/>
      <c r="R3448" s="28"/>
    </row>
    <row r="3449" spans="3:18" ht="15" x14ac:dyDescent="0.2">
      <c r="C3449" s="43"/>
      <c r="R3449" s="28"/>
    </row>
    <row r="3450" spans="3:18" ht="15" x14ac:dyDescent="0.2">
      <c r="C3450" s="43"/>
      <c r="R3450" s="28"/>
    </row>
    <row r="3451" spans="3:18" ht="15" x14ac:dyDescent="0.2">
      <c r="C3451" s="43"/>
      <c r="R3451" s="28"/>
    </row>
    <row r="3452" spans="3:18" ht="15" x14ac:dyDescent="0.2">
      <c r="C3452" s="43"/>
      <c r="R3452" s="28"/>
    </row>
    <row r="3453" spans="3:18" ht="15" x14ac:dyDescent="0.2">
      <c r="C3453" s="43"/>
      <c r="R3453" s="28"/>
    </row>
    <row r="3454" spans="3:18" ht="15" x14ac:dyDescent="0.2">
      <c r="C3454" s="43"/>
      <c r="R3454" s="28"/>
    </row>
    <row r="3455" spans="3:18" ht="15" x14ac:dyDescent="0.2">
      <c r="C3455" s="43"/>
      <c r="R3455" s="28"/>
    </row>
    <row r="3456" spans="3:18" ht="15" x14ac:dyDescent="0.2">
      <c r="C3456" s="43"/>
      <c r="R3456" s="28"/>
    </row>
    <row r="3457" spans="3:18" ht="15" x14ac:dyDescent="0.2">
      <c r="C3457" s="43"/>
      <c r="R3457" s="28"/>
    </row>
    <row r="3458" spans="3:18" ht="15" x14ac:dyDescent="0.2">
      <c r="C3458" s="43"/>
      <c r="R3458" s="28"/>
    </row>
    <row r="3459" spans="3:18" ht="15" x14ac:dyDescent="0.2">
      <c r="C3459" s="43"/>
      <c r="R3459" s="28"/>
    </row>
    <row r="3460" spans="3:18" ht="15" x14ac:dyDescent="0.2">
      <c r="C3460" s="43"/>
      <c r="R3460" s="28"/>
    </row>
    <row r="3461" spans="3:18" ht="15" x14ac:dyDescent="0.2">
      <c r="C3461" s="43"/>
      <c r="R3461" s="28"/>
    </row>
    <row r="3462" spans="3:18" ht="15" x14ac:dyDescent="0.2">
      <c r="C3462" s="43"/>
      <c r="R3462" s="28"/>
    </row>
    <row r="3463" spans="3:18" ht="15" x14ac:dyDescent="0.2">
      <c r="C3463" s="43"/>
      <c r="R3463" s="28"/>
    </row>
    <row r="3464" spans="3:18" ht="15" x14ac:dyDescent="0.2">
      <c r="C3464" s="43"/>
      <c r="R3464" s="28"/>
    </row>
    <row r="3465" spans="3:18" ht="15" x14ac:dyDescent="0.2">
      <c r="C3465" s="43"/>
      <c r="R3465" s="28"/>
    </row>
    <row r="3466" spans="3:18" ht="15" x14ac:dyDescent="0.2">
      <c r="C3466" s="43"/>
      <c r="R3466" s="28"/>
    </row>
    <row r="3467" spans="3:18" ht="15" x14ac:dyDescent="0.2">
      <c r="C3467" s="43"/>
      <c r="R3467" s="28"/>
    </row>
    <row r="3468" spans="3:18" ht="15" x14ac:dyDescent="0.2">
      <c r="C3468" s="43"/>
      <c r="R3468" s="28"/>
    </row>
    <row r="3469" spans="3:18" ht="15" x14ac:dyDescent="0.2">
      <c r="C3469" s="43"/>
      <c r="R3469" s="28"/>
    </row>
    <row r="3470" spans="3:18" ht="15" x14ac:dyDescent="0.2">
      <c r="C3470" s="43"/>
      <c r="R3470" s="28"/>
    </row>
    <row r="3471" spans="3:18" ht="15" x14ac:dyDescent="0.2">
      <c r="C3471" s="43"/>
      <c r="R3471" s="28"/>
    </row>
    <row r="3472" spans="3:18" ht="15" x14ac:dyDescent="0.2">
      <c r="C3472" s="43"/>
      <c r="R3472" s="28"/>
    </row>
    <row r="3473" spans="3:18" ht="15" x14ac:dyDescent="0.2">
      <c r="C3473" s="43"/>
      <c r="R3473" s="28"/>
    </row>
    <row r="3474" spans="3:18" ht="15" x14ac:dyDescent="0.2">
      <c r="C3474" s="43"/>
      <c r="R3474" s="28"/>
    </row>
    <row r="3475" spans="3:18" ht="15" x14ac:dyDescent="0.2">
      <c r="C3475" s="43"/>
      <c r="R3475" s="28"/>
    </row>
    <row r="3476" spans="3:18" ht="15" x14ac:dyDescent="0.2">
      <c r="C3476" s="43"/>
      <c r="R3476" s="28"/>
    </row>
    <row r="3477" spans="3:18" ht="15" x14ac:dyDescent="0.2">
      <c r="C3477" s="43"/>
      <c r="R3477" s="28"/>
    </row>
    <row r="3478" spans="3:18" ht="15" x14ac:dyDescent="0.2">
      <c r="C3478" s="43"/>
      <c r="R3478" s="28"/>
    </row>
    <row r="3479" spans="3:18" ht="15" x14ac:dyDescent="0.2">
      <c r="C3479" s="43"/>
      <c r="R3479" s="28"/>
    </row>
    <row r="3480" spans="3:18" ht="15" x14ac:dyDescent="0.2">
      <c r="C3480" s="43"/>
      <c r="R3480" s="28"/>
    </row>
    <row r="3481" spans="3:18" ht="15" x14ac:dyDescent="0.2">
      <c r="C3481" s="43"/>
      <c r="R3481" s="28"/>
    </row>
    <row r="3482" spans="3:18" ht="15" x14ac:dyDescent="0.2">
      <c r="C3482" s="43"/>
      <c r="R3482" s="28"/>
    </row>
    <row r="3483" spans="3:18" ht="15" x14ac:dyDescent="0.2">
      <c r="C3483" s="43"/>
      <c r="R3483" s="28"/>
    </row>
    <row r="3484" spans="3:18" ht="15" x14ac:dyDescent="0.2">
      <c r="C3484" s="43"/>
      <c r="R3484" s="28"/>
    </row>
    <row r="3485" spans="3:18" ht="15" x14ac:dyDescent="0.2">
      <c r="C3485" s="43"/>
      <c r="R3485" s="28"/>
    </row>
    <row r="3486" spans="3:18" ht="15" x14ac:dyDescent="0.2">
      <c r="C3486" s="43"/>
      <c r="R3486" s="28"/>
    </row>
    <row r="3487" spans="3:18" ht="15" x14ac:dyDescent="0.2">
      <c r="C3487" s="43"/>
      <c r="R3487" s="28"/>
    </row>
    <row r="3488" spans="3:18" ht="15" x14ac:dyDescent="0.2">
      <c r="C3488" s="43"/>
      <c r="R3488" s="28"/>
    </row>
    <row r="3489" spans="3:18" ht="15" x14ac:dyDescent="0.2">
      <c r="C3489" s="43"/>
      <c r="R3489" s="28"/>
    </row>
    <row r="3490" spans="3:18" ht="15" x14ac:dyDescent="0.2">
      <c r="C3490" s="43"/>
      <c r="R3490" s="28"/>
    </row>
    <row r="3491" spans="3:18" ht="15" x14ac:dyDescent="0.2">
      <c r="C3491" s="43"/>
      <c r="R3491" s="28"/>
    </row>
    <row r="3492" spans="3:18" ht="15" x14ac:dyDescent="0.2">
      <c r="C3492" s="43"/>
      <c r="R3492" s="28"/>
    </row>
    <row r="3493" spans="3:18" ht="15" x14ac:dyDescent="0.2">
      <c r="C3493" s="43"/>
      <c r="R3493" s="28"/>
    </row>
    <row r="3494" spans="3:18" ht="15" x14ac:dyDescent="0.2">
      <c r="C3494" s="43"/>
      <c r="R3494" s="28"/>
    </row>
    <row r="3495" spans="3:18" ht="15" x14ac:dyDescent="0.2">
      <c r="C3495" s="43"/>
      <c r="R3495" s="28"/>
    </row>
    <row r="3496" spans="3:18" ht="15" x14ac:dyDescent="0.2">
      <c r="C3496" s="43"/>
      <c r="R3496" s="28"/>
    </row>
    <row r="3497" spans="3:18" ht="15" x14ac:dyDescent="0.2">
      <c r="C3497" s="43"/>
      <c r="R3497" s="28"/>
    </row>
    <row r="3498" spans="3:18" ht="15" x14ac:dyDescent="0.2">
      <c r="C3498" s="43"/>
      <c r="R3498" s="28"/>
    </row>
    <row r="3499" spans="3:18" ht="15" x14ac:dyDescent="0.2">
      <c r="C3499" s="43"/>
      <c r="R3499" s="28"/>
    </row>
    <row r="3500" spans="3:18" ht="15" x14ac:dyDescent="0.2">
      <c r="C3500" s="43"/>
      <c r="R3500" s="28"/>
    </row>
    <row r="3501" spans="3:18" ht="15" x14ac:dyDescent="0.2">
      <c r="C3501" s="43"/>
      <c r="R3501" s="28"/>
    </row>
    <row r="3502" spans="3:18" ht="15" x14ac:dyDescent="0.2">
      <c r="C3502" s="43"/>
      <c r="R3502" s="28"/>
    </row>
    <row r="3503" spans="3:18" ht="15" x14ac:dyDescent="0.2">
      <c r="C3503" s="43"/>
      <c r="R3503" s="28"/>
    </row>
    <row r="3504" spans="3:18" ht="15" x14ac:dyDescent="0.2">
      <c r="C3504" s="43"/>
      <c r="R3504" s="28"/>
    </row>
    <row r="3505" spans="3:18" ht="15" x14ac:dyDescent="0.2">
      <c r="C3505" s="43"/>
      <c r="R3505" s="28"/>
    </row>
    <row r="3506" spans="3:18" ht="15" x14ac:dyDescent="0.2">
      <c r="C3506" s="43"/>
      <c r="R3506" s="28"/>
    </row>
    <row r="3507" spans="3:18" ht="15" x14ac:dyDescent="0.2">
      <c r="C3507" s="43"/>
      <c r="R3507" s="28"/>
    </row>
    <row r="3508" spans="3:18" ht="15" x14ac:dyDescent="0.2">
      <c r="C3508" s="43"/>
      <c r="R3508" s="28"/>
    </row>
    <row r="3509" spans="3:18" ht="15" x14ac:dyDescent="0.2">
      <c r="C3509" s="43"/>
      <c r="R3509" s="28"/>
    </row>
    <row r="3510" spans="3:18" ht="15" x14ac:dyDescent="0.2">
      <c r="C3510" s="43"/>
      <c r="R3510" s="28"/>
    </row>
    <row r="3511" spans="3:18" ht="15" x14ac:dyDescent="0.2">
      <c r="C3511" s="43"/>
      <c r="R3511" s="28"/>
    </row>
    <row r="3512" spans="3:18" ht="15" x14ac:dyDescent="0.2">
      <c r="C3512" s="43"/>
      <c r="R3512" s="28"/>
    </row>
    <row r="3513" spans="3:18" ht="15" x14ac:dyDescent="0.2">
      <c r="C3513" s="43"/>
      <c r="R3513" s="28"/>
    </row>
    <row r="3514" spans="3:18" ht="15" x14ac:dyDescent="0.2">
      <c r="C3514" s="43"/>
      <c r="R3514" s="28"/>
    </row>
    <row r="3515" spans="3:18" ht="15" x14ac:dyDescent="0.2">
      <c r="C3515" s="43"/>
      <c r="R3515" s="28"/>
    </row>
    <row r="3516" spans="3:18" ht="15" x14ac:dyDescent="0.2">
      <c r="C3516" s="43"/>
      <c r="R3516" s="28"/>
    </row>
    <row r="3517" spans="3:18" ht="15" x14ac:dyDescent="0.2">
      <c r="C3517" s="43"/>
      <c r="R3517" s="28"/>
    </row>
    <row r="3518" spans="3:18" ht="15" x14ac:dyDescent="0.2">
      <c r="C3518" s="43"/>
      <c r="R3518" s="28"/>
    </row>
    <row r="3519" spans="3:18" ht="15" x14ac:dyDescent="0.2">
      <c r="C3519" s="43"/>
      <c r="R3519" s="28"/>
    </row>
    <row r="3520" spans="3:18" ht="15" x14ac:dyDescent="0.2">
      <c r="C3520" s="43"/>
      <c r="R3520" s="28"/>
    </row>
    <row r="3521" spans="3:18" ht="15" x14ac:dyDescent="0.2">
      <c r="C3521" s="43"/>
      <c r="R3521" s="28"/>
    </row>
    <row r="3522" spans="3:18" ht="15" x14ac:dyDescent="0.2">
      <c r="C3522" s="43"/>
      <c r="R3522" s="28"/>
    </row>
    <row r="3523" spans="3:18" ht="15" x14ac:dyDescent="0.2">
      <c r="C3523" s="43"/>
      <c r="R3523" s="28"/>
    </row>
    <row r="3524" spans="3:18" ht="15" x14ac:dyDescent="0.2">
      <c r="C3524" s="43"/>
      <c r="R3524" s="28"/>
    </row>
    <row r="3525" spans="3:18" ht="15" x14ac:dyDescent="0.2">
      <c r="C3525" s="43"/>
      <c r="R3525" s="28"/>
    </row>
    <row r="3526" spans="3:18" ht="15" x14ac:dyDescent="0.2">
      <c r="C3526" s="43"/>
      <c r="R3526" s="28"/>
    </row>
    <row r="3527" spans="3:18" ht="15" x14ac:dyDescent="0.2">
      <c r="C3527" s="43"/>
      <c r="R3527" s="28"/>
    </row>
    <row r="3528" spans="3:18" ht="15" x14ac:dyDescent="0.2">
      <c r="C3528" s="43"/>
      <c r="R3528" s="28"/>
    </row>
    <row r="3529" spans="3:18" ht="15" x14ac:dyDescent="0.2">
      <c r="C3529" s="43"/>
      <c r="R3529" s="28"/>
    </row>
    <row r="3530" spans="3:18" ht="15" x14ac:dyDescent="0.2">
      <c r="C3530" s="43"/>
      <c r="R3530" s="28"/>
    </row>
    <row r="3531" spans="3:18" ht="15" x14ac:dyDescent="0.2">
      <c r="C3531" s="43"/>
      <c r="R3531" s="28"/>
    </row>
    <row r="3532" spans="3:18" ht="15" x14ac:dyDescent="0.2">
      <c r="C3532" s="43"/>
      <c r="R3532" s="28"/>
    </row>
    <row r="3533" spans="3:18" ht="15" x14ac:dyDescent="0.2">
      <c r="C3533" s="43"/>
      <c r="R3533" s="28"/>
    </row>
    <row r="3534" spans="3:18" ht="15" x14ac:dyDescent="0.2">
      <c r="C3534" s="43"/>
      <c r="R3534" s="28"/>
    </row>
    <row r="3535" spans="3:18" ht="15" x14ac:dyDescent="0.2">
      <c r="C3535" s="43"/>
      <c r="R3535" s="28"/>
    </row>
    <row r="3536" spans="3:18" ht="15" x14ac:dyDescent="0.2">
      <c r="C3536" s="43"/>
      <c r="R3536" s="28"/>
    </row>
    <row r="3537" spans="3:18" ht="15" x14ac:dyDescent="0.2">
      <c r="C3537" s="43"/>
      <c r="R3537" s="28"/>
    </row>
    <row r="3538" spans="3:18" ht="15" x14ac:dyDescent="0.2">
      <c r="C3538" s="43"/>
      <c r="R3538" s="28"/>
    </row>
    <row r="3539" spans="3:18" ht="15" x14ac:dyDescent="0.2">
      <c r="C3539" s="43"/>
      <c r="R3539" s="28"/>
    </row>
    <row r="3540" spans="3:18" ht="15" x14ac:dyDescent="0.2">
      <c r="C3540" s="43"/>
      <c r="R3540" s="28"/>
    </row>
    <row r="3541" spans="3:18" ht="15" x14ac:dyDescent="0.2">
      <c r="C3541" s="43"/>
      <c r="R3541" s="28"/>
    </row>
    <row r="3542" spans="3:18" ht="15" x14ac:dyDescent="0.2">
      <c r="C3542" s="43"/>
      <c r="R3542" s="28"/>
    </row>
    <row r="3543" spans="3:18" ht="15" x14ac:dyDescent="0.2">
      <c r="C3543" s="43"/>
      <c r="R3543" s="28"/>
    </row>
    <row r="3544" spans="3:18" ht="15" x14ac:dyDescent="0.2">
      <c r="C3544" s="43"/>
      <c r="R3544" s="28"/>
    </row>
    <row r="3545" spans="3:18" ht="15" x14ac:dyDescent="0.2">
      <c r="C3545" s="43"/>
      <c r="R3545" s="28"/>
    </row>
    <row r="3546" spans="3:18" ht="15" x14ac:dyDescent="0.2">
      <c r="C3546" s="43"/>
      <c r="R3546" s="28"/>
    </row>
    <row r="3547" spans="3:18" ht="15" x14ac:dyDescent="0.2">
      <c r="C3547" s="43"/>
      <c r="R3547" s="28"/>
    </row>
    <row r="3548" spans="3:18" ht="15" x14ac:dyDescent="0.2">
      <c r="C3548" s="43"/>
      <c r="R3548" s="28"/>
    </row>
    <row r="3549" spans="3:18" ht="15" x14ac:dyDescent="0.2">
      <c r="C3549" s="43"/>
      <c r="R3549" s="28"/>
    </row>
    <row r="3550" spans="3:18" ht="15" x14ac:dyDescent="0.2">
      <c r="C3550" s="43"/>
      <c r="R3550" s="28"/>
    </row>
    <row r="3551" spans="3:18" ht="15" x14ac:dyDescent="0.2">
      <c r="C3551" s="43"/>
      <c r="R3551" s="28"/>
    </row>
    <row r="3552" spans="3:18" ht="15" x14ac:dyDescent="0.2">
      <c r="C3552" s="43"/>
      <c r="R3552" s="28"/>
    </row>
    <row r="3553" spans="3:18" ht="15" x14ac:dyDescent="0.2">
      <c r="C3553" s="43"/>
      <c r="R3553" s="28"/>
    </row>
    <row r="3554" spans="3:18" ht="15" x14ac:dyDescent="0.2">
      <c r="C3554" s="43"/>
      <c r="R3554" s="28"/>
    </row>
    <row r="3555" spans="3:18" ht="15" x14ac:dyDescent="0.2">
      <c r="C3555" s="43"/>
      <c r="R3555" s="28"/>
    </row>
    <row r="3556" spans="3:18" ht="15" x14ac:dyDescent="0.2">
      <c r="C3556" s="43"/>
      <c r="R3556" s="28"/>
    </row>
    <row r="3557" spans="3:18" ht="15" x14ac:dyDescent="0.2">
      <c r="C3557" s="43"/>
      <c r="R3557" s="28"/>
    </row>
    <row r="3558" spans="3:18" ht="15" x14ac:dyDescent="0.2">
      <c r="C3558" s="43"/>
      <c r="R3558" s="28"/>
    </row>
    <row r="3559" spans="3:18" ht="15" x14ac:dyDescent="0.2">
      <c r="C3559" s="43"/>
      <c r="R3559" s="28"/>
    </row>
    <row r="3560" spans="3:18" ht="15" x14ac:dyDescent="0.2">
      <c r="C3560" s="43"/>
      <c r="R3560" s="28"/>
    </row>
    <row r="3561" spans="3:18" ht="15" x14ac:dyDescent="0.2">
      <c r="C3561" s="43"/>
      <c r="R3561" s="28"/>
    </row>
    <row r="3562" spans="3:18" ht="15" x14ac:dyDescent="0.2">
      <c r="C3562" s="43"/>
      <c r="R3562" s="28"/>
    </row>
    <row r="3563" spans="3:18" ht="15" x14ac:dyDescent="0.2">
      <c r="C3563" s="43"/>
      <c r="R3563" s="28"/>
    </row>
    <row r="3564" spans="3:18" ht="15" x14ac:dyDescent="0.2">
      <c r="C3564" s="43"/>
      <c r="R3564" s="28"/>
    </row>
    <row r="3565" spans="3:18" ht="15" x14ac:dyDescent="0.2">
      <c r="C3565" s="43"/>
      <c r="R3565" s="28"/>
    </row>
    <row r="3566" spans="3:18" ht="15" x14ac:dyDescent="0.2">
      <c r="C3566" s="43"/>
      <c r="R3566" s="28"/>
    </row>
    <row r="3567" spans="3:18" ht="15" x14ac:dyDescent="0.2">
      <c r="C3567" s="43"/>
      <c r="R3567" s="28"/>
    </row>
    <row r="3568" spans="3:18" ht="15" x14ac:dyDescent="0.2">
      <c r="C3568" s="43"/>
      <c r="R3568" s="28"/>
    </row>
    <row r="3569" spans="3:18" ht="15" x14ac:dyDescent="0.2">
      <c r="C3569" s="43"/>
      <c r="R3569" s="28"/>
    </row>
    <row r="3570" spans="3:18" ht="15" x14ac:dyDescent="0.2">
      <c r="C3570" s="43"/>
      <c r="R3570" s="28"/>
    </row>
    <row r="3571" spans="3:18" ht="15" x14ac:dyDescent="0.2">
      <c r="C3571" s="43"/>
      <c r="R3571" s="28"/>
    </row>
    <row r="3572" spans="3:18" ht="15" x14ac:dyDescent="0.2">
      <c r="C3572" s="43"/>
      <c r="R3572" s="28"/>
    </row>
    <row r="3573" spans="3:18" ht="15" x14ac:dyDescent="0.2">
      <c r="C3573" s="43"/>
      <c r="R3573" s="28"/>
    </row>
    <row r="3574" spans="3:18" ht="15" x14ac:dyDescent="0.2">
      <c r="C3574" s="43"/>
      <c r="R3574" s="28"/>
    </row>
    <row r="3575" spans="3:18" ht="15" x14ac:dyDescent="0.2">
      <c r="C3575" s="43"/>
      <c r="R3575" s="28"/>
    </row>
    <row r="3576" spans="3:18" ht="15" x14ac:dyDescent="0.2">
      <c r="C3576" s="43"/>
      <c r="R3576" s="28"/>
    </row>
    <row r="3577" spans="3:18" ht="15" x14ac:dyDescent="0.2">
      <c r="C3577" s="43"/>
      <c r="R3577" s="28"/>
    </row>
    <row r="3578" spans="3:18" ht="15" x14ac:dyDescent="0.2">
      <c r="C3578" s="43"/>
      <c r="R3578" s="28"/>
    </row>
    <row r="3579" spans="3:18" ht="15" x14ac:dyDescent="0.2">
      <c r="C3579" s="43"/>
      <c r="R3579" s="28"/>
    </row>
    <row r="3580" spans="3:18" ht="15" x14ac:dyDescent="0.2">
      <c r="C3580" s="43"/>
      <c r="R3580" s="28"/>
    </row>
    <row r="3581" spans="3:18" ht="15" x14ac:dyDescent="0.2">
      <c r="C3581" s="43"/>
      <c r="R3581" s="28"/>
    </row>
    <row r="3582" spans="3:18" ht="15" x14ac:dyDescent="0.2">
      <c r="C3582" s="43"/>
      <c r="R3582" s="28"/>
    </row>
    <row r="3583" spans="3:18" ht="15" x14ac:dyDescent="0.2">
      <c r="C3583" s="43"/>
      <c r="R3583" s="28"/>
    </row>
    <row r="3584" spans="3:18" ht="15" x14ac:dyDescent="0.2">
      <c r="C3584" s="43"/>
      <c r="R3584" s="28"/>
    </row>
    <row r="3585" spans="3:18" ht="15" x14ac:dyDescent="0.2">
      <c r="C3585" s="43"/>
      <c r="R3585" s="28"/>
    </row>
    <row r="3586" spans="3:18" ht="15" x14ac:dyDescent="0.2">
      <c r="C3586" s="43"/>
      <c r="R3586" s="28"/>
    </row>
    <row r="3587" spans="3:18" ht="15" x14ac:dyDescent="0.2">
      <c r="C3587" s="43"/>
      <c r="R3587" s="28"/>
    </row>
    <row r="3588" spans="3:18" ht="15" x14ac:dyDescent="0.2">
      <c r="C3588" s="43"/>
      <c r="R3588" s="28"/>
    </row>
    <row r="3589" spans="3:18" ht="15" x14ac:dyDescent="0.2">
      <c r="C3589" s="43"/>
      <c r="R3589" s="28"/>
    </row>
    <row r="3590" spans="3:18" ht="15" x14ac:dyDescent="0.2">
      <c r="C3590" s="43"/>
      <c r="R3590" s="28"/>
    </row>
    <row r="3591" spans="3:18" ht="15" x14ac:dyDescent="0.2">
      <c r="C3591" s="43"/>
      <c r="R3591" s="28"/>
    </row>
    <row r="3592" spans="3:18" ht="15" x14ac:dyDescent="0.2">
      <c r="C3592" s="43"/>
      <c r="R3592" s="28"/>
    </row>
    <row r="3593" spans="3:18" ht="15" x14ac:dyDescent="0.2">
      <c r="C3593" s="43"/>
      <c r="R3593" s="28"/>
    </row>
    <row r="3594" spans="3:18" ht="15" x14ac:dyDescent="0.2">
      <c r="C3594" s="43"/>
      <c r="R3594" s="28"/>
    </row>
    <row r="3595" spans="3:18" ht="15" x14ac:dyDescent="0.2">
      <c r="C3595" s="43"/>
      <c r="R3595" s="28"/>
    </row>
    <row r="3596" spans="3:18" ht="15" x14ac:dyDescent="0.2">
      <c r="C3596" s="43"/>
      <c r="R3596" s="28"/>
    </row>
    <row r="3597" spans="3:18" ht="15" x14ac:dyDescent="0.2">
      <c r="C3597" s="43"/>
      <c r="R3597" s="28"/>
    </row>
    <row r="3598" spans="3:18" ht="15" x14ac:dyDescent="0.2">
      <c r="C3598" s="43"/>
      <c r="R3598" s="28"/>
    </row>
    <row r="3599" spans="3:18" ht="15" x14ac:dyDescent="0.2">
      <c r="C3599" s="43"/>
      <c r="R3599" s="28"/>
    </row>
    <row r="3600" spans="3:18" ht="15" x14ac:dyDescent="0.2">
      <c r="C3600" s="43"/>
      <c r="R3600" s="28"/>
    </row>
    <row r="3601" spans="3:18" ht="15" x14ac:dyDescent="0.2">
      <c r="C3601" s="43"/>
      <c r="R3601" s="28"/>
    </row>
    <row r="3602" spans="3:18" ht="15" x14ac:dyDescent="0.2">
      <c r="C3602" s="43"/>
      <c r="R3602" s="28"/>
    </row>
    <row r="3603" spans="3:18" ht="15" x14ac:dyDescent="0.2">
      <c r="C3603" s="43"/>
      <c r="R3603" s="28"/>
    </row>
    <row r="3604" spans="3:18" ht="15" x14ac:dyDescent="0.2">
      <c r="C3604" s="43"/>
      <c r="R3604" s="28"/>
    </row>
    <row r="3605" spans="3:18" ht="15" x14ac:dyDescent="0.2">
      <c r="C3605" s="43"/>
      <c r="R3605" s="28"/>
    </row>
    <row r="3606" spans="3:18" ht="15" x14ac:dyDescent="0.2">
      <c r="C3606" s="43"/>
      <c r="R3606" s="28"/>
    </row>
    <row r="3607" spans="3:18" ht="15" x14ac:dyDescent="0.2">
      <c r="C3607" s="43"/>
      <c r="R3607" s="28"/>
    </row>
    <row r="3608" spans="3:18" ht="15" x14ac:dyDescent="0.2">
      <c r="C3608" s="43"/>
      <c r="R3608" s="28"/>
    </row>
    <row r="3609" spans="3:18" ht="15" x14ac:dyDescent="0.2">
      <c r="C3609" s="43"/>
      <c r="R3609" s="28"/>
    </row>
    <row r="3610" spans="3:18" ht="15" x14ac:dyDescent="0.2">
      <c r="C3610" s="43"/>
      <c r="R3610" s="28"/>
    </row>
    <row r="3611" spans="3:18" ht="15" x14ac:dyDescent="0.2">
      <c r="C3611" s="43"/>
      <c r="R3611" s="28"/>
    </row>
    <row r="3612" spans="3:18" ht="15" x14ac:dyDescent="0.2">
      <c r="C3612" s="43"/>
      <c r="R3612" s="28"/>
    </row>
    <row r="3613" spans="3:18" ht="15" x14ac:dyDescent="0.2">
      <c r="C3613" s="43"/>
      <c r="R3613" s="28"/>
    </row>
    <row r="3614" spans="3:18" ht="15" x14ac:dyDescent="0.2">
      <c r="C3614" s="43"/>
      <c r="R3614" s="28"/>
    </row>
    <row r="3615" spans="3:18" ht="15" x14ac:dyDescent="0.2">
      <c r="C3615" s="43"/>
      <c r="R3615" s="28"/>
    </row>
    <row r="3616" spans="3:18" ht="15" x14ac:dyDescent="0.2">
      <c r="C3616" s="43"/>
      <c r="R3616" s="28"/>
    </row>
    <row r="3617" spans="3:18" ht="15" x14ac:dyDescent="0.2">
      <c r="C3617" s="43"/>
      <c r="R3617" s="28"/>
    </row>
    <row r="3618" spans="3:18" ht="15" x14ac:dyDescent="0.2">
      <c r="C3618" s="43"/>
      <c r="R3618" s="28"/>
    </row>
    <row r="3619" spans="3:18" ht="15" x14ac:dyDescent="0.2">
      <c r="C3619" s="43"/>
      <c r="R3619" s="28"/>
    </row>
    <row r="3620" spans="3:18" ht="15" x14ac:dyDescent="0.2">
      <c r="C3620" s="43"/>
      <c r="R3620" s="28"/>
    </row>
    <row r="3621" spans="3:18" ht="15" x14ac:dyDescent="0.2">
      <c r="C3621" s="43"/>
      <c r="R3621" s="28"/>
    </row>
    <row r="3622" spans="3:18" ht="15" x14ac:dyDescent="0.2">
      <c r="C3622" s="43"/>
      <c r="R3622" s="28"/>
    </row>
    <row r="3623" spans="3:18" ht="15" x14ac:dyDescent="0.2">
      <c r="C3623" s="43"/>
      <c r="R3623" s="28"/>
    </row>
    <row r="3624" spans="3:18" ht="15" x14ac:dyDescent="0.2">
      <c r="C3624" s="43"/>
      <c r="R3624" s="28"/>
    </row>
    <row r="3625" spans="3:18" ht="15" x14ac:dyDescent="0.2">
      <c r="C3625" s="43"/>
      <c r="R3625" s="28"/>
    </row>
    <row r="3626" spans="3:18" ht="15" x14ac:dyDescent="0.2">
      <c r="C3626" s="43"/>
      <c r="R3626" s="28"/>
    </row>
    <row r="3627" spans="3:18" ht="15" x14ac:dyDescent="0.2">
      <c r="C3627" s="43"/>
      <c r="R3627" s="28"/>
    </row>
    <row r="3628" spans="3:18" ht="15" x14ac:dyDescent="0.2">
      <c r="C3628" s="43"/>
      <c r="R3628" s="28"/>
    </row>
    <row r="3629" spans="3:18" ht="15" x14ac:dyDescent="0.2">
      <c r="C3629" s="43"/>
      <c r="R3629" s="28"/>
    </row>
    <row r="3630" spans="3:18" ht="15" x14ac:dyDescent="0.2">
      <c r="C3630" s="43"/>
      <c r="R3630" s="28"/>
    </row>
    <row r="3631" spans="3:18" ht="15" x14ac:dyDescent="0.2">
      <c r="C3631" s="43"/>
      <c r="R3631" s="28"/>
    </row>
    <row r="3632" spans="3:18" ht="15" x14ac:dyDescent="0.2">
      <c r="C3632" s="43"/>
      <c r="R3632" s="28"/>
    </row>
    <row r="3633" spans="3:18" ht="15" x14ac:dyDescent="0.2">
      <c r="C3633" s="43"/>
      <c r="R3633" s="28"/>
    </row>
    <row r="3634" spans="3:18" ht="15" x14ac:dyDescent="0.2">
      <c r="C3634" s="43"/>
      <c r="R3634" s="28"/>
    </row>
    <row r="3635" spans="3:18" ht="15" x14ac:dyDescent="0.2">
      <c r="C3635" s="43"/>
      <c r="R3635" s="28"/>
    </row>
    <row r="3636" spans="3:18" ht="15" x14ac:dyDescent="0.2">
      <c r="C3636" s="43"/>
      <c r="R3636" s="28"/>
    </row>
    <row r="3637" spans="3:18" ht="15" x14ac:dyDescent="0.2">
      <c r="C3637" s="43"/>
      <c r="R3637" s="28"/>
    </row>
    <row r="3638" spans="3:18" ht="15" x14ac:dyDescent="0.2">
      <c r="C3638" s="43"/>
      <c r="R3638" s="28"/>
    </row>
    <row r="3639" spans="3:18" ht="15" x14ac:dyDescent="0.2">
      <c r="C3639" s="43"/>
      <c r="R3639" s="28"/>
    </row>
    <row r="3640" spans="3:18" ht="15" x14ac:dyDescent="0.2">
      <c r="C3640" s="43"/>
      <c r="R3640" s="28"/>
    </row>
    <row r="3641" spans="3:18" ht="15" x14ac:dyDescent="0.2">
      <c r="C3641" s="43"/>
      <c r="R3641" s="28"/>
    </row>
    <row r="3642" spans="3:18" ht="15" x14ac:dyDescent="0.2">
      <c r="C3642" s="43"/>
      <c r="R3642" s="28"/>
    </row>
    <row r="3643" spans="3:18" ht="15" x14ac:dyDescent="0.2">
      <c r="C3643" s="43"/>
      <c r="R3643" s="28"/>
    </row>
    <row r="3644" spans="3:18" ht="15" x14ac:dyDescent="0.2">
      <c r="C3644" s="43"/>
      <c r="R3644" s="28"/>
    </row>
    <row r="3645" spans="3:18" ht="15" x14ac:dyDescent="0.2">
      <c r="C3645" s="43"/>
      <c r="R3645" s="28"/>
    </row>
    <row r="3646" spans="3:18" ht="15" x14ac:dyDescent="0.2">
      <c r="C3646" s="43"/>
      <c r="R3646" s="28"/>
    </row>
    <row r="3647" spans="3:18" ht="15" x14ac:dyDescent="0.2">
      <c r="C3647" s="43"/>
      <c r="R3647" s="28"/>
    </row>
    <row r="3648" spans="3:18" ht="15" x14ac:dyDescent="0.2">
      <c r="C3648" s="43"/>
      <c r="R3648" s="28"/>
    </row>
    <row r="3649" spans="3:18" ht="15" x14ac:dyDescent="0.2">
      <c r="C3649" s="43"/>
      <c r="R3649" s="28"/>
    </row>
    <row r="3650" spans="3:18" ht="15" x14ac:dyDescent="0.2">
      <c r="C3650" s="43"/>
      <c r="R3650" s="28"/>
    </row>
    <row r="3651" spans="3:18" ht="15" x14ac:dyDescent="0.2">
      <c r="C3651" s="43"/>
      <c r="R3651" s="28"/>
    </row>
    <row r="3652" spans="3:18" ht="15" x14ac:dyDescent="0.2">
      <c r="C3652" s="43"/>
      <c r="R3652" s="28"/>
    </row>
    <row r="3653" spans="3:18" ht="15" x14ac:dyDescent="0.2">
      <c r="C3653" s="43"/>
      <c r="R3653" s="28"/>
    </row>
    <row r="3654" spans="3:18" ht="15" x14ac:dyDescent="0.2">
      <c r="C3654" s="43"/>
      <c r="R3654" s="28"/>
    </row>
    <row r="3655" spans="3:18" ht="15" x14ac:dyDescent="0.2">
      <c r="C3655" s="43"/>
      <c r="R3655" s="28"/>
    </row>
    <row r="3656" spans="3:18" ht="15" x14ac:dyDescent="0.2">
      <c r="C3656" s="43"/>
      <c r="R3656" s="28"/>
    </row>
    <row r="3657" spans="3:18" ht="15" x14ac:dyDescent="0.2">
      <c r="C3657" s="43"/>
      <c r="R3657" s="28"/>
    </row>
    <row r="3658" spans="3:18" ht="15" x14ac:dyDescent="0.2">
      <c r="C3658" s="43"/>
      <c r="R3658" s="28"/>
    </row>
    <row r="3659" spans="3:18" ht="15" x14ac:dyDescent="0.2">
      <c r="C3659" s="43"/>
      <c r="R3659" s="28"/>
    </row>
    <row r="3660" spans="3:18" ht="15" x14ac:dyDescent="0.2">
      <c r="C3660" s="43"/>
      <c r="R3660" s="28"/>
    </row>
    <row r="3661" spans="3:18" ht="15" x14ac:dyDescent="0.2">
      <c r="C3661" s="43"/>
      <c r="R3661" s="28"/>
    </row>
    <row r="3662" spans="3:18" ht="15" x14ac:dyDescent="0.2">
      <c r="C3662" s="43"/>
      <c r="R3662" s="28"/>
    </row>
    <row r="3663" spans="3:18" ht="15" x14ac:dyDescent="0.2">
      <c r="C3663" s="43"/>
      <c r="R3663" s="28"/>
    </row>
    <row r="3664" spans="3:18" ht="15" x14ac:dyDescent="0.2">
      <c r="C3664" s="43"/>
      <c r="R3664" s="28"/>
    </row>
    <row r="3665" spans="3:18" ht="15" x14ac:dyDescent="0.2">
      <c r="C3665" s="43"/>
      <c r="R3665" s="28"/>
    </row>
    <row r="3666" spans="3:18" ht="15" x14ac:dyDescent="0.2">
      <c r="C3666" s="43"/>
      <c r="R3666" s="28"/>
    </row>
    <row r="3667" spans="3:18" ht="15" x14ac:dyDescent="0.2">
      <c r="C3667" s="43"/>
      <c r="R3667" s="28"/>
    </row>
    <row r="3668" spans="3:18" ht="15" x14ac:dyDescent="0.2">
      <c r="C3668" s="43"/>
      <c r="R3668" s="28"/>
    </row>
    <row r="3669" spans="3:18" ht="15" x14ac:dyDescent="0.2">
      <c r="C3669" s="43"/>
      <c r="R3669" s="28"/>
    </row>
    <row r="3670" spans="3:18" ht="15" x14ac:dyDescent="0.2">
      <c r="C3670" s="43"/>
      <c r="R3670" s="28"/>
    </row>
    <row r="3671" spans="3:18" ht="15" x14ac:dyDescent="0.2">
      <c r="C3671" s="43"/>
      <c r="R3671" s="28"/>
    </row>
    <row r="3672" spans="3:18" ht="15" x14ac:dyDescent="0.2">
      <c r="C3672" s="43"/>
      <c r="R3672" s="28"/>
    </row>
    <row r="3673" spans="3:18" ht="15" x14ac:dyDescent="0.2">
      <c r="C3673" s="43"/>
      <c r="R3673" s="28"/>
    </row>
    <row r="3674" spans="3:18" ht="15" x14ac:dyDescent="0.2">
      <c r="C3674" s="43"/>
      <c r="R3674" s="28"/>
    </row>
    <row r="3675" spans="3:18" ht="15" x14ac:dyDescent="0.2">
      <c r="C3675" s="43"/>
      <c r="R3675" s="28"/>
    </row>
    <row r="3676" spans="3:18" ht="15" x14ac:dyDescent="0.2">
      <c r="C3676" s="43"/>
      <c r="R3676" s="28"/>
    </row>
    <row r="3677" spans="3:18" ht="15" x14ac:dyDescent="0.2">
      <c r="C3677" s="43"/>
      <c r="R3677" s="28"/>
    </row>
    <row r="3678" spans="3:18" ht="15" x14ac:dyDescent="0.2">
      <c r="C3678" s="43"/>
      <c r="R3678" s="28"/>
    </row>
    <row r="3679" spans="3:18" ht="15" x14ac:dyDescent="0.2">
      <c r="C3679" s="43"/>
      <c r="R3679" s="28"/>
    </row>
    <row r="3680" spans="3:18" ht="15" x14ac:dyDescent="0.2">
      <c r="C3680" s="43"/>
      <c r="R3680" s="28"/>
    </row>
    <row r="3681" spans="3:18" ht="15" x14ac:dyDescent="0.2">
      <c r="C3681" s="43"/>
      <c r="R3681" s="28"/>
    </row>
    <row r="3682" spans="3:18" ht="15" x14ac:dyDescent="0.2">
      <c r="C3682" s="43"/>
      <c r="R3682" s="28"/>
    </row>
    <row r="3683" spans="3:18" ht="15" x14ac:dyDescent="0.2">
      <c r="C3683" s="43"/>
      <c r="R3683" s="28"/>
    </row>
    <row r="3684" spans="3:18" ht="15" x14ac:dyDescent="0.2">
      <c r="C3684" s="43"/>
      <c r="R3684" s="28"/>
    </row>
    <row r="3685" spans="3:18" ht="15" x14ac:dyDescent="0.2">
      <c r="C3685" s="43"/>
      <c r="R3685" s="28"/>
    </row>
    <row r="3686" spans="3:18" ht="15" x14ac:dyDescent="0.2">
      <c r="C3686" s="43"/>
      <c r="R3686" s="28"/>
    </row>
    <row r="3687" spans="3:18" ht="15" x14ac:dyDescent="0.2">
      <c r="C3687" s="43"/>
      <c r="R3687" s="28"/>
    </row>
    <row r="3688" spans="3:18" ht="15" x14ac:dyDescent="0.2">
      <c r="C3688" s="43"/>
      <c r="R3688" s="28"/>
    </row>
    <row r="3689" spans="3:18" ht="15" x14ac:dyDescent="0.2">
      <c r="C3689" s="43"/>
      <c r="R3689" s="28"/>
    </row>
    <row r="3690" spans="3:18" ht="15" x14ac:dyDescent="0.2">
      <c r="C3690" s="43"/>
      <c r="R3690" s="28"/>
    </row>
    <row r="3691" spans="3:18" ht="15" x14ac:dyDescent="0.2">
      <c r="C3691" s="43"/>
      <c r="R3691" s="28"/>
    </row>
    <row r="3692" spans="3:18" ht="15" x14ac:dyDescent="0.2">
      <c r="C3692" s="43"/>
      <c r="R3692" s="28"/>
    </row>
    <row r="3693" spans="3:18" ht="15" x14ac:dyDescent="0.2">
      <c r="C3693" s="43"/>
      <c r="R3693" s="28"/>
    </row>
    <row r="3694" spans="3:18" ht="15" x14ac:dyDescent="0.2">
      <c r="C3694" s="43"/>
      <c r="R3694" s="28"/>
    </row>
    <row r="3695" spans="3:18" ht="15" x14ac:dyDescent="0.2">
      <c r="C3695" s="43"/>
      <c r="R3695" s="28"/>
    </row>
    <row r="3696" spans="3:18" ht="15" x14ac:dyDescent="0.2">
      <c r="C3696" s="43"/>
      <c r="R3696" s="28"/>
    </row>
    <row r="3697" spans="3:18" ht="15" x14ac:dyDescent="0.2">
      <c r="C3697" s="43"/>
      <c r="R3697" s="28"/>
    </row>
    <row r="3698" spans="3:18" ht="15" x14ac:dyDescent="0.2">
      <c r="C3698" s="43"/>
      <c r="R3698" s="28"/>
    </row>
    <row r="3699" spans="3:18" ht="15" x14ac:dyDescent="0.2">
      <c r="C3699" s="43"/>
      <c r="R3699" s="28"/>
    </row>
    <row r="3700" spans="3:18" ht="15" x14ac:dyDescent="0.2">
      <c r="C3700" s="43"/>
      <c r="R3700" s="28"/>
    </row>
    <row r="3701" spans="3:18" ht="15" x14ac:dyDescent="0.2">
      <c r="C3701" s="43"/>
      <c r="R3701" s="28"/>
    </row>
    <row r="3702" spans="3:18" ht="15" x14ac:dyDescent="0.2">
      <c r="C3702" s="43"/>
      <c r="R3702" s="28"/>
    </row>
    <row r="3703" spans="3:18" ht="15" x14ac:dyDescent="0.2">
      <c r="C3703" s="43"/>
      <c r="R3703" s="28"/>
    </row>
    <row r="3704" spans="3:18" ht="15" x14ac:dyDescent="0.2">
      <c r="C3704" s="43"/>
      <c r="R3704" s="28"/>
    </row>
    <row r="3705" spans="3:18" ht="15" x14ac:dyDescent="0.2">
      <c r="C3705" s="43"/>
      <c r="R3705" s="28"/>
    </row>
    <row r="3706" spans="3:18" ht="15" x14ac:dyDescent="0.2">
      <c r="C3706" s="43"/>
      <c r="R3706" s="28"/>
    </row>
    <row r="3707" spans="3:18" ht="15" x14ac:dyDescent="0.2">
      <c r="C3707" s="43"/>
      <c r="R3707" s="28"/>
    </row>
    <row r="3708" spans="3:18" ht="15" x14ac:dyDescent="0.2">
      <c r="C3708" s="43"/>
      <c r="R3708" s="28"/>
    </row>
    <row r="3709" spans="3:18" ht="15" x14ac:dyDescent="0.2">
      <c r="C3709" s="43"/>
      <c r="R3709" s="28"/>
    </row>
    <row r="3710" spans="3:18" ht="15" x14ac:dyDescent="0.2">
      <c r="C3710" s="43"/>
      <c r="R3710" s="28"/>
    </row>
    <row r="3711" spans="3:18" ht="15" x14ac:dyDescent="0.2">
      <c r="C3711" s="43"/>
      <c r="R3711" s="28"/>
    </row>
    <row r="3712" spans="3:18" ht="15" x14ac:dyDescent="0.2">
      <c r="C3712" s="43"/>
      <c r="R3712" s="28"/>
    </row>
    <row r="3713" spans="3:18" ht="15" x14ac:dyDescent="0.2">
      <c r="C3713" s="43"/>
      <c r="R3713" s="28"/>
    </row>
    <row r="3714" spans="3:18" ht="15" x14ac:dyDescent="0.2">
      <c r="C3714" s="43"/>
      <c r="R3714" s="28"/>
    </row>
    <row r="3715" spans="3:18" ht="15" x14ac:dyDescent="0.2">
      <c r="C3715" s="43"/>
      <c r="R3715" s="28"/>
    </row>
    <row r="3716" spans="3:18" ht="15" x14ac:dyDescent="0.2">
      <c r="C3716" s="43"/>
      <c r="R3716" s="28"/>
    </row>
    <row r="3717" spans="3:18" ht="15" x14ac:dyDescent="0.2">
      <c r="C3717" s="43"/>
      <c r="R3717" s="28"/>
    </row>
    <row r="3718" spans="3:18" ht="15" x14ac:dyDescent="0.2">
      <c r="C3718" s="43"/>
      <c r="R3718" s="28"/>
    </row>
    <row r="3719" spans="3:18" ht="15" x14ac:dyDescent="0.2">
      <c r="C3719" s="43"/>
      <c r="R3719" s="28"/>
    </row>
  </sheetData>
  <autoFilter ref="N1:N3719">
    <filterColumn colId="0">
      <filters>
        <filter val="Programming using Java"/>
      </filters>
    </filterColumn>
  </autoFilter>
  <hyperlinks>
    <hyperlink ref="P2" r:id="rId1"/>
    <hyperlink ref="P5" r:id="rId2"/>
    <hyperlink ref="J6" r:id="rId3"/>
    <hyperlink ref="P6" r:id="rId4"/>
    <hyperlink ref="P7" r:id="rId5"/>
    <hyperlink ref="P8" r:id="rId6"/>
    <hyperlink ref="P10" r:id="rId7"/>
    <hyperlink ref="P11" r:id="rId8"/>
    <hyperlink ref="P12" r:id="rId9"/>
    <hyperlink ref="P13" r:id="rId10"/>
    <hyperlink ref="P14" r:id="rId11"/>
    <hyperlink ref="P15" r:id="rId12"/>
    <hyperlink ref="P16" r:id="rId13"/>
    <hyperlink ref="P17" r:id="rId14"/>
    <hyperlink ref="P18" r:id="rId15"/>
    <hyperlink ref="P19" r:id="rId16"/>
    <hyperlink ref="P20" r:id="rId17"/>
    <hyperlink ref="P21" r:id="rId18"/>
    <hyperlink ref="P22" r:id="rId19"/>
    <hyperlink ref="P23" r:id="rId20"/>
    <hyperlink ref="P24" r:id="rId21"/>
    <hyperlink ref="P25" r:id="rId22"/>
    <hyperlink ref="P26" r:id="rId23"/>
    <hyperlink ref="P27" r:id="rId24"/>
    <hyperlink ref="P29" r:id="rId25"/>
    <hyperlink ref="P30" r:id="rId26"/>
    <hyperlink ref="P31" r:id="rId27"/>
    <hyperlink ref="P32" r:id="rId28"/>
    <hyperlink ref="P33" r:id="rId29"/>
    <hyperlink ref="P35" r:id="rId30"/>
    <hyperlink ref="P36" r:id="rId31"/>
    <hyperlink ref="P37" r:id="rId32"/>
    <hyperlink ref="P38" r:id="rId33"/>
    <hyperlink ref="P39" r:id="rId34"/>
    <hyperlink ref="P40" r:id="rId35"/>
    <hyperlink ref="P42" r:id="rId36"/>
    <hyperlink ref="P43" r:id="rId37"/>
    <hyperlink ref="P46" r:id="rId38"/>
    <hyperlink ref="P48" r:id="rId39"/>
    <hyperlink ref="P49" r:id="rId40"/>
    <hyperlink ref="P50" r:id="rId41"/>
    <hyperlink ref="P51" r:id="rId42"/>
    <hyperlink ref="P52" r:id="rId43"/>
    <hyperlink ref="P53" r:id="rId44"/>
    <hyperlink ref="P54" r:id="rId45"/>
    <hyperlink ref="P55" r:id="rId46"/>
    <hyperlink ref="P56" r:id="rId47"/>
    <hyperlink ref="P57" r:id="rId48"/>
    <hyperlink ref="P58" r:id="rId49"/>
    <hyperlink ref="P59" r:id="rId50"/>
    <hyperlink ref="P60" r:id="rId51"/>
    <hyperlink ref="P62" r:id="rId52"/>
    <hyperlink ref="P64" r:id="rId53"/>
    <hyperlink ref="P65" r:id="rId54"/>
    <hyperlink ref="P66" r:id="rId55"/>
    <hyperlink ref="P67" r:id="rId56"/>
    <hyperlink ref="P68" r:id="rId57"/>
    <hyperlink ref="P69" r:id="rId58"/>
    <hyperlink ref="P70" r:id="rId59"/>
    <hyperlink ref="P71" r:id="rId60"/>
    <hyperlink ref="P72" r:id="rId61"/>
    <hyperlink ref="P75" r:id="rId62"/>
    <hyperlink ref="P76" r:id="rId63"/>
    <hyperlink ref="P78" r:id="rId64"/>
    <hyperlink ref="P79" r:id="rId65"/>
    <hyperlink ref="P80" r:id="rId66"/>
    <hyperlink ref="P81" r:id="rId67"/>
    <hyperlink ref="P82" r:id="rId68"/>
    <hyperlink ref="P83" r:id="rId69"/>
    <hyperlink ref="P84" r:id="rId70"/>
    <hyperlink ref="P86" r:id="rId71"/>
    <hyperlink ref="P87" r:id="rId72"/>
    <hyperlink ref="P89" r:id="rId73"/>
    <hyperlink ref="P90" r:id="rId74"/>
    <hyperlink ref="P91" r:id="rId75"/>
    <hyperlink ref="P92" r:id="rId76"/>
    <hyperlink ref="P93" r:id="rId77"/>
    <hyperlink ref="P94" r:id="rId78"/>
    <hyperlink ref="P95" r:id="rId79"/>
    <hyperlink ref="P96" r:id="rId80"/>
    <hyperlink ref="P99" r:id="rId81"/>
    <hyperlink ref="P101" r:id="rId82"/>
    <hyperlink ref="P102" r:id="rId83"/>
    <hyperlink ref="P105" r:id="rId84"/>
    <hyperlink ref="P112" r:id="rId85"/>
    <hyperlink ref="P115" r:id="rId86"/>
    <hyperlink ref="P116" r:id="rId87"/>
    <hyperlink ref="P120" r:id="rId88"/>
    <hyperlink ref="I121" r:id="rId89"/>
    <hyperlink ref="P124" r:id="rId90"/>
    <hyperlink ref="P125" r:id="rId91"/>
    <hyperlink ref="P126" r:id="rId92"/>
    <hyperlink ref="P129" r:id="rId93"/>
    <hyperlink ref="P135" r:id="rId94"/>
    <hyperlink ref="P145" r:id="rId95"/>
    <hyperlink ref="P146" r:id="rId96"/>
    <hyperlink ref="P147" r:id="rId97"/>
    <hyperlink ref="P148" r:id="rId98"/>
    <hyperlink ref="P152" r:id="rId99"/>
    <hyperlink ref="P153" r:id="rId100"/>
    <hyperlink ref="P154" r:id="rId101"/>
    <hyperlink ref="P155" r:id="rId102"/>
    <hyperlink ref="P156" r:id="rId103"/>
    <hyperlink ref="P157" r:id="rId104"/>
    <hyperlink ref="P158" r:id="rId105"/>
    <hyperlink ref="P161" r:id="rId106"/>
    <hyperlink ref="P162" r:id="rId107"/>
    <hyperlink ref="P163" r:id="rId108"/>
    <hyperlink ref="P164" r:id="rId109"/>
    <hyperlink ref="P165" r:id="rId110"/>
    <hyperlink ref="P166" r:id="rId111"/>
    <hyperlink ref="P167" r:id="rId112"/>
    <hyperlink ref="P168" r:id="rId113"/>
    <hyperlink ref="P169" r:id="rId114"/>
    <hyperlink ref="P170" r:id="rId115"/>
    <hyperlink ref="P171" r:id="rId116"/>
    <hyperlink ref="P172" r:id="rId117"/>
    <hyperlink ref="P173" r:id="rId118"/>
    <hyperlink ref="P174" r:id="rId119"/>
    <hyperlink ref="P175" r:id="rId120"/>
    <hyperlink ref="P176" r:id="rId121"/>
    <hyperlink ref="P177" r:id="rId122"/>
    <hyperlink ref="P178" r:id="rId123"/>
    <hyperlink ref="P179" r:id="rId124"/>
    <hyperlink ref="P180" r:id="rId125"/>
    <hyperlink ref="P181" r:id="rId126"/>
    <hyperlink ref="P182" r:id="rId127"/>
    <hyperlink ref="P183" r:id="rId128"/>
    <hyperlink ref="P184" r:id="rId129"/>
    <hyperlink ref="P185" r:id="rId130"/>
    <hyperlink ref="P186" r:id="rId131"/>
    <hyperlink ref="P187" r:id="rId132"/>
    <hyperlink ref="P188" r:id="rId133"/>
    <hyperlink ref="P189" r:id="rId134"/>
    <hyperlink ref="P190" r:id="rId135"/>
    <hyperlink ref="P191" r:id="rId136"/>
    <hyperlink ref="P192" r:id="rId137"/>
    <hyperlink ref="P193" r:id="rId138"/>
    <hyperlink ref="P195" r:id="rId139"/>
    <hyperlink ref="P196" r:id="rId140"/>
    <hyperlink ref="P198" r:id="rId141"/>
    <hyperlink ref="P199" r:id="rId142"/>
    <hyperlink ref="P200" r:id="rId143"/>
    <hyperlink ref="P202" r:id="rId144"/>
    <hyperlink ref="P204" r:id="rId145"/>
    <hyperlink ref="P206" r:id="rId146"/>
    <hyperlink ref="P207" r:id="rId147"/>
    <hyperlink ref="P208" r:id="rId148"/>
    <hyperlink ref="P210" r:id="rId149"/>
    <hyperlink ref="P211" r:id="rId150"/>
    <hyperlink ref="P215" r:id="rId151"/>
    <hyperlink ref="P218" r:id="rId152"/>
    <hyperlink ref="P222" r:id="rId153"/>
    <hyperlink ref="P223" r:id="rId154"/>
    <hyperlink ref="P225" r:id="rId155"/>
    <hyperlink ref="P226" r:id="rId156"/>
    <hyperlink ref="P227" r:id="rId157"/>
    <hyperlink ref="P228" r:id="rId158"/>
    <hyperlink ref="P229" r:id="rId159"/>
    <hyperlink ref="P230" r:id="rId160"/>
    <hyperlink ref="P231" r:id="rId161"/>
    <hyperlink ref="P232" r:id="rId162"/>
    <hyperlink ref="P233" r:id="rId163"/>
    <hyperlink ref="P234" r:id="rId164"/>
    <hyperlink ref="P235" r:id="rId165"/>
    <hyperlink ref="P238" r:id="rId166"/>
    <hyperlink ref="P239" r:id="rId167"/>
    <hyperlink ref="P240" r:id="rId168"/>
    <hyperlink ref="P241" r:id="rId169"/>
    <hyperlink ref="P242" r:id="rId170"/>
    <hyperlink ref="P244" r:id="rId171"/>
    <hyperlink ref="P245" r:id="rId172"/>
    <hyperlink ref="P246" r:id="rId173"/>
    <hyperlink ref="P247" r:id="rId174"/>
    <hyperlink ref="P248" r:id="rId175"/>
    <hyperlink ref="P249" r:id="rId176"/>
    <hyperlink ref="P250" r:id="rId177"/>
    <hyperlink ref="P251" r:id="rId178"/>
    <hyperlink ref="P252" r:id="rId179"/>
    <hyperlink ref="P253" r:id="rId180"/>
    <hyperlink ref="P254" r:id="rId181"/>
    <hyperlink ref="P255" r:id="rId182"/>
    <hyperlink ref="P258" r:id="rId183"/>
    <hyperlink ref="P259" r:id="rId184"/>
    <hyperlink ref="P261" r:id="rId185"/>
    <hyperlink ref="P262" r:id="rId186"/>
    <hyperlink ref="P263" r:id="rId187"/>
    <hyperlink ref="P264" r:id="rId188"/>
    <hyperlink ref="P265" r:id="rId189"/>
    <hyperlink ref="P266" r:id="rId190"/>
    <hyperlink ref="P267" r:id="rId191"/>
    <hyperlink ref="P268" r:id="rId192"/>
    <hyperlink ref="P269" r:id="rId193"/>
    <hyperlink ref="P270" r:id="rId194"/>
    <hyperlink ref="P271" r:id="rId195"/>
    <hyperlink ref="P272" r:id="rId196"/>
    <hyperlink ref="P273" r:id="rId197"/>
    <hyperlink ref="P274" r:id="rId198"/>
    <hyperlink ref="P275" r:id="rId199"/>
    <hyperlink ref="P276" r:id="rId200"/>
    <hyperlink ref="P277" r:id="rId201"/>
    <hyperlink ref="P278" r:id="rId202"/>
    <hyperlink ref="P279" r:id="rId203"/>
    <hyperlink ref="P280" r:id="rId204"/>
    <hyperlink ref="P281" r:id="rId205"/>
    <hyperlink ref="P282" r:id="rId206"/>
    <hyperlink ref="P283" r:id="rId207"/>
    <hyperlink ref="P284" r:id="rId208"/>
    <hyperlink ref="P285" r:id="rId209"/>
    <hyperlink ref="P286" r:id="rId210"/>
    <hyperlink ref="P287" r:id="rId211"/>
    <hyperlink ref="P288" r:id="rId212"/>
    <hyperlink ref="P289" r:id="rId213"/>
    <hyperlink ref="P290" r:id="rId214"/>
    <hyperlink ref="P291" r:id="rId215"/>
    <hyperlink ref="P292" r:id="rId216"/>
    <hyperlink ref="P293" r:id="rId217"/>
    <hyperlink ref="P294" r:id="rId218"/>
    <hyperlink ref="P296" r:id="rId219"/>
    <hyperlink ref="P299" r:id="rId220"/>
    <hyperlink ref="P300" r:id="rId221"/>
    <hyperlink ref="P301" r:id="rId222"/>
    <hyperlink ref="P302" r:id="rId223"/>
    <hyperlink ref="P304" r:id="rId224"/>
    <hyperlink ref="P305" r:id="rId225"/>
    <hyperlink ref="P306" r:id="rId226"/>
    <hyperlink ref="P307" r:id="rId227"/>
    <hyperlink ref="P308" r:id="rId228"/>
    <hyperlink ref="P309" r:id="rId229"/>
    <hyperlink ref="P310" r:id="rId230"/>
    <hyperlink ref="P311" r:id="rId231"/>
    <hyperlink ref="P313" r:id="rId232"/>
    <hyperlink ref="P314" r:id="rId233"/>
    <hyperlink ref="P315" r:id="rId234"/>
    <hyperlink ref="P316" r:id="rId235"/>
    <hyperlink ref="P317" r:id="rId236"/>
    <hyperlink ref="P318" r:id="rId237"/>
    <hyperlink ref="P319" r:id="rId238"/>
    <hyperlink ref="P321" r:id="rId239"/>
    <hyperlink ref="P322" r:id="rId240"/>
    <hyperlink ref="P323" r:id="rId241"/>
    <hyperlink ref="P324" r:id="rId242"/>
    <hyperlink ref="P325" r:id="rId243"/>
    <hyperlink ref="P326" r:id="rId244"/>
    <hyperlink ref="P327" r:id="rId245"/>
    <hyperlink ref="P328" r:id="rId246"/>
    <hyperlink ref="P329" r:id="rId247"/>
    <hyperlink ref="P331" r:id="rId248"/>
    <hyperlink ref="P332" r:id="rId249"/>
    <hyperlink ref="P333" r:id="rId250"/>
    <hyperlink ref="P335" r:id="rId251"/>
    <hyperlink ref="P337" r:id="rId252"/>
    <hyperlink ref="P340" r:id="rId253"/>
    <hyperlink ref="P342" r:id="rId254"/>
    <hyperlink ref="P344" r:id="rId255"/>
    <hyperlink ref="P345" r:id="rId256"/>
    <hyperlink ref="P346" r:id="rId257"/>
    <hyperlink ref="P347" r:id="rId258"/>
    <hyperlink ref="P349" r:id="rId259"/>
    <hyperlink ref="P350" r:id="rId260"/>
    <hyperlink ref="P352" r:id="rId261"/>
    <hyperlink ref="P355" r:id="rId262"/>
    <hyperlink ref="P356" r:id="rId263"/>
    <hyperlink ref="P357" r:id="rId264"/>
    <hyperlink ref="P358" r:id="rId265"/>
    <hyperlink ref="P362" r:id="rId266"/>
    <hyperlink ref="P363" r:id="rId267"/>
    <hyperlink ref="P364" r:id="rId268"/>
    <hyperlink ref="P365" r:id="rId269"/>
    <hyperlink ref="P368" r:id="rId270"/>
    <hyperlink ref="P369" r:id="rId271"/>
    <hyperlink ref="P371" r:id="rId272"/>
    <hyperlink ref="P375" r:id="rId273"/>
    <hyperlink ref="P377" r:id="rId274"/>
    <hyperlink ref="P378" r:id="rId275"/>
    <hyperlink ref="P379" r:id="rId276"/>
    <hyperlink ref="P380" r:id="rId277"/>
    <hyperlink ref="P381" r:id="rId278"/>
    <hyperlink ref="P383" r:id="rId279"/>
    <hyperlink ref="P385" r:id="rId280"/>
    <hyperlink ref="P387" r:id="rId281"/>
    <hyperlink ref="P388" r:id="rId282"/>
    <hyperlink ref="P389" r:id="rId283"/>
    <hyperlink ref="P392" r:id="rId284"/>
    <hyperlink ref="P393" r:id="rId285"/>
    <hyperlink ref="P394" r:id="rId286"/>
    <hyperlink ref="P396" r:id="rId287"/>
    <hyperlink ref="P397" r:id="rId288"/>
    <hyperlink ref="P398" r:id="rId289"/>
    <hyperlink ref="P399" r:id="rId290"/>
    <hyperlink ref="P400" r:id="rId291"/>
    <hyperlink ref="P401" r:id="rId292"/>
    <hyperlink ref="P402" r:id="rId293"/>
    <hyperlink ref="P406" r:id="rId294"/>
    <hyperlink ref="P408" r:id="rId295"/>
    <hyperlink ref="P409" r:id="rId296"/>
    <hyperlink ref="P410" r:id="rId297"/>
    <hyperlink ref="P411" r:id="rId298"/>
    <hyperlink ref="P413" r:id="rId299"/>
    <hyperlink ref="P414" r:id="rId300"/>
    <hyperlink ref="P415" r:id="rId301"/>
    <hyperlink ref="P416" r:id="rId302"/>
    <hyperlink ref="P417" r:id="rId303"/>
    <hyperlink ref="P418" r:id="rId304"/>
    <hyperlink ref="P419" r:id="rId305"/>
    <hyperlink ref="P420" r:id="rId306"/>
    <hyperlink ref="P422" r:id="rId307"/>
    <hyperlink ref="P423" r:id="rId308"/>
    <hyperlink ref="P426" r:id="rId309"/>
    <hyperlink ref="P437" r:id="rId310"/>
    <hyperlink ref="P440" r:id="rId311"/>
    <hyperlink ref="P442" r:id="rId312"/>
    <hyperlink ref="P444" r:id="rId313"/>
    <hyperlink ref="P445" r:id="rId314"/>
    <hyperlink ref="P446" r:id="rId315"/>
    <hyperlink ref="P447" r:id="rId316"/>
    <hyperlink ref="P448" r:id="rId317"/>
    <hyperlink ref="P449" r:id="rId318"/>
    <hyperlink ref="P450" r:id="rId319"/>
    <hyperlink ref="P451" r:id="rId320"/>
    <hyperlink ref="P453" r:id="rId321"/>
    <hyperlink ref="P455" r:id="rId322"/>
    <hyperlink ref="P456" r:id="rId323"/>
    <hyperlink ref="P458" r:id="rId324"/>
    <hyperlink ref="P460" r:id="rId325"/>
    <hyperlink ref="P461" r:id="rId326"/>
    <hyperlink ref="P462" r:id="rId327"/>
    <hyperlink ref="P463" r:id="rId328"/>
    <hyperlink ref="P464" r:id="rId329"/>
    <hyperlink ref="P465" r:id="rId330"/>
    <hyperlink ref="P467" r:id="rId331"/>
    <hyperlink ref="P469" r:id="rId332"/>
    <hyperlink ref="P470" r:id="rId333"/>
    <hyperlink ref="P471" r:id="rId334"/>
    <hyperlink ref="P473" r:id="rId335"/>
    <hyperlink ref="P474" r:id="rId336"/>
    <hyperlink ref="P475" r:id="rId337"/>
    <hyperlink ref="P476" r:id="rId338"/>
    <hyperlink ref="P477" r:id="rId339"/>
    <hyperlink ref="P478" r:id="rId340"/>
    <hyperlink ref="P479" r:id="rId341"/>
    <hyperlink ref="P481" r:id="rId342"/>
    <hyperlink ref="P482" r:id="rId343"/>
    <hyperlink ref="P483" r:id="rId344"/>
    <hyperlink ref="P484" r:id="rId345"/>
    <hyperlink ref="P485" r:id="rId346"/>
    <hyperlink ref="P486" r:id="rId347"/>
    <hyperlink ref="P487" r:id="rId348"/>
    <hyperlink ref="P488" r:id="rId349"/>
    <hyperlink ref="P491" r:id="rId350"/>
    <hyperlink ref="P492" r:id="rId351"/>
    <hyperlink ref="P493" r:id="rId352"/>
    <hyperlink ref="P495" r:id="rId353"/>
    <hyperlink ref="P496" r:id="rId354"/>
    <hyperlink ref="P497" r:id="rId355"/>
    <hyperlink ref="P498" r:id="rId356"/>
    <hyperlink ref="P499" r:id="rId357"/>
    <hyperlink ref="P500" r:id="rId358"/>
    <hyperlink ref="P501" r:id="rId359"/>
    <hyperlink ref="P502" r:id="rId360"/>
    <hyperlink ref="P503" r:id="rId361"/>
    <hyperlink ref="P504" r:id="rId362"/>
    <hyperlink ref="P507" r:id="rId363"/>
    <hyperlink ref="P510" r:id="rId364"/>
    <hyperlink ref="P512" r:id="rId365"/>
    <hyperlink ref="P513" r:id="rId366"/>
    <hyperlink ref="P515" r:id="rId367"/>
    <hyperlink ref="P516" r:id="rId368"/>
    <hyperlink ref="P517" r:id="rId369"/>
    <hyperlink ref="P518" r:id="rId370"/>
    <hyperlink ref="P519" r:id="rId371"/>
    <hyperlink ref="P520" r:id="rId372"/>
    <hyperlink ref="P525" r:id="rId373"/>
    <hyperlink ref="P526" r:id="rId374"/>
    <hyperlink ref="P528" r:id="rId375"/>
    <hyperlink ref="P529" r:id="rId376"/>
    <hyperlink ref="P530" r:id="rId377"/>
    <hyperlink ref="P533" r:id="rId378"/>
    <hyperlink ref="P534" r:id="rId379"/>
    <hyperlink ref="P535" r:id="rId380"/>
    <hyperlink ref="I536" r:id="rId381"/>
    <hyperlink ref="P536" r:id="rId382"/>
    <hyperlink ref="P537" r:id="rId383"/>
    <hyperlink ref="P539" r:id="rId384"/>
    <hyperlink ref="P540" r:id="rId385"/>
    <hyperlink ref="P541" r:id="rId386"/>
    <hyperlink ref="P542" r:id="rId387"/>
    <hyperlink ref="P543" r:id="rId388"/>
    <hyperlink ref="P544" r:id="rId389"/>
    <hyperlink ref="P545" r:id="rId390"/>
    <hyperlink ref="P546" r:id="rId391"/>
    <hyperlink ref="P547" r:id="rId392"/>
    <hyperlink ref="P548" r:id="rId393"/>
    <hyperlink ref="P549" r:id="rId394"/>
    <hyperlink ref="P550" r:id="rId395"/>
    <hyperlink ref="P551" r:id="rId396"/>
    <hyperlink ref="P553" r:id="rId397"/>
    <hyperlink ref="P554" r:id="rId398"/>
    <hyperlink ref="P556" r:id="rId399"/>
    <hyperlink ref="P557" r:id="rId400"/>
    <hyperlink ref="P559" r:id="rId401"/>
    <hyperlink ref="P560" r:id="rId402"/>
    <hyperlink ref="P561" r:id="rId403"/>
    <hyperlink ref="P562" r:id="rId404"/>
    <hyperlink ref="P564" r:id="rId405"/>
    <hyperlink ref="P565" r:id="rId406"/>
    <hyperlink ref="P566" r:id="rId407"/>
    <hyperlink ref="P568" r:id="rId408"/>
    <hyperlink ref="P569" r:id="rId409"/>
    <hyperlink ref="P570" r:id="rId410"/>
    <hyperlink ref="P571" r:id="rId411"/>
    <hyperlink ref="P572" r:id="rId412"/>
    <hyperlink ref="P573" r:id="rId413"/>
    <hyperlink ref="P574" r:id="rId414"/>
    <hyperlink ref="J576" r:id="rId415"/>
    <hyperlink ref="P576" r:id="rId416"/>
    <hyperlink ref="P577" r:id="rId417"/>
    <hyperlink ref="P578" r:id="rId418"/>
    <hyperlink ref="P579" r:id="rId419"/>
    <hyperlink ref="P580" r:id="rId420"/>
    <hyperlink ref="P581" r:id="rId421"/>
    <hyperlink ref="P582" r:id="rId422"/>
    <hyperlink ref="P583" r:id="rId423"/>
    <hyperlink ref="P584" r:id="rId424"/>
    <hyperlink ref="P586" r:id="rId425"/>
    <hyperlink ref="P588" r:id="rId426"/>
    <hyperlink ref="P593" r:id="rId427"/>
    <hyperlink ref="P597" r:id="rId428"/>
    <hyperlink ref="P598" r:id="rId429"/>
    <hyperlink ref="P600" r:id="rId430"/>
    <hyperlink ref="P601" r:id="rId431"/>
    <hyperlink ref="P603" r:id="rId432"/>
    <hyperlink ref="P604" r:id="rId433"/>
    <hyperlink ref="P605" r:id="rId434"/>
    <hyperlink ref="P607" r:id="rId435"/>
    <hyperlink ref="P608" r:id="rId436"/>
    <hyperlink ref="P609" r:id="rId437"/>
    <hyperlink ref="P610" r:id="rId438"/>
    <hyperlink ref="P611" r:id="rId439"/>
    <hyperlink ref="P612" r:id="rId440"/>
    <hyperlink ref="P613" r:id="rId441"/>
    <hyperlink ref="P614" r:id="rId442"/>
    <hyperlink ref="P615" r:id="rId443"/>
    <hyperlink ref="P618" r:id="rId444"/>
    <hyperlink ref="P619" r:id="rId445"/>
    <hyperlink ref="P620" r:id="rId446"/>
    <hyperlink ref="P622" r:id="rId447"/>
    <hyperlink ref="P624" r:id="rId448"/>
    <hyperlink ref="P626" r:id="rId449"/>
    <hyperlink ref="P627" r:id="rId450"/>
    <hyperlink ref="P629" r:id="rId451"/>
    <hyperlink ref="P630" r:id="rId452"/>
    <hyperlink ref="P633" r:id="rId453"/>
    <hyperlink ref="P634" r:id="rId454"/>
    <hyperlink ref="P635" r:id="rId455"/>
    <hyperlink ref="P636" r:id="rId456"/>
    <hyperlink ref="P637" r:id="rId457"/>
    <hyperlink ref="P638" r:id="rId458"/>
    <hyperlink ref="P639" r:id="rId459"/>
    <hyperlink ref="P640" r:id="rId460"/>
    <hyperlink ref="P641" r:id="rId461"/>
    <hyperlink ref="P642" r:id="rId462"/>
    <hyperlink ref="P644" r:id="rId463"/>
    <hyperlink ref="P647" r:id="rId464"/>
    <hyperlink ref="P648" r:id="rId465"/>
    <hyperlink ref="P649" r:id="rId466"/>
    <hyperlink ref="P652" r:id="rId467"/>
    <hyperlink ref="P653" r:id="rId468"/>
    <hyperlink ref="P654" r:id="rId469"/>
    <hyperlink ref="P655" r:id="rId470"/>
    <hyperlink ref="P656" r:id="rId471"/>
    <hyperlink ref="P657" r:id="rId472"/>
    <hyperlink ref="P658" r:id="rId473"/>
    <hyperlink ref="P660" r:id="rId474"/>
    <hyperlink ref="P661" r:id="rId475"/>
    <hyperlink ref="P662" r:id="rId476"/>
    <hyperlink ref="P663" r:id="rId477"/>
    <hyperlink ref="P666" r:id="rId478"/>
    <hyperlink ref="P670" r:id="rId479"/>
    <hyperlink ref="P671" r:id="rId480"/>
    <hyperlink ref="P674" r:id="rId481"/>
    <hyperlink ref="P675" r:id="rId482"/>
    <hyperlink ref="P676" r:id="rId483"/>
    <hyperlink ref="P677" r:id="rId484"/>
    <hyperlink ref="P678" r:id="rId485"/>
    <hyperlink ref="P680" r:id="rId486"/>
    <hyperlink ref="P682" r:id="rId487"/>
    <hyperlink ref="P683" r:id="rId488"/>
    <hyperlink ref="P685" r:id="rId489"/>
    <hyperlink ref="P686" r:id="rId490"/>
    <hyperlink ref="P688" r:id="rId491"/>
    <hyperlink ref="P689" r:id="rId492"/>
    <hyperlink ref="P690" r:id="rId493"/>
    <hyperlink ref="P692" r:id="rId494"/>
    <hyperlink ref="P693" r:id="rId495"/>
    <hyperlink ref="P695" r:id="rId496"/>
    <hyperlink ref="P696" r:id="rId497"/>
    <hyperlink ref="P699" r:id="rId498"/>
    <hyperlink ref="P700" r:id="rId499"/>
    <hyperlink ref="P701" r:id="rId500"/>
    <hyperlink ref="P702" r:id="rId501"/>
    <hyperlink ref="P703" r:id="rId502"/>
    <hyperlink ref="P704" r:id="rId503"/>
    <hyperlink ref="P705" r:id="rId504"/>
    <hyperlink ref="P706" r:id="rId505"/>
    <hyperlink ref="P707" r:id="rId506"/>
    <hyperlink ref="P708" r:id="rId507"/>
    <hyperlink ref="P709" r:id="rId508"/>
    <hyperlink ref="P710" r:id="rId509"/>
    <hyperlink ref="P711" r:id="rId510"/>
    <hyperlink ref="P712" r:id="rId511"/>
    <hyperlink ref="P713" r:id="rId512"/>
    <hyperlink ref="P715" r:id="rId513"/>
    <hyperlink ref="P716" r:id="rId514"/>
    <hyperlink ref="P717" r:id="rId515"/>
    <hyperlink ref="P718" r:id="rId516"/>
    <hyperlink ref="P719" r:id="rId517"/>
    <hyperlink ref="P720" r:id="rId518"/>
    <hyperlink ref="P721" r:id="rId519"/>
    <hyperlink ref="P722" r:id="rId520"/>
    <hyperlink ref="P723" r:id="rId521"/>
    <hyperlink ref="P724" r:id="rId522"/>
    <hyperlink ref="P725" r:id="rId523"/>
    <hyperlink ref="P726" r:id="rId524"/>
    <hyperlink ref="P727" r:id="rId525"/>
    <hyperlink ref="P728" r:id="rId526"/>
    <hyperlink ref="P729" r:id="rId527"/>
    <hyperlink ref="P730" r:id="rId528"/>
    <hyperlink ref="P731" r:id="rId529"/>
    <hyperlink ref="P732" r:id="rId530"/>
    <hyperlink ref="P733" r:id="rId531"/>
    <hyperlink ref="P734" r:id="rId532"/>
    <hyperlink ref="P735" r:id="rId533"/>
    <hyperlink ref="P736" r:id="rId534"/>
    <hyperlink ref="P737" r:id="rId535"/>
    <hyperlink ref="P738" r:id="rId536"/>
    <hyperlink ref="P739" r:id="rId537"/>
    <hyperlink ref="P740" r:id="rId538"/>
    <hyperlink ref="P741" r:id="rId539"/>
    <hyperlink ref="P743" r:id="rId540"/>
    <hyperlink ref="P744" r:id="rId541"/>
    <hyperlink ref="P745" r:id="rId542"/>
    <hyperlink ref="P746" r:id="rId543"/>
    <hyperlink ref="P747" r:id="rId544"/>
    <hyperlink ref="P749" r:id="rId545"/>
    <hyperlink ref="P750" r:id="rId546"/>
    <hyperlink ref="P751" r:id="rId547"/>
    <hyperlink ref="P752" r:id="rId548"/>
    <hyperlink ref="P753" r:id="rId549"/>
    <hyperlink ref="P754" r:id="rId550"/>
    <hyperlink ref="P755" r:id="rId551"/>
    <hyperlink ref="P756" r:id="rId552"/>
    <hyperlink ref="P757" r:id="rId553"/>
    <hyperlink ref="P758" r:id="rId554"/>
    <hyperlink ref="P759" r:id="rId555"/>
    <hyperlink ref="P761" r:id="rId556"/>
    <hyperlink ref="P762" r:id="rId557"/>
    <hyperlink ref="P763" r:id="rId558"/>
    <hyperlink ref="P765" r:id="rId559"/>
    <hyperlink ref="P766" r:id="rId560"/>
    <hyperlink ref="P767" r:id="rId561"/>
    <hyperlink ref="P768" r:id="rId562"/>
    <hyperlink ref="P769" r:id="rId563"/>
    <hyperlink ref="P770" r:id="rId564"/>
    <hyperlink ref="P771" r:id="rId565"/>
    <hyperlink ref="P772" r:id="rId566"/>
    <hyperlink ref="P773" r:id="rId567"/>
    <hyperlink ref="P774" r:id="rId568"/>
    <hyperlink ref="P775" r:id="rId569"/>
    <hyperlink ref="P776" r:id="rId570"/>
    <hyperlink ref="P777" r:id="rId571"/>
    <hyperlink ref="P779" r:id="rId572"/>
    <hyperlink ref="P780" r:id="rId573"/>
    <hyperlink ref="P781" r:id="rId574"/>
    <hyperlink ref="P782" r:id="rId575"/>
    <hyperlink ref="P783" r:id="rId576"/>
    <hyperlink ref="P788" r:id="rId577"/>
    <hyperlink ref="P789" r:id="rId578"/>
    <hyperlink ref="P790" r:id="rId579"/>
    <hyperlink ref="P791" r:id="rId580"/>
    <hyperlink ref="P792" r:id="rId581"/>
    <hyperlink ref="P802" r:id="rId582"/>
    <hyperlink ref="P803" r:id="rId583"/>
    <hyperlink ref="P804" r:id="rId584"/>
    <hyperlink ref="P807" r:id="rId585"/>
    <hyperlink ref="P808" r:id="rId586"/>
    <hyperlink ref="P811" r:id="rId587"/>
    <hyperlink ref="P812" r:id="rId588"/>
    <hyperlink ref="P813" r:id="rId589"/>
    <hyperlink ref="P817" r:id="rId590"/>
    <hyperlink ref="P818" r:id="rId591"/>
    <hyperlink ref="P821" r:id="rId592"/>
    <hyperlink ref="P822" r:id="rId593"/>
    <hyperlink ref="P823" r:id="rId594"/>
    <hyperlink ref="P824" r:id="rId595"/>
    <hyperlink ref="P828" r:id="rId596"/>
    <hyperlink ref="P830" r:id="rId597"/>
    <hyperlink ref="P831" r:id="rId598"/>
    <hyperlink ref="P833" r:id="rId599"/>
    <hyperlink ref="P834" r:id="rId600"/>
    <hyperlink ref="P836" r:id="rId601"/>
    <hyperlink ref="P837" r:id="rId602"/>
    <hyperlink ref="P838" r:id="rId603"/>
    <hyperlink ref="P839" r:id="rId604"/>
    <hyperlink ref="P840" r:id="rId605"/>
    <hyperlink ref="P841" r:id="rId606"/>
    <hyperlink ref="P842" r:id="rId607"/>
    <hyperlink ref="P843" r:id="rId608"/>
    <hyperlink ref="P845" r:id="rId609"/>
    <hyperlink ref="P846" r:id="rId610"/>
    <hyperlink ref="P847" r:id="rId611"/>
    <hyperlink ref="P848" r:id="rId612"/>
    <hyperlink ref="P850" r:id="rId613"/>
    <hyperlink ref="P851" r:id="rId614"/>
    <hyperlink ref="P852" r:id="rId615"/>
    <hyperlink ref="P853" r:id="rId616"/>
    <hyperlink ref="P854" r:id="rId617"/>
    <hyperlink ref="P855" r:id="rId618"/>
    <hyperlink ref="P856" r:id="rId619"/>
    <hyperlink ref="P857" r:id="rId620"/>
    <hyperlink ref="P859" r:id="rId621"/>
    <hyperlink ref="P860" r:id="rId622"/>
    <hyperlink ref="P861" r:id="rId623"/>
    <hyperlink ref="P862" r:id="rId624"/>
    <hyperlink ref="P863" r:id="rId625"/>
    <hyperlink ref="P864" r:id="rId626"/>
    <hyperlink ref="P865" r:id="rId627"/>
    <hyperlink ref="P866" r:id="rId628"/>
    <hyperlink ref="P867" r:id="rId629"/>
    <hyperlink ref="P868" r:id="rId630"/>
    <hyperlink ref="P869" r:id="rId631"/>
    <hyperlink ref="P870" r:id="rId632"/>
    <hyperlink ref="P871" r:id="rId633"/>
    <hyperlink ref="P872" r:id="rId634"/>
    <hyperlink ref="P873" r:id="rId635"/>
    <hyperlink ref="P874" r:id="rId636"/>
    <hyperlink ref="P875" r:id="rId637"/>
    <hyperlink ref="P876" r:id="rId638"/>
    <hyperlink ref="P877" r:id="rId639"/>
    <hyperlink ref="P880" r:id="rId640"/>
    <hyperlink ref="P881" r:id="rId641"/>
    <hyperlink ref="P882" r:id="rId642"/>
    <hyperlink ref="P883" r:id="rId643"/>
    <hyperlink ref="P885" r:id="rId644"/>
    <hyperlink ref="P886" r:id="rId645"/>
    <hyperlink ref="P888" r:id="rId646"/>
    <hyperlink ref="P889" r:id="rId647"/>
    <hyperlink ref="P890" r:id="rId648"/>
    <hyperlink ref="P892" r:id="rId649"/>
    <hyperlink ref="P895" r:id="rId650"/>
    <hyperlink ref="P896" r:id="rId651"/>
    <hyperlink ref="P900" r:id="rId652"/>
    <hyperlink ref="P901" r:id="rId653"/>
    <hyperlink ref="P902" r:id="rId654"/>
    <hyperlink ref="P903" r:id="rId655"/>
    <hyperlink ref="P904" r:id="rId656"/>
    <hyperlink ref="P905" r:id="rId657"/>
    <hyperlink ref="P906" r:id="rId658"/>
    <hyperlink ref="P907" r:id="rId659"/>
    <hyperlink ref="P908" r:id="rId660"/>
    <hyperlink ref="P909" r:id="rId661"/>
    <hyperlink ref="P910" r:id="rId662"/>
    <hyperlink ref="P911" r:id="rId663"/>
    <hyperlink ref="P912" r:id="rId664"/>
    <hyperlink ref="P914" r:id="rId665"/>
    <hyperlink ref="P915" r:id="rId666"/>
    <hyperlink ref="P918" r:id="rId667"/>
    <hyperlink ref="P919" r:id="rId668"/>
    <hyperlink ref="P920" r:id="rId669"/>
    <hyperlink ref="P921" r:id="rId670"/>
    <hyperlink ref="P922" r:id="rId671"/>
    <hyperlink ref="P923" r:id="rId672"/>
    <hyperlink ref="P924" r:id="rId673"/>
    <hyperlink ref="P925" r:id="rId674"/>
    <hyperlink ref="P926" r:id="rId675"/>
    <hyperlink ref="P927" r:id="rId676"/>
    <hyperlink ref="P928" r:id="rId677"/>
    <hyperlink ref="P929" r:id="rId678"/>
    <hyperlink ref="P930" r:id="rId679"/>
    <hyperlink ref="P931" r:id="rId680"/>
    <hyperlink ref="P932" r:id="rId681"/>
    <hyperlink ref="P933" r:id="rId682"/>
    <hyperlink ref="P934" r:id="rId683"/>
    <hyperlink ref="P936" r:id="rId684"/>
    <hyperlink ref="P937" r:id="rId685"/>
    <hyperlink ref="P938" r:id="rId686"/>
    <hyperlink ref="P939" r:id="rId687"/>
    <hyperlink ref="P940" r:id="rId688"/>
    <hyperlink ref="P941" r:id="rId689"/>
    <hyperlink ref="P942" r:id="rId690"/>
    <hyperlink ref="P943" r:id="rId691"/>
    <hyperlink ref="P944" r:id="rId692"/>
    <hyperlink ref="P945" r:id="rId693"/>
    <hyperlink ref="P946" r:id="rId694"/>
    <hyperlink ref="P947" r:id="rId695"/>
    <hyperlink ref="P948" r:id="rId696"/>
    <hyperlink ref="P950" r:id="rId697"/>
    <hyperlink ref="P951" r:id="rId698"/>
    <hyperlink ref="P952" r:id="rId699"/>
    <hyperlink ref="P953" r:id="rId700"/>
    <hyperlink ref="P954" r:id="rId701"/>
    <hyperlink ref="P955" r:id="rId702"/>
    <hyperlink ref="P956" r:id="rId703"/>
    <hyperlink ref="P957" r:id="rId704"/>
    <hyperlink ref="P958" r:id="rId705"/>
    <hyperlink ref="P959" r:id="rId706"/>
    <hyperlink ref="P960" r:id="rId707"/>
    <hyperlink ref="P961" r:id="rId708"/>
    <hyperlink ref="P962" r:id="rId709"/>
    <hyperlink ref="P963" r:id="rId710"/>
    <hyperlink ref="P964" r:id="rId711"/>
    <hyperlink ref="P965" r:id="rId712"/>
    <hyperlink ref="P966" r:id="rId713"/>
    <hyperlink ref="P967" r:id="rId714"/>
    <hyperlink ref="P968" r:id="rId715"/>
    <hyperlink ref="P969" r:id="rId716"/>
    <hyperlink ref="P970" r:id="rId717"/>
    <hyperlink ref="P971" r:id="rId718"/>
    <hyperlink ref="P972" r:id="rId719"/>
    <hyperlink ref="P973" r:id="rId720"/>
    <hyperlink ref="P975" r:id="rId721"/>
    <hyperlink ref="P976" r:id="rId722"/>
    <hyperlink ref="P979" r:id="rId723"/>
    <hyperlink ref="P980" r:id="rId724"/>
    <hyperlink ref="P981" r:id="rId725"/>
    <hyperlink ref="P982" r:id="rId726"/>
    <hyperlink ref="P983" r:id="rId727"/>
    <hyperlink ref="P984" r:id="rId728"/>
    <hyperlink ref="P989" r:id="rId729"/>
    <hyperlink ref="P991" r:id="rId730"/>
    <hyperlink ref="P992" r:id="rId731"/>
    <hyperlink ref="P993" r:id="rId732"/>
    <hyperlink ref="P994" r:id="rId733"/>
    <hyperlink ref="P995" r:id="rId734"/>
    <hyperlink ref="P996" r:id="rId735"/>
    <hyperlink ref="P997" r:id="rId736"/>
    <hyperlink ref="P998" r:id="rId737"/>
    <hyperlink ref="P999" r:id="rId738"/>
    <hyperlink ref="P1005" r:id="rId739"/>
    <hyperlink ref="P1007" r:id="rId740"/>
    <hyperlink ref="P1009" r:id="rId741"/>
    <hyperlink ref="P1010" r:id="rId742"/>
    <hyperlink ref="P1011" r:id="rId743"/>
    <hyperlink ref="P1012" r:id="rId744"/>
    <hyperlink ref="P1013" r:id="rId745"/>
    <hyperlink ref="P1014" r:id="rId746"/>
    <hyperlink ref="P1016" r:id="rId747"/>
    <hyperlink ref="P1017" r:id="rId748"/>
    <hyperlink ref="P1021" r:id="rId749"/>
    <hyperlink ref="P1022" r:id="rId750"/>
    <hyperlink ref="P1023" r:id="rId751"/>
    <hyperlink ref="P1024" r:id="rId752"/>
    <hyperlink ref="P1025" r:id="rId753"/>
    <hyperlink ref="P1027" r:id="rId754"/>
    <hyperlink ref="P1029" r:id="rId755"/>
    <hyperlink ref="P1030" r:id="rId756"/>
    <hyperlink ref="P1031" r:id="rId757"/>
    <hyperlink ref="P1032" r:id="rId758"/>
    <hyperlink ref="P1033" r:id="rId759"/>
    <hyperlink ref="P1034" r:id="rId760"/>
    <hyperlink ref="P1035" r:id="rId761"/>
    <hyperlink ref="P1036" r:id="rId762"/>
    <hyperlink ref="P1037" r:id="rId763"/>
    <hyperlink ref="P1039" r:id="rId764"/>
    <hyperlink ref="P1040" r:id="rId765"/>
    <hyperlink ref="P1041" r:id="rId766"/>
    <hyperlink ref="P1042" r:id="rId767"/>
    <hyperlink ref="P1044" r:id="rId768"/>
    <hyperlink ref="P1045" r:id="rId769"/>
    <hyperlink ref="P1046" r:id="rId770"/>
    <hyperlink ref="P1047" r:id="rId771"/>
    <hyperlink ref="P1048" r:id="rId772"/>
    <hyperlink ref="P1049" r:id="rId773"/>
    <hyperlink ref="P1050" r:id="rId774"/>
    <hyperlink ref="P1051" r:id="rId775"/>
    <hyperlink ref="P1052" r:id="rId776"/>
    <hyperlink ref="P1053" r:id="rId777"/>
    <hyperlink ref="P1054" r:id="rId778"/>
    <hyperlink ref="P1056" r:id="rId779"/>
    <hyperlink ref="P1058" r:id="rId780"/>
    <hyperlink ref="P1059" r:id="rId781"/>
    <hyperlink ref="P1060" r:id="rId782"/>
    <hyperlink ref="P1061" r:id="rId783"/>
    <hyperlink ref="P1062" r:id="rId784"/>
    <hyperlink ref="P1063" r:id="rId785"/>
    <hyperlink ref="P1064" r:id="rId786"/>
    <hyperlink ref="P1065" r:id="rId787"/>
    <hyperlink ref="P1066" r:id="rId788"/>
    <hyperlink ref="P1067" r:id="rId789"/>
    <hyperlink ref="I1068" r:id="rId790"/>
    <hyperlink ref="P1068" r:id="rId791"/>
    <hyperlink ref="P1072" r:id="rId792"/>
    <hyperlink ref="P1074" r:id="rId793"/>
    <hyperlink ref="P1079" r:id="rId794"/>
    <hyperlink ref="P1080" r:id="rId795"/>
    <hyperlink ref="P1084" r:id="rId796"/>
    <hyperlink ref="P1087" r:id="rId797"/>
    <hyperlink ref="P1088" r:id="rId798"/>
    <hyperlink ref="P1091" r:id="rId799"/>
    <hyperlink ref="P1092" r:id="rId800"/>
    <hyperlink ref="P1093" r:id="rId801"/>
    <hyperlink ref="P1094" r:id="rId802"/>
    <hyperlink ref="P1095" r:id="rId803"/>
    <hyperlink ref="P1097" r:id="rId804"/>
    <hyperlink ref="P1098" r:id="rId805"/>
    <hyperlink ref="P1099" r:id="rId806"/>
    <hyperlink ref="P1100" r:id="rId807"/>
    <hyperlink ref="P1102" r:id="rId808"/>
    <hyperlink ref="P1103" r:id="rId809"/>
    <hyperlink ref="P1106" r:id="rId810"/>
    <hyperlink ref="P1111" r:id="rId811"/>
    <hyperlink ref="P1118" r:id="rId812"/>
    <hyperlink ref="P1121" r:id="rId813"/>
    <hyperlink ref="P1122" r:id="rId814"/>
    <hyperlink ref="P1126" r:id="rId815"/>
    <hyperlink ref="P1127" r:id="rId816"/>
    <hyperlink ref="P1130" r:id="rId817"/>
    <hyperlink ref="P1132" r:id="rId818"/>
    <hyperlink ref="P1133" r:id="rId819"/>
    <hyperlink ref="P1134" r:id="rId820"/>
    <hyperlink ref="P1138" r:id="rId821"/>
    <hyperlink ref="P1139" r:id="rId822"/>
    <hyperlink ref="P1141" r:id="rId823"/>
    <hyperlink ref="P1142" r:id="rId824"/>
    <hyperlink ref="P1144" r:id="rId825"/>
    <hyperlink ref="P1145" r:id="rId826"/>
    <hyperlink ref="P1146" r:id="rId827"/>
    <hyperlink ref="P1151" r:id="rId828"/>
    <hyperlink ref="P1152" r:id="rId829"/>
    <hyperlink ref="P1153" r:id="rId830"/>
    <hyperlink ref="P1154" r:id="rId831"/>
    <hyperlink ref="P1155" r:id="rId832"/>
    <hyperlink ref="P1156" r:id="rId833"/>
    <hyperlink ref="P1157" r:id="rId834"/>
    <hyperlink ref="P1158" r:id="rId835"/>
    <hyperlink ref="P1159" r:id="rId836"/>
    <hyperlink ref="P1161" r:id="rId837"/>
    <hyperlink ref="P1162" r:id="rId838"/>
    <hyperlink ref="P1164" r:id="rId839"/>
    <hyperlink ref="P1166" r:id="rId840"/>
    <hyperlink ref="P1168" r:id="rId841"/>
    <hyperlink ref="P1169" r:id="rId842"/>
    <hyperlink ref="P1175" r:id="rId843"/>
    <hyperlink ref="P1176" r:id="rId844"/>
    <hyperlink ref="P1182" r:id="rId845"/>
    <hyperlink ref="P1183" r:id="rId846"/>
    <hyperlink ref="P1184" r:id="rId847"/>
    <hyperlink ref="P1185" r:id="rId848"/>
    <hyperlink ref="P1187" r:id="rId849"/>
    <hyperlink ref="P1188" r:id="rId850"/>
    <hyperlink ref="P1191" r:id="rId851"/>
    <hyperlink ref="P1193" r:id="rId852"/>
    <hyperlink ref="P1194" r:id="rId853"/>
    <hyperlink ref="P1195" r:id="rId854"/>
    <hyperlink ref="P1197" r:id="rId855"/>
    <hyperlink ref="P1198" r:id="rId856"/>
    <hyperlink ref="P1199" r:id="rId857"/>
    <hyperlink ref="P1200" r:id="rId858"/>
    <hyperlink ref="P1202" r:id="rId859"/>
    <hyperlink ref="P1203" r:id="rId860"/>
    <hyperlink ref="P1204" r:id="rId861"/>
    <hyperlink ref="P1205" r:id="rId862"/>
    <hyperlink ref="P1206" r:id="rId863"/>
    <hyperlink ref="P1207" r:id="rId864"/>
    <hyperlink ref="P1208" r:id="rId865"/>
    <hyperlink ref="P1210" r:id="rId866"/>
    <hyperlink ref="P1211" r:id="rId867"/>
    <hyperlink ref="P1212" r:id="rId868"/>
    <hyperlink ref="P1213" r:id="rId869"/>
    <hyperlink ref="P1214" r:id="rId870"/>
    <hyperlink ref="P1216" r:id="rId871"/>
    <hyperlink ref="P1218" r:id="rId872"/>
    <hyperlink ref="P1219" r:id="rId873"/>
    <hyperlink ref="P1220" r:id="rId874"/>
    <hyperlink ref="P1221" r:id="rId875"/>
    <hyperlink ref="P1224" r:id="rId876"/>
    <hyperlink ref="P1225" r:id="rId877"/>
    <hyperlink ref="P1226" r:id="rId878"/>
    <hyperlink ref="P1227" r:id="rId879"/>
    <hyperlink ref="P1229" r:id="rId880"/>
    <hyperlink ref="P1230" r:id="rId881"/>
    <hyperlink ref="P1231" r:id="rId882"/>
    <hyperlink ref="P1232" r:id="rId883"/>
    <hyperlink ref="P1233" r:id="rId884"/>
    <hyperlink ref="P1234" r:id="rId885"/>
    <hyperlink ref="P1235" r:id="rId886"/>
    <hyperlink ref="P1236" r:id="rId887"/>
    <hyperlink ref="P1237" r:id="rId888"/>
    <hyperlink ref="P1239" r:id="rId889"/>
    <hyperlink ref="P1240" r:id="rId890"/>
    <hyperlink ref="P1241" r:id="rId891"/>
    <hyperlink ref="P1242" r:id="rId892"/>
    <hyperlink ref="P1243" r:id="rId893"/>
    <hyperlink ref="P1244" r:id="rId894"/>
    <hyperlink ref="P1247" r:id="rId895"/>
    <hyperlink ref="P1248" r:id="rId896"/>
    <hyperlink ref="P1249" r:id="rId897"/>
    <hyperlink ref="P1250" r:id="rId898"/>
    <hyperlink ref="P1253" r:id="rId899"/>
    <hyperlink ref="P1254" r:id="rId900"/>
    <hyperlink ref="P1255" r:id="rId901"/>
    <hyperlink ref="P1257" r:id="rId902"/>
    <hyperlink ref="P1258" r:id="rId903"/>
    <hyperlink ref="P1259" r:id="rId904"/>
    <hyperlink ref="P1260" r:id="rId905"/>
    <hyperlink ref="P1261" r:id="rId906"/>
    <hyperlink ref="P1262" r:id="rId907"/>
    <hyperlink ref="P1263" r:id="rId908"/>
    <hyperlink ref="P1264" r:id="rId909"/>
    <hyperlink ref="P1265" r:id="rId910"/>
    <hyperlink ref="P1266" r:id="rId911"/>
    <hyperlink ref="P1267" r:id="rId912"/>
    <hyperlink ref="P1268" r:id="rId913"/>
    <hyperlink ref="P1269" r:id="rId914"/>
    <hyperlink ref="P1270" r:id="rId915"/>
    <hyperlink ref="P1272" r:id="rId916"/>
    <hyperlink ref="P1274" r:id="rId917"/>
    <hyperlink ref="P1275" r:id="rId918"/>
    <hyperlink ref="P1276" r:id="rId919"/>
    <hyperlink ref="P1277" r:id="rId920"/>
    <hyperlink ref="P1278" r:id="rId921"/>
    <hyperlink ref="P1279" r:id="rId922"/>
    <hyperlink ref="P1280" r:id="rId923"/>
    <hyperlink ref="P1281" r:id="rId924"/>
    <hyperlink ref="P1282" r:id="rId925"/>
    <hyperlink ref="P1283" r:id="rId926"/>
    <hyperlink ref="P1284" r:id="rId927"/>
    <hyperlink ref="P1285" r:id="rId928"/>
    <hyperlink ref="P1286" r:id="rId929"/>
    <hyperlink ref="P1287" r:id="rId930"/>
    <hyperlink ref="P1288" r:id="rId931"/>
    <hyperlink ref="P1289" r:id="rId932"/>
    <hyperlink ref="P1290" r:id="rId933"/>
    <hyperlink ref="P1291" r:id="rId934"/>
    <hyperlink ref="P1293" r:id="rId935"/>
    <hyperlink ref="P1294" r:id="rId936"/>
    <hyperlink ref="P1295" r:id="rId937"/>
    <hyperlink ref="P1296" r:id="rId938"/>
    <hyperlink ref="P1297" r:id="rId939"/>
    <hyperlink ref="P1298" r:id="rId940"/>
    <hyperlink ref="P1299" r:id="rId941"/>
    <hyperlink ref="P1300" r:id="rId942"/>
    <hyperlink ref="P1301" r:id="rId943"/>
    <hyperlink ref="P1302" r:id="rId944"/>
    <hyperlink ref="P1303" r:id="rId945"/>
    <hyperlink ref="P1304" r:id="rId946"/>
    <hyperlink ref="P1305" r:id="rId947"/>
    <hyperlink ref="P1306" r:id="rId948"/>
    <hyperlink ref="P1307" r:id="rId949"/>
    <hyperlink ref="P1308" r:id="rId950"/>
    <hyperlink ref="P1309" r:id="rId951"/>
    <hyperlink ref="P1310" r:id="rId952"/>
    <hyperlink ref="P1311" r:id="rId953"/>
    <hyperlink ref="P1312" r:id="rId954"/>
    <hyperlink ref="P1313" r:id="rId955"/>
    <hyperlink ref="P1314" r:id="rId956"/>
    <hyperlink ref="P1315" r:id="rId957"/>
    <hyperlink ref="P1316" r:id="rId958"/>
    <hyperlink ref="P1317" r:id="rId959"/>
    <hyperlink ref="P1318" r:id="rId960"/>
    <hyperlink ref="P1319" r:id="rId961"/>
    <hyperlink ref="P1320" r:id="rId962"/>
    <hyperlink ref="P1321" r:id="rId963"/>
    <hyperlink ref="P1322" r:id="rId964"/>
    <hyperlink ref="P1323" r:id="rId965"/>
    <hyperlink ref="P1324" r:id="rId966"/>
    <hyperlink ref="P1325" r:id="rId967"/>
    <hyperlink ref="P1326" r:id="rId968"/>
    <hyperlink ref="P1327" r:id="rId969"/>
    <hyperlink ref="P1328" r:id="rId970"/>
    <hyperlink ref="P1329" r:id="rId971"/>
    <hyperlink ref="P1330" r:id="rId972"/>
    <hyperlink ref="P1331" r:id="rId973"/>
    <hyperlink ref="P1332" r:id="rId974"/>
    <hyperlink ref="P1333" r:id="rId975"/>
    <hyperlink ref="P1334" r:id="rId976"/>
    <hyperlink ref="P1335" r:id="rId977"/>
    <hyperlink ref="P1336" r:id="rId978"/>
    <hyperlink ref="P1337" r:id="rId979"/>
    <hyperlink ref="P1338" r:id="rId980"/>
    <hyperlink ref="P1339" r:id="rId981"/>
    <hyperlink ref="P1340" r:id="rId982"/>
    <hyperlink ref="P1341" r:id="rId983"/>
    <hyperlink ref="P1342" r:id="rId984"/>
    <hyperlink ref="P1343" r:id="rId985"/>
    <hyperlink ref="P1344" r:id="rId986"/>
    <hyperlink ref="P1345" r:id="rId987"/>
    <hyperlink ref="P1346" r:id="rId988"/>
    <hyperlink ref="P1348" r:id="rId989"/>
    <hyperlink ref="P1349" r:id="rId990"/>
    <hyperlink ref="P1351" r:id="rId991"/>
    <hyperlink ref="P1352" r:id="rId992"/>
    <hyperlink ref="P1353" r:id="rId993"/>
    <hyperlink ref="P1354" r:id="rId994"/>
    <hyperlink ref="I1355" r:id="rId995"/>
    <hyperlink ref="P1355" r:id="rId996"/>
    <hyperlink ref="P1357" r:id="rId997"/>
    <hyperlink ref="P1358" r:id="rId998"/>
    <hyperlink ref="P1359" r:id="rId999"/>
    <hyperlink ref="P1360" r:id="rId1000"/>
    <hyperlink ref="P1361" r:id="rId1001"/>
    <hyperlink ref="P1362" r:id="rId1002"/>
    <hyperlink ref="P1363" r:id="rId1003"/>
    <hyperlink ref="P1364" r:id="rId1004"/>
    <hyperlink ref="P1365" r:id="rId1005"/>
    <hyperlink ref="P1366" r:id="rId1006"/>
    <hyperlink ref="P1367" r:id="rId1007"/>
    <hyperlink ref="P1368" r:id="rId1008"/>
    <hyperlink ref="P1369" r:id="rId1009"/>
    <hyperlink ref="P1370" r:id="rId1010"/>
    <hyperlink ref="P1371" r:id="rId1011"/>
    <hyperlink ref="P1372" r:id="rId1012"/>
    <hyperlink ref="P1377" r:id="rId1013"/>
    <hyperlink ref="P1381" r:id="rId1014"/>
    <hyperlink ref="P1382" r:id="rId1015"/>
    <hyperlink ref="P1383" r:id="rId1016"/>
    <hyperlink ref="P1384" r:id="rId1017"/>
    <hyperlink ref="P1386" r:id="rId1018"/>
    <hyperlink ref="P1387" r:id="rId1019"/>
    <hyperlink ref="P1388" r:id="rId1020"/>
    <hyperlink ref="P1390" r:id="rId1021"/>
    <hyperlink ref="P1391" r:id="rId1022"/>
    <hyperlink ref="P1392" r:id="rId1023"/>
    <hyperlink ref="P1393" r:id="rId1024"/>
    <hyperlink ref="P1410" r:id="rId1025"/>
    <hyperlink ref="P1412" r:id="rId1026"/>
    <hyperlink ref="P1413" r:id="rId1027"/>
    <hyperlink ref="P1420" r:id="rId1028"/>
    <hyperlink ref="P1421" r:id="rId1029"/>
    <hyperlink ref="P1428" r:id="rId1030"/>
    <hyperlink ref="P1429" r:id="rId1031"/>
    <hyperlink ref="P1430" r:id="rId1032"/>
    <hyperlink ref="P1433" r:id="rId1033"/>
    <hyperlink ref="P1435" r:id="rId1034"/>
    <hyperlink ref="P1439" r:id="rId1035"/>
    <hyperlink ref="P1441" r:id="rId1036"/>
    <hyperlink ref="P1450" r:id="rId1037"/>
    <hyperlink ref="P1451" r:id="rId1038"/>
    <hyperlink ref="P1452" r:id="rId1039"/>
    <hyperlink ref="P1453" r:id="rId1040"/>
    <hyperlink ref="P1454" r:id="rId1041"/>
    <hyperlink ref="P1455" r:id="rId1042"/>
    <hyperlink ref="P1456" r:id="rId1043"/>
    <hyperlink ref="P1457" r:id="rId1044"/>
    <hyperlink ref="P1458" r:id="rId1045"/>
    <hyperlink ref="P1459" r:id="rId1046"/>
    <hyperlink ref="P1460" r:id="rId1047"/>
    <hyperlink ref="P1462" r:id="rId1048"/>
    <hyperlink ref="P1463" r:id="rId1049"/>
    <hyperlink ref="P1464" r:id="rId1050"/>
    <hyperlink ref="P1465" r:id="rId1051"/>
    <hyperlink ref="P1467" r:id="rId1052"/>
    <hyperlink ref="P1468" r:id="rId1053"/>
    <hyperlink ref="P1470" r:id="rId1054"/>
    <hyperlink ref="P1471" r:id="rId1055"/>
    <hyperlink ref="P1474" r:id="rId1056"/>
    <hyperlink ref="P1477" r:id="rId1057"/>
    <hyperlink ref="P1479" r:id="rId1058"/>
    <hyperlink ref="P1480" r:id="rId1059"/>
    <hyperlink ref="P1481" r:id="rId1060"/>
    <hyperlink ref="P1483" r:id="rId1061"/>
    <hyperlink ref="P1484" r:id="rId1062"/>
    <hyperlink ref="P1485" r:id="rId1063"/>
    <hyperlink ref="P1486" r:id="rId1064"/>
    <hyperlink ref="P1488" r:id="rId1065"/>
    <hyperlink ref="P1491" r:id="rId1066"/>
    <hyperlink ref="P1493" r:id="rId1067"/>
    <hyperlink ref="P1496" r:id="rId1068"/>
    <hyperlink ref="P1497" r:id="rId1069"/>
    <hyperlink ref="P1498" r:id="rId1070"/>
    <hyperlink ref="P1499" r:id="rId1071"/>
    <hyperlink ref="P1505" r:id="rId1072"/>
    <hyperlink ref="P1506" r:id="rId1073"/>
    <hyperlink ref="P1507" r:id="rId1074"/>
    <hyperlink ref="P1508" r:id="rId1075"/>
    <hyperlink ref="P1509" r:id="rId1076"/>
    <hyperlink ref="P1510" r:id="rId1077"/>
    <hyperlink ref="P1511" r:id="rId1078"/>
    <hyperlink ref="P1512" r:id="rId1079"/>
    <hyperlink ref="P1513" r:id="rId1080"/>
    <hyperlink ref="P1514" r:id="rId1081"/>
    <hyperlink ref="P1515" r:id="rId1082"/>
    <hyperlink ref="P1516" r:id="rId1083"/>
    <hyperlink ref="P1517" r:id="rId1084"/>
    <hyperlink ref="P1518" r:id="rId1085"/>
    <hyperlink ref="P1519" r:id="rId1086"/>
    <hyperlink ref="P1521" r:id="rId1087"/>
    <hyperlink ref="P1522" r:id="rId1088"/>
    <hyperlink ref="P1523" r:id="rId1089"/>
    <hyperlink ref="P1524" r:id="rId1090"/>
    <hyperlink ref="P1525" r:id="rId1091"/>
    <hyperlink ref="P1526" r:id="rId1092"/>
    <hyperlink ref="P1527" r:id="rId1093"/>
    <hyperlink ref="P1528" r:id="rId1094"/>
    <hyperlink ref="P1529" r:id="rId1095"/>
    <hyperlink ref="P1530" r:id="rId1096"/>
    <hyperlink ref="P1531" r:id="rId1097"/>
    <hyperlink ref="P1532" r:id="rId1098"/>
    <hyperlink ref="P1533" r:id="rId1099"/>
    <hyperlink ref="P1534" r:id="rId1100"/>
    <hyperlink ref="P1535" r:id="rId1101"/>
    <hyperlink ref="P1536" r:id="rId1102"/>
    <hyperlink ref="P1537" r:id="rId1103"/>
    <hyperlink ref="P1538" r:id="rId1104"/>
    <hyperlink ref="P1541" r:id="rId1105"/>
    <hyperlink ref="P1542" r:id="rId1106"/>
    <hyperlink ref="P1544" r:id="rId1107"/>
    <hyperlink ref="P1545" r:id="rId1108"/>
    <hyperlink ref="P1547" r:id="rId1109"/>
    <hyperlink ref="P1549" r:id="rId1110"/>
    <hyperlink ref="P1550" r:id="rId1111"/>
    <hyperlink ref="P1552" r:id="rId1112"/>
    <hyperlink ref="P1555" r:id="rId1113"/>
    <hyperlink ref="P1556" r:id="rId1114"/>
    <hyperlink ref="P1557" r:id="rId1115"/>
    <hyperlink ref="P1558" r:id="rId1116"/>
    <hyperlink ref="P1559" r:id="rId1117"/>
    <hyperlink ref="P1560" r:id="rId1118"/>
    <hyperlink ref="P1562" r:id="rId1119"/>
    <hyperlink ref="P1565" r:id="rId1120"/>
    <hyperlink ref="P1566" r:id="rId1121"/>
    <hyperlink ref="P1568" r:id="rId1122"/>
    <hyperlink ref="P1570" r:id="rId1123"/>
    <hyperlink ref="P1571" r:id="rId1124"/>
    <hyperlink ref="P1575" r:id="rId1125"/>
    <hyperlink ref="P1577" r:id="rId1126"/>
    <hyperlink ref="P1578" r:id="rId1127"/>
    <hyperlink ref="P1580" r:id="rId1128"/>
    <hyperlink ref="P1582" r:id="rId1129"/>
    <hyperlink ref="P1583" r:id="rId1130"/>
    <hyperlink ref="P1586" r:id="rId1131"/>
    <hyperlink ref="P1587" r:id="rId1132"/>
    <hyperlink ref="P1588" r:id="rId1133"/>
    <hyperlink ref="P1590" r:id="rId1134"/>
    <hyperlink ref="P1591" r:id="rId1135"/>
    <hyperlink ref="P1592" r:id="rId1136"/>
    <hyperlink ref="P1593" r:id="rId1137"/>
    <hyperlink ref="P1594" r:id="rId1138"/>
    <hyperlink ref="P1595" r:id="rId1139"/>
    <hyperlink ref="P1596" r:id="rId1140"/>
    <hyperlink ref="P1598" r:id="rId1141"/>
    <hyperlink ref="P1599" r:id="rId1142"/>
    <hyperlink ref="P1601" r:id="rId1143"/>
    <hyperlink ref="P1605" r:id="rId1144"/>
    <hyperlink ref="P1607" r:id="rId1145"/>
    <hyperlink ref="P1608" r:id="rId1146"/>
    <hyperlink ref="P1609" r:id="rId1147"/>
    <hyperlink ref="P1610" r:id="rId1148"/>
    <hyperlink ref="P1611" r:id="rId1149"/>
    <hyperlink ref="P1614" r:id="rId1150"/>
    <hyperlink ref="P1615" r:id="rId1151"/>
    <hyperlink ref="P1617" r:id="rId1152"/>
    <hyperlink ref="P1618" r:id="rId1153"/>
    <hyperlink ref="P1619" r:id="rId1154"/>
    <hyperlink ref="P1621" r:id="rId1155"/>
    <hyperlink ref="P1622" r:id="rId1156"/>
    <hyperlink ref="P1623" r:id="rId1157"/>
    <hyperlink ref="P1626" r:id="rId1158"/>
    <hyperlink ref="P1627" r:id="rId1159"/>
    <hyperlink ref="P1628" r:id="rId1160"/>
    <hyperlink ref="P1630" r:id="rId1161"/>
    <hyperlink ref="P1631" r:id="rId1162"/>
    <hyperlink ref="P1635" r:id="rId1163"/>
    <hyperlink ref="P1640" r:id="rId1164"/>
    <hyperlink ref="P1659" r:id="rId1165"/>
    <hyperlink ref="P1679" r:id="rId1166"/>
    <hyperlink ref="P1680" r:id="rId1167"/>
    <hyperlink ref="P1682" r:id="rId1168"/>
    <hyperlink ref="P1684" r:id="rId1169"/>
    <hyperlink ref="P1690" r:id="rId1170"/>
    <hyperlink ref="P1693" r:id="rId1171"/>
    <hyperlink ref="P1695" r:id="rId1172"/>
    <hyperlink ref="P1698" r:id="rId1173"/>
    <hyperlink ref="P1701" r:id="rId1174"/>
    <hyperlink ref="P1702" r:id="rId1175"/>
    <hyperlink ref="P1703" r:id="rId1176"/>
    <hyperlink ref="P1704" r:id="rId1177"/>
    <hyperlink ref="P1705" r:id="rId1178"/>
    <hyperlink ref="P1707" r:id="rId1179"/>
    <hyperlink ref="P1708" r:id="rId1180"/>
    <hyperlink ref="P1709" r:id="rId1181"/>
    <hyperlink ref="P1711" r:id="rId1182"/>
    <hyperlink ref="P1712" r:id="rId1183"/>
    <hyperlink ref="P1713" r:id="rId1184"/>
    <hyperlink ref="P1714" r:id="rId1185"/>
    <hyperlink ref="P1718" r:id="rId1186"/>
    <hyperlink ref="P1719" r:id="rId1187"/>
    <hyperlink ref="P1721" r:id="rId1188"/>
    <hyperlink ref="P1723" r:id="rId1189"/>
    <hyperlink ref="P1724" r:id="rId1190"/>
    <hyperlink ref="P1725" r:id="rId1191"/>
    <hyperlink ref="P1726" r:id="rId1192"/>
    <hyperlink ref="P1727" r:id="rId1193"/>
    <hyperlink ref="P1728" r:id="rId1194"/>
    <hyperlink ref="P1731" r:id="rId1195"/>
    <hyperlink ref="P1732" r:id="rId1196"/>
    <hyperlink ref="P1733" r:id="rId1197"/>
    <hyperlink ref="P1734" r:id="rId1198"/>
    <hyperlink ref="P1735" r:id="rId1199"/>
    <hyperlink ref="P1736" r:id="rId1200"/>
    <hyperlink ref="P1737" r:id="rId1201"/>
    <hyperlink ref="P1738" r:id="rId1202"/>
    <hyperlink ref="P1739" r:id="rId1203"/>
    <hyperlink ref="P1740" r:id="rId1204"/>
    <hyperlink ref="P1741" r:id="rId1205"/>
    <hyperlink ref="P1742" r:id="rId1206"/>
    <hyperlink ref="P1743" r:id="rId1207"/>
    <hyperlink ref="P1744" r:id="rId1208"/>
    <hyperlink ref="P1745" r:id="rId1209"/>
    <hyperlink ref="P1746" r:id="rId1210"/>
    <hyperlink ref="P1747" r:id="rId1211"/>
    <hyperlink ref="P1748" r:id="rId1212"/>
    <hyperlink ref="P1749" r:id="rId1213"/>
    <hyperlink ref="P1750" r:id="rId1214"/>
    <hyperlink ref="P1751" r:id="rId1215"/>
    <hyperlink ref="P1752" r:id="rId1216"/>
    <hyperlink ref="P1753" r:id="rId1217"/>
    <hyperlink ref="P1755" r:id="rId1218"/>
    <hyperlink ref="P1756" r:id="rId1219"/>
    <hyperlink ref="P1757" r:id="rId1220"/>
    <hyperlink ref="P1758" r:id="rId1221"/>
    <hyperlink ref="P1759" r:id="rId1222"/>
    <hyperlink ref="P1760" r:id="rId1223"/>
    <hyperlink ref="P1761" r:id="rId1224"/>
    <hyperlink ref="P1762" r:id="rId1225"/>
    <hyperlink ref="P1765" r:id="rId1226"/>
    <hyperlink ref="P1766" r:id="rId1227"/>
    <hyperlink ref="P1768" r:id="rId1228"/>
    <hyperlink ref="P1770" r:id="rId1229"/>
    <hyperlink ref="P1777" r:id="rId1230"/>
    <hyperlink ref="P1782" r:id="rId1231"/>
    <hyperlink ref="P1783" r:id="rId1232"/>
    <hyperlink ref="P1786" r:id="rId1233"/>
    <hyperlink ref="P1789" r:id="rId1234"/>
    <hyperlink ref="P1791" r:id="rId1235"/>
    <hyperlink ref="P1794" r:id="rId1236"/>
    <hyperlink ref="P1801" r:id="rId1237"/>
    <hyperlink ref="P1803" r:id="rId1238"/>
    <hyperlink ref="P1805" r:id="rId1239"/>
    <hyperlink ref="P1806" r:id="rId1240"/>
    <hyperlink ref="P1807" r:id="rId1241"/>
    <hyperlink ref="P1814" r:id="rId1242"/>
    <hyperlink ref="P1815" r:id="rId1243"/>
    <hyperlink ref="P1817" r:id="rId1244"/>
    <hyperlink ref="P1824" r:id="rId1245"/>
    <hyperlink ref="P1825" r:id="rId1246"/>
    <hyperlink ref="P1826" r:id="rId1247"/>
    <hyperlink ref="P1827" r:id="rId1248"/>
    <hyperlink ref="P1828" r:id="rId1249"/>
    <hyperlink ref="P1829" r:id="rId1250"/>
    <hyperlink ref="P1832" r:id="rId1251"/>
    <hyperlink ref="P1833" r:id="rId1252"/>
    <hyperlink ref="P1835" r:id="rId1253"/>
    <hyperlink ref="P1837" r:id="rId1254"/>
    <hyperlink ref="P1838" r:id="rId1255"/>
    <hyperlink ref="P1840" r:id="rId1256"/>
    <hyperlink ref="P1842" r:id="rId1257"/>
    <hyperlink ref="P1844" r:id="rId1258"/>
    <hyperlink ref="P1845" r:id="rId1259"/>
    <hyperlink ref="P1846" r:id="rId1260"/>
    <hyperlink ref="P1852" r:id="rId1261"/>
    <hyperlink ref="P1856" r:id="rId1262"/>
    <hyperlink ref="P1858" r:id="rId1263"/>
    <hyperlink ref="P1860" r:id="rId1264"/>
    <hyperlink ref="P1865" r:id="rId1265"/>
    <hyperlink ref="P1872" r:id="rId1266"/>
    <hyperlink ref="P1878" r:id="rId1267"/>
    <hyperlink ref="P1880" r:id="rId1268"/>
    <hyperlink ref="P1887" r:id="rId1269"/>
    <hyperlink ref="P1890" r:id="rId1270"/>
    <hyperlink ref="P1891" r:id="rId1271"/>
    <hyperlink ref="P1895" r:id="rId1272"/>
    <hyperlink ref="P1896" r:id="rId1273"/>
    <hyperlink ref="P1905" r:id="rId1274"/>
    <hyperlink ref="P1906" r:id="rId1275"/>
    <hyperlink ref="P1907" r:id="rId1276"/>
    <hyperlink ref="P1912" r:id="rId1277"/>
    <hyperlink ref="P1913" r:id="rId1278"/>
    <hyperlink ref="P1914" r:id="rId1279"/>
    <hyperlink ref="P1916" r:id="rId1280"/>
    <hyperlink ref="P1918" r:id="rId1281"/>
    <hyperlink ref="P1921" r:id="rId1282"/>
    <hyperlink ref="P1925" r:id="rId1283"/>
    <hyperlink ref="P1927" r:id="rId1284"/>
    <hyperlink ref="P1928" r:id="rId1285"/>
    <hyperlink ref="P1929" r:id="rId1286"/>
    <hyperlink ref="P1931" r:id="rId1287"/>
    <hyperlink ref="P1932" r:id="rId1288"/>
    <hyperlink ref="P1933" r:id="rId1289"/>
    <hyperlink ref="P1935" r:id="rId1290"/>
    <hyperlink ref="P1937" r:id="rId1291"/>
    <hyperlink ref="P1940" r:id="rId1292"/>
    <hyperlink ref="P1943" r:id="rId1293"/>
    <hyperlink ref="P1944" r:id="rId1294"/>
    <hyperlink ref="P1945" r:id="rId1295"/>
    <hyperlink ref="P1946" r:id="rId1296"/>
    <hyperlink ref="P1949" r:id="rId1297"/>
    <hyperlink ref="P1951" r:id="rId1298"/>
    <hyperlink ref="P1954" r:id="rId1299"/>
    <hyperlink ref="P1955" r:id="rId1300"/>
    <hyperlink ref="P1956" r:id="rId1301"/>
    <hyperlink ref="P1957" r:id="rId1302"/>
    <hyperlink ref="P1959" r:id="rId1303"/>
    <hyperlink ref="P1960" r:id="rId1304"/>
    <hyperlink ref="P1961" r:id="rId1305"/>
    <hyperlink ref="P1966" r:id="rId1306"/>
    <hyperlink ref="P1967" r:id="rId1307"/>
    <hyperlink ref="P1969" r:id="rId1308"/>
    <hyperlink ref="P1971" r:id="rId1309"/>
    <hyperlink ref="P1972" r:id="rId1310"/>
    <hyperlink ref="P1973" r:id="rId1311"/>
    <hyperlink ref="P1974" r:id="rId1312"/>
    <hyperlink ref="P1975" r:id="rId1313"/>
    <hyperlink ref="P1976" r:id="rId1314"/>
    <hyperlink ref="P1977" r:id="rId1315"/>
    <hyperlink ref="P1978" r:id="rId1316"/>
    <hyperlink ref="P1979" r:id="rId1317"/>
    <hyperlink ref="P1980" r:id="rId1318"/>
    <hyperlink ref="P1981" r:id="rId1319"/>
    <hyperlink ref="P1985" r:id="rId1320"/>
    <hyperlink ref="P1986" r:id="rId1321"/>
    <hyperlink ref="P1988" r:id="rId1322"/>
    <hyperlink ref="P1992" r:id="rId1323"/>
    <hyperlink ref="P1995" r:id="rId1324"/>
    <hyperlink ref="P1997" r:id="rId1325"/>
    <hyperlink ref="P1998" r:id="rId1326"/>
    <hyperlink ref="P1999" r:id="rId1327"/>
    <hyperlink ref="P2000" r:id="rId1328"/>
    <hyperlink ref="P2001" r:id="rId1329"/>
    <hyperlink ref="P2002" r:id="rId1330"/>
    <hyperlink ref="P2006" r:id="rId1331"/>
    <hyperlink ref="P2007" r:id="rId1332"/>
    <hyperlink ref="P2009" r:id="rId1333"/>
    <hyperlink ref="P2010" r:id="rId1334"/>
    <hyperlink ref="P2012" r:id="rId1335"/>
    <hyperlink ref="P2013" r:id="rId1336"/>
    <hyperlink ref="P2014" r:id="rId1337"/>
    <hyperlink ref="P2017" r:id="rId1338"/>
    <hyperlink ref="P2019" r:id="rId1339"/>
    <hyperlink ref="P2020" r:id="rId1340"/>
    <hyperlink ref="P2021" r:id="rId1341"/>
    <hyperlink ref="P2022" r:id="rId1342"/>
    <hyperlink ref="P2023" r:id="rId1343"/>
    <hyperlink ref="P2024" r:id="rId1344"/>
    <hyperlink ref="P2025" r:id="rId1345"/>
    <hyperlink ref="P2026" r:id="rId1346"/>
    <hyperlink ref="P2033" r:id="rId1347"/>
    <hyperlink ref="P2034" r:id="rId1348"/>
    <hyperlink ref="P2035" r:id="rId1349"/>
    <hyperlink ref="P2036" r:id="rId1350"/>
    <hyperlink ref="P2037" r:id="rId1351"/>
    <hyperlink ref="P2038" r:id="rId1352"/>
    <hyperlink ref="P2040" r:id="rId1353"/>
    <hyperlink ref="P2044" r:id="rId1354"/>
    <hyperlink ref="P2046" r:id="rId1355"/>
    <hyperlink ref="P2047" r:id="rId1356"/>
    <hyperlink ref="P2048" r:id="rId1357"/>
    <hyperlink ref="P2054" r:id="rId1358"/>
    <hyperlink ref="P2055" r:id="rId1359"/>
    <hyperlink ref="P2056" r:id="rId1360"/>
    <hyperlink ref="P2057" r:id="rId1361"/>
    <hyperlink ref="P2059" r:id="rId1362"/>
    <hyperlink ref="P2060" r:id="rId1363"/>
    <hyperlink ref="P2061" r:id="rId1364"/>
    <hyperlink ref="P2062" r:id="rId1365"/>
    <hyperlink ref="P2063" r:id="rId1366"/>
    <hyperlink ref="P2064" r:id="rId1367"/>
    <hyperlink ref="P2065" r:id="rId1368"/>
    <hyperlink ref="P2066" r:id="rId1369"/>
    <hyperlink ref="P2068" r:id="rId1370"/>
    <hyperlink ref="P2069" r:id="rId1371"/>
    <hyperlink ref="P2072" r:id="rId1372"/>
    <hyperlink ref="P2073" r:id="rId1373"/>
    <hyperlink ref="P2074" r:id="rId1374"/>
    <hyperlink ref="P2075" r:id="rId1375"/>
    <hyperlink ref="P2076" r:id="rId1376"/>
    <hyperlink ref="P2077" r:id="rId1377"/>
    <hyperlink ref="P2079" r:id="rId1378"/>
    <hyperlink ref="P2080" r:id="rId1379"/>
    <hyperlink ref="P2081" r:id="rId1380"/>
    <hyperlink ref="P2084" r:id="rId1381"/>
    <hyperlink ref="P2085" r:id="rId1382"/>
    <hyperlink ref="P2086" r:id="rId1383"/>
    <hyperlink ref="P2087" r:id="rId1384"/>
    <hyperlink ref="P2088" r:id="rId1385"/>
    <hyperlink ref="P2090" r:id="rId1386"/>
    <hyperlink ref="P2091" r:id="rId1387"/>
    <hyperlink ref="P2092" r:id="rId1388"/>
    <hyperlink ref="P2093" r:id="rId1389"/>
    <hyperlink ref="P2094" r:id="rId1390"/>
    <hyperlink ref="P2095" r:id="rId1391"/>
    <hyperlink ref="P2096" r:id="rId1392"/>
    <hyperlink ref="P2097" r:id="rId1393"/>
    <hyperlink ref="P2098" r:id="rId1394"/>
    <hyperlink ref="P2099" r:id="rId1395"/>
    <hyperlink ref="P2100" r:id="rId1396"/>
    <hyperlink ref="P2101" r:id="rId1397"/>
    <hyperlink ref="P2102" r:id="rId1398"/>
    <hyperlink ref="P2103" r:id="rId1399"/>
    <hyperlink ref="P2105" r:id="rId1400"/>
    <hyperlink ref="P2106" r:id="rId1401"/>
    <hyperlink ref="P2108" r:id="rId1402"/>
    <hyperlink ref="P2111" r:id="rId1403"/>
    <hyperlink ref="P2112" r:id="rId1404"/>
    <hyperlink ref="P2113" r:id="rId1405"/>
    <hyperlink ref="P2114" r:id="rId1406"/>
    <hyperlink ref="P2116" r:id="rId1407"/>
    <hyperlink ref="P2117" r:id="rId1408"/>
    <hyperlink ref="P2118" r:id="rId1409"/>
    <hyperlink ref="P2119" r:id="rId1410"/>
    <hyperlink ref="P2120" r:id="rId1411"/>
    <hyperlink ref="P2121" r:id="rId1412"/>
    <hyperlink ref="P2123" r:id="rId1413"/>
    <hyperlink ref="P2124" r:id="rId1414"/>
    <hyperlink ref="P2125" r:id="rId1415"/>
    <hyperlink ref="P2126" r:id="rId1416"/>
    <hyperlink ref="P2127" r:id="rId1417"/>
    <hyperlink ref="P2128" r:id="rId1418"/>
    <hyperlink ref="P2129" r:id="rId1419"/>
    <hyperlink ref="P2130" r:id="rId1420"/>
    <hyperlink ref="P2131" r:id="rId1421"/>
    <hyperlink ref="P2132" r:id="rId1422"/>
    <hyperlink ref="P2133" r:id="rId1423"/>
    <hyperlink ref="P2134" r:id="rId1424"/>
    <hyperlink ref="P2135" r:id="rId1425"/>
    <hyperlink ref="P2136" r:id="rId1426"/>
    <hyperlink ref="P2137" r:id="rId1427"/>
    <hyperlink ref="P2138" r:id="rId1428"/>
    <hyperlink ref="P2139" r:id="rId1429"/>
    <hyperlink ref="P2140" r:id="rId1430"/>
    <hyperlink ref="P2141" r:id="rId1431"/>
    <hyperlink ref="P2142" r:id="rId1432"/>
    <hyperlink ref="P2143" r:id="rId1433"/>
    <hyperlink ref="P2144" r:id="rId1434"/>
    <hyperlink ref="P2145" r:id="rId1435"/>
    <hyperlink ref="P2146" r:id="rId1436"/>
    <hyperlink ref="P2147" r:id="rId1437"/>
    <hyperlink ref="P2148" r:id="rId1438"/>
    <hyperlink ref="P2149" r:id="rId1439"/>
    <hyperlink ref="P2150" r:id="rId1440"/>
    <hyperlink ref="P2151" r:id="rId1441"/>
    <hyperlink ref="P2152" r:id="rId1442"/>
    <hyperlink ref="P2153" r:id="rId1443"/>
    <hyperlink ref="P2154" r:id="rId1444"/>
    <hyperlink ref="P2155" r:id="rId1445"/>
    <hyperlink ref="P2156" r:id="rId1446"/>
    <hyperlink ref="P2157" r:id="rId1447"/>
    <hyperlink ref="P2158" r:id="rId1448"/>
    <hyperlink ref="P2159" r:id="rId1449"/>
    <hyperlink ref="P2160" r:id="rId1450"/>
    <hyperlink ref="P2161" r:id="rId1451"/>
    <hyperlink ref="P2162" r:id="rId1452"/>
    <hyperlink ref="P2163" r:id="rId1453"/>
    <hyperlink ref="P2164" r:id="rId1454"/>
    <hyperlink ref="P2165" r:id="rId1455"/>
    <hyperlink ref="P2166" r:id="rId1456"/>
    <hyperlink ref="P2167" r:id="rId1457"/>
    <hyperlink ref="P2168" r:id="rId1458"/>
    <hyperlink ref="P2169" r:id="rId1459"/>
    <hyperlink ref="I2170" r:id="rId1460"/>
    <hyperlink ref="P2170" r:id="rId1461"/>
    <hyperlink ref="P2171" r:id="rId1462"/>
    <hyperlink ref="P2172" r:id="rId1463"/>
    <hyperlink ref="P2173" r:id="rId1464"/>
    <hyperlink ref="P2174" r:id="rId1465"/>
    <hyperlink ref="P2175" r:id="rId1466"/>
    <hyperlink ref="P2176" r:id="rId1467"/>
    <hyperlink ref="P2177" r:id="rId1468"/>
    <hyperlink ref="P2178" r:id="rId1469"/>
    <hyperlink ref="P2180" r:id="rId1470"/>
    <hyperlink ref="P2181" r:id="rId1471"/>
    <hyperlink ref="P2182" r:id="rId1472"/>
    <hyperlink ref="P2183" r:id="rId1473"/>
    <hyperlink ref="P2184" r:id="rId1474"/>
    <hyperlink ref="P2185" r:id="rId1475"/>
    <hyperlink ref="P2186" r:id="rId1476"/>
    <hyperlink ref="P2187" r:id="rId1477"/>
    <hyperlink ref="P2188" r:id="rId1478"/>
    <hyperlink ref="P2189" r:id="rId1479"/>
    <hyperlink ref="P2191" r:id="rId1480"/>
    <hyperlink ref="P2192" r:id="rId1481"/>
    <hyperlink ref="P2194" r:id="rId1482"/>
    <hyperlink ref="P2195" r:id="rId1483"/>
    <hyperlink ref="P2196" r:id="rId1484"/>
    <hyperlink ref="P2198" r:id="rId1485"/>
    <hyperlink ref="P2199" r:id="rId1486"/>
    <hyperlink ref="P2201" r:id="rId1487"/>
    <hyperlink ref="P2205" r:id="rId1488"/>
    <hyperlink ref="P2207" r:id="rId1489"/>
    <hyperlink ref="P2208" r:id="rId1490"/>
    <hyperlink ref="P2209" r:id="rId1491"/>
    <hyperlink ref="P2210" r:id="rId1492"/>
    <hyperlink ref="P2211" r:id="rId1493"/>
    <hyperlink ref="P2212" r:id="rId1494"/>
    <hyperlink ref="P2213" r:id="rId1495"/>
    <hyperlink ref="P2214" r:id="rId1496"/>
    <hyperlink ref="P2215" r:id="rId1497"/>
    <hyperlink ref="P2216" r:id="rId1498"/>
    <hyperlink ref="P2217" r:id="rId1499"/>
    <hyperlink ref="P2218" r:id="rId1500"/>
    <hyperlink ref="P2219" r:id="rId1501"/>
    <hyperlink ref="P2220" r:id="rId1502"/>
    <hyperlink ref="P2221" r:id="rId1503"/>
    <hyperlink ref="P2222" r:id="rId1504"/>
    <hyperlink ref="P2223" r:id="rId1505"/>
    <hyperlink ref="P2224" r:id="rId1506"/>
    <hyperlink ref="P2225" r:id="rId1507"/>
    <hyperlink ref="P2226" r:id="rId1508"/>
    <hyperlink ref="P2227" r:id="rId1509"/>
    <hyperlink ref="P2228" r:id="rId1510"/>
    <hyperlink ref="P2229" r:id="rId1511"/>
    <hyperlink ref="P2231" r:id="rId1512"/>
    <hyperlink ref="P2232" r:id="rId1513"/>
    <hyperlink ref="P2233" r:id="rId1514"/>
    <hyperlink ref="P2234" r:id="rId1515"/>
    <hyperlink ref="P2235" r:id="rId1516"/>
    <hyperlink ref="P2237" r:id="rId1517"/>
    <hyperlink ref="P2238" r:id="rId1518"/>
    <hyperlink ref="P2239" r:id="rId1519"/>
    <hyperlink ref="P2240" r:id="rId1520"/>
    <hyperlink ref="P2241" r:id="rId1521"/>
    <hyperlink ref="P2243" r:id="rId1522"/>
    <hyperlink ref="P2244" r:id="rId1523"/>
    <hyperlink ref="P2246" r:id="rId1524"/>
    <hyperlink ref="P2247" r:id="rId1525"/>
    <hyperlink ref="P2248" r:id="rId1526"/>
    <hyperlink ref="P2249" r:id="rId1527"/>
    <hyperlink ref="P2250" r:id="rId1528"/>
    <hyperlink ref="P2251" r:id="rId1529"/>
    <hyperlink ref="P2252" r:id="rId1530"/>
    <hyperlink ref="P2253" r:id="rId1531"/>
    <hyperlink ref="P2255" r:id="rId1532"/>
    <hyperlink ref="P2256" r:id="rId1533"/>
    <hyperlink ref="P2257" r:id="rId1534"/>
    <hyperlink ref="P2258" r:id="rId1535"/>
    <hyperlink ref="P2259" r:id="rId1536"/>
    <hyperlink ref="P2260" r:id="rId1537"/>
    <hyperlink ref="P2261" r:id="rId1538"/>
    <hyperlink ref="P2263" r:id="rId1539"/>
    <hyperlink ref="P2264" r:id="rId1540"/>
    <hyperlink ref="P2265" r:id="rId1541"/>
    <hyperlink ref="P2266" r:id="rId1542"/>
    <hyperlink ref="P2267" r:id="rId1543"/>
    <hyperlink ref="P2272" r:id="rId1544"/>
    <hyperlink ref="P2274" r:id="rId1545"/>
    <hyperlink ref="P2275" r:id="rId1546"/>
    <hyperlink ref="P2276" r:id="rId1547"/>
    <hyperlink ref="P2278" r:id="rId1548"/>
    <hyperlink ref="P2282" r:id="rId1549"/>
    <hyperlink ref="P2283" r:id="rId1550"/>
    <hyperlink ref="P2285" r:id="rId1551"/>
    <hyperlink ref="P2289" r:id="rId1552"/>
    <hyperlink ref="P2291" r:id="rId1553"/>
    <hyperlink ref="P2293" r:id="rId1554"/>
    <hyperlink ref="P2294" r:id="rId1555"/>
    <hyperlink ref="P2295" r:id="rId1556"/>
    <hyperlink ref="P2296" r:id="rId1557"/>
    <hyperlink ref="P2297" r:id="rId1558"/>
    <hyperlink ref="P2300" r:id="rId1559"/>
    <hyperlink ref="P2302" r:id="rId1560"/>
    <hyperlink ref="P2303" r:id="rId1561"/>
    <hyperlink ref="P2305" r:id="rId1562"/>
    <hyperlink ref="P2306" r:id="rId1563"/>
    <hyperlink ref="P2307" r:id="rId1564"/>
    <hyperlink ref="P2310" r:id="rId1565"/>
    <hyperlink ref="P2311" r:id="rId1566"/>
    <hyperlink ref="P2312" r:id="rId1567"/>
    <hyperlink ref="P2313" r:id="rId1568"/>
    <hyperlink ref="P2314" r:id="rId1569"/>
    <hyperlink ref="P2315" r:id="rId1570"/>
    <hyperlink ref="P2316" r:id="rId1571"/>
    <hyperlink ref="P2317" r:id="rId1572"/>
    <hyperlink ref="P2319" r:id="rId1573"/>
    <hyperlink ref="P2320" r:id="rId1574"/>
    <hyperlink ref="P2325" r:id="rId1575"/>
    <hyperlink ref="P2326" r:id="rId1576"/>
    <hyperlink ref="P2327" r:id="rId1577"/>
    <hyperlink ref="P2329" r:id="rId1578"/>
    <hyperlink ref="P2334" r:id="rId1579"/>
    <hyperlink ref="P2338" r:id="rId1580"/>
    <hyperlink ref="P2339" r:id="rId1581"/>
    <hyperlink ref="P2340" r:id="rId1582"/>
    <hyperlink ref="P2342" r:id="rId1583"/>
    <hyperlink ref="P2343" r:id="rId1584"/>
    <hyperlink ref="P2344" r:id="rId1585"/>
    <hyperlink ref="P2349" r:id="rId1586"/>
    <hyperlink ref="P2350" r:id="rId1587"/>
    <hyperlink ref="P2351" r:id="rId1588"/>
    <hyperlink ref="P2352" r:id="rId1589"/>
    <hyperlink ref="P2353" r:id="rId1590"/>
    <hyperlink ref="P2355" r:id="rId1591"/>
    <hyperlink ref="P2356" r:id="rId1592"/>
    <hyperlink ref="P2357" r:id="rId1593"/>
    <hyperlink ref="P2358" r:id="rId1594"/>
    <hyperlink ref="P2359" r:id="rId1595"/>
    <hyperlink ref="P2360" r:id="rId1596"/>
    <hyperlink ref="P2361" r:id="rId1597"/>
    <hyperlink ref="P2363" r:id="rId1598"/>
    <hyperlink ref="P2364" r:id="rId1599"/>
    <hyperlink ref="P2366" r:id="rId1600"/>
    <hyperlink ref="P2367" r:id="rId1601"/>
    <hyperlink ref="P2368" r:id="rId1602"/>
    <hyperlink ref="P2369" r:id="rId1603"/>
    <hyperlink ref="P2372" r:id="rId1604"/>
    <hyperlink ref="P2373" r:id="rId1605"/>
    <hyperlink ref="P2374" r:id="rId1606"/>
    <hyperlink ref="P2375" r:id="rId1607"/>
    <hyperlink ref="P2376" r:id="rId1608"/>
    <hyperlink ref="P2377" r:id="rId1609"/>
    <hyperlink ref="P2378" r:id="rId1610"/>
    <hyperlink ref="P2381" r:id="rId1611"/>
    <hyperlink ref="P2383" r:id="rId1612"/>
    <hyperlink ref="P2384" r:id="rId1613"/>
    <hyperlink ref="P2386" r:id="rId1614"/>
    <hyperlink ref="P2387" r:id="rId1615"/>
    <hyperlink ref="P2388" r:id="rId1616"/>
    <hyperlink ref="P2392" r:id="rId1617"/>
    <hyperlink ref="P2393" r:id="rId1618"/>
    <hyperlink ref="P2395" r:id="rId1619"/>
    <hyperlink ref="P2396" r:id="rId1620"/>
    <hyperlink ref="P2397" r:id="rId1621"/>
    <hyperlink ref="P2398" r:id="rId1622"/>
    <hyperlink ref="P2399" r:id="rId1623"/>
    <hyperlink ref="P2401" r:id="rId1624"/>
    <hyperlink ref="P2402" r:id="rId1625"/>
    <hyperlink ref="P2403" r:id="rId1626"/>
    <hyperlink ref="P2404" r:id="rId1627"/>
    <hyperlink ref="P2405" r:id="rId1628"/>
    <hyperlink ref="P2406" r:id="rId1629"/>
    <hyperlink ref="P2407" r:id="rId1630"/>
    <hyperlink ref="P2408" r:id="rId1631"/>
    <hyperlink ref="P2409" r:id="rId1632"/>
    <hyperlink ref="P2410" r:id="rId1633"/>
    <hyperlink ref="P2411" r:id="rId1634"/>
    <hyperlink ref="P2412" r:id="rId1635"/>
    <hyperlink ref="P2413" r:id="rId1636"/>
    <hyperlink ref="P2414" r:id="rId1637"/>
    <hyperlink ref="P2415" r:id="rId1638"/>
    <hyperlink ref="P2416" r:id="rId1639"/>
    <hyperlink ref="P2417" r:id="rId1640"/>
    <hyperlink ref="P2418" r:id="rId1641"/>
    <hyperlink ref="P2419" r:id="rId1642"/>
    <hyperlink ref="P2420" r:id="rId1643"/>
    <hyperlink ref="P2421" r:id="rId1644"/>
    <hyperlink ref="P2422" r:id="rId1645"/>
    <hyperlink ref="P2423" r:id="rId1646"/>
    <hyperlink ref="P2425" r:id="rId1647"/>
    <hyperlink ref="P2426" r:id="rId1648"/>
    <hyperlink ref="P2427" r:id="rId1649"/>
    <hyperlink ref="P2429" r:id="rId1650"/>
    <hyperlink ref="P2430" r:id="rId1651"/>
    <hyperlink ref="P2433" r:id="rId1652"/>
    <hyperlink ref="P2435" r:id="rId1653"/>
    <hyperlink ref="P2437" r:id="rId1654"/>
    <hyperlink ref="P2439" r:id="rId1655"/>
    <hyperlink ref="P2440" r:id="rId1656"/>
    <hyperlink ref="P2441" r:id="rId1657"/>
    <hyperlink ref="P2442" r:id="rId1658"/>
    <hyperlink ref="P2446" r:id="rId1659"/>
    <hyperlink ref="P2447" r:id="rId1660"/>
    <hyperlink ref="P2449" r:id="rId1661"/>
    <hyperlink ref="P2450" r:id="rId1662"/>
    <hyperlink ref="P2454" r:id="rId1663"/>
    <hyperlink ref="P2456" r:id="rId1664"/>
    <hyperlink ref="P2457" r:id="rId1665"/>
    <hyperlink ref="P2458" r:id="rId1666"/>
    <hyperlink ref="P2459" r:id="rId1667"/>
    <hyperlink ref="P2461" r:id="rId1668"/>
    <hyperlink ref="P2462" r:id="rId1669"/>
    <hyperlink ref="P2464" r:id="rId1670"/>
    <hyperlink ref="P2465" r:id="rId1671"/>
    <hyperlink ref="P2466" r:id="rId1672"/>
    <hyperlink ref="P2467" r:id="rId1673"/>
    <hyperlink ref="P2468" r:id="rId1674"/>
    <hyperlink ref="P2469" r:id="rId1675"/>
    <hyperlink ref="P2470" r:id="rId1676"/>
    <hyperlink ref="P2471" r:id="rId1677"/>
    <hyperlink ref="P2472" r:id="rId1678"/>
    <hyperlink ref="P2473" r:id="rId1679"/>
    <hyperlink ref="P2474" r:id="rId1680"/>
    <hyperlink ref="P2475" r:id="rId1681"/>
    <hyperlink ref="P2479" r:id="rId1682"/>
    <hyperlink ref="P2480" r:id="rId1683"/>
    <hyperlink ref="P2481" r:id="rId1684"/>
    <hyperlink ref="P2482" r:id="rId1685"/>
    <hyperlink ref="P2486" r:id="rId1686"/>
    <hyperlink ref="P2487" r:id="rId1687"/>
    <hyperlink ref="P2488" r:id="rId1688"/>
    <hyperlink ref="P2489" r:id="rId1689"/>
    <hyperlink ref="P2492" r:id="rId1690"/>
    <hyperlink ref="P2493" r:id="rId1691"/>
    <hyperlink ref="P2494" r:id="rId1692"/>
    <hyperlink ref="P2496" r:id="rId1693"/>
    <hyperlink ref="P2497" r:id="rId1694"/>
    <hyperlink ref="P2498" r:id="rId1695"/>
    <hyperlink ref="P2499" r:id="rId1696"/>
    <hyperlink ref="P2500" r:id="rId1697"/>
    <hyperlink ref="P2501" r:id="rId1698"/>
    <hyperlink ref="P2502" r:id="rId1699"/>
    <hyperlink ref="P2503" r:id="rId1700"/>
    <hyperlink ref="P2504" r:id="rId1701"/>
    <hyperlink ref="P2505" r:id="rId1702"/>
    <hyperlink ref="P2508" r:id="rId1703"/>
    <hyperlink ref="P2509" r:id="rId1704"/>
    <hyperlink ref="P2513" r:id="rId1705"/>
    <hyperlink ref="P2514" r:id="rId1706"/>
    <hyperlink ref="P2515" r:id="rId1707"/>
    <hyperlink ref="P2516" r:id="rId1708"/>
    <hyperlink ref="P2517" r:id="rId1709"/>
    <hyperlink ref="P2518" r:id="rId1710"/>
    <hyperlink ref="P2519" r:id="rId1711"/>
    <hyperlink ref="P2520" r:id="rId1712"/>
    <hyperlink ref="P2521" r:id="rId1713"/>
    <hyperlink ref="P2522" r:id="rId1714"/>
    <hyperlink ref="P2524" r:id="rId1715"/>
    <hyperlink ref="P2525" r:id="rId1716"/>
    <hyperlink ref="P2526" r:id="rId1717"/>
    <hyperlink ref="P2530" r:id="rId1718"/>
    <hyperlink ref="P2531" r:id="rId1719"/>
    <hyperlink ref="P2532" r:id="rId1720"/>
    <hyperlink ref="P2533" r:id="rId1721"/>
    <hyperlink ref="P2534" r:id="rId1722"/>
    <hyperlink ref="P2535" r:id="rId1723"/>
    <hyperlink ref="P2536" r:id="rId1724"/>
    <hyperlink ref="P2537" r:id="rId1725"/>
    <hyperlink ref="P2538" r:id="rId1726"/>
    <hyperlink ref="P2539" r:id="rId1727"/>
    <hyperlink ref="P2540" r:id="rId1728"/>
    <hyperlink ref="P2541" r:id="rId1729"/>
    <hyperlink ref="P2542" r:id="rId1730"/>
    <hyperlink ref="P2543" r:id="rId1731"/>
    <hyperlink ref="P2544" r:id="rId1732"/>
    <hyperlink ref="P2547" r:id="rId1733"/>
    <hyperlink ref="P2548" r:id="rId1734"/>
    <hyperlink ref="I2549" r:id="rId1735"/>
    <hyperlink ref="P2549" r:id="rId1736"/>
    <hyperlink ref="P2550" r:id="rId1737"/>
    <hyperlink ref="P2551" r:id="rId1738"/>
    <hyperlink ref="P2552" r:id="rId1739"/>
    <hyperlink ref="P2553" r:id="rId1740"/>
    <hyperlink ref="P2554" r:id="rId1741"/>
    <hyperlink ref="P2555" r:id="rId1742"/>
    <hyperlink ref="P2556" r:id="rId1743"/>
    <hyperlink ref="P2557" r:id="rId1744"/>
    <hyperlink ref="J2558" r:id="rId1745"/>
    <hyperlink ref="P2558" r:id="rId1746"/>
    <hyperlink ref="P2559" r:id="rId1747"/>
    <hyperlink ref="P2560" r:id="rId1748"/>
    <hyperlink ref="P2562" r:id="rId1749"/>
    <hyperlink ref="P2563" r:id="rId1750"/>
    <hyperlink ref="P2564" r:id="rId1751"/>
    <hyperlink ref="P2565" r:id="rId1752"/>
    <hyperlink ref="P2566" r:id="rId1753"/>
    <hyperlink ref="P2567" r:id="rId1754"/>
    <hyperlink ref="P2568" r:id="rId1755"/>
    <hyperlink ref="P2569" r:id="rId1756"/>
    <hyperlink ref="P2570" r:id="rId1757"/>
    <hyperlink ref="P2571" r:id="rId1758"/>
    <hyperlink ref="P2573" r:id="rId1759"/>
    <hyperlink ref="P2574" r:id="rId1760"/>
    <hyperlink ref="P2575" r:id="rId1761"/>
    <hyperlink ref="P2576" r:id="rId1762"/>
    <hyperlink ref="P2577" r:id="rId1763"/>
    <hyperlink ref="P2578" r:id="rId1764"/>
    <hyperlink ref="P2579" r:id="rId1765"/>
    <hyperlink ref="P2581" r:id="rId1766"/>
    <hyperlink ref="P2583" r:id="rId1767"/>
    <hyperlink ref="P2585" r:id="rId1768"/>
    <hyperlink ref="P2587" r:id="rId1769"/>
    <hyperlink ref="P2588" r:id="rId1770"/>
    <hyperlink ref="P2589" r:id="rId1771"/>
    <hyperlink ref="P2591" r:id="rId1772"/>
    <hyperlink ref="P2592" r:id="rId1773"/>
    <hyperlink ref="P2593" r:id="rId1774"/>
    <hyperlink ref="P2594" r:id="rId1775"/>
    <hyperlink ref="P2597" r:id="rId1776"/>
    <hyperlink ref="P2598" r:id="rId1777"/>
    <hyperlink ref="P2600" r:id="rId1778"/>
    <hyperlink ref="P2602" r:id="rId1779"/>
    <hyperlink ref="P2604" r:id="rId1780"/>
    <hyperlink ref="P2605" r:id="rId1781"/>
    <hyperlink ref="P2606" r:id="rId1782"/>
    <hyperlink ref="P2608" r:id="rId1783"/>
    <hyperlink ref="P2617" r:id="rId1784"/>
    <hyperlink ref="P2619" r:id="rId1785"/>
  </hyperlinks>
  <pageMargins left="0.7" right="0.7" top="0.75" bottom="0.75" header="0.3" footer="0.3"/>
  <legacyDrawing r:id="rId178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65"/>
  <sheetViews>
    <sheetView topLeftCell="L43" workbookViewId="0">
      <selection activeCell="I6" sqref="I6"/>
    </sheetView>
  </sheetViews>
  <sheetFormatPr defaultColWidth="12.5703125" defaultRowHeight="12.75" x14ac:dyDescent="0.2"/>
  <cols>
    <col min="1" max="1" width="14.42578125" style="47" customWidth="1"/>
    <col min="2" max="2" width="24.28515625" style="45" customWidth="1"/>
    <col min="3" max="3" width="7.140625" style="45" bestFit="1" customWidth="1"/>
    <col min="4" max="4" width="14.140625" style="45" bestFit="1" customWidth="1"/>
    <col min="5" max="5" width="7.28515625" style="45" bestFit="1" customWidth="1"/>
    <col min="6" max="6" width="16.5703125" style="45" bestFit="1" customWidth="1"/>
    <col min="7" max="7" width="34" style="45" bestFit="1" customWidth="1"/>
    <col min="8" max="8" width="30.7109375" style="45" bestFit="1" customWidth="1"/>
    <col min="9" max="9" width="11" style="45" bestFit="1" customWidth="1"/>
    <col min="10" max="10" width="19.5703125" style="45" bestFit="1" customWidth="1"/>
    <col min="11" max="11" width="59.140625" style="46" customWidth="1"/>
    <col min="12" max="12" width="47.42578125" style="44" customWidth="1"/>
    <col min="13" max="13" width="66.28515625" style="46" customWidth="1"/>
    <col min="14" max="14" width="19.140625" style="44" customWidth="1"/>
    <col min="15" max="15" width="15.5703125" style="44" customWidth="1"/>
    <col min="16" max="16" width="23.7109375" style="44" customWidth="1"/>
    <col min="17" max="16384" width="12.5703125" style="44"/>
  </cols>
  <sheetData>
    <row r="1" spans="1:16" s="62" customFormat="1" ht="51" x14ac:dyDescent="0.2">
      <c r="A1" s="59" t="str">
        <f ca="1">IFERROR(__xludf.DUMMYFUNCTION("query(Master!$A$1:$R$9095,""select C,D,E,F,G,H,I,J,K,L,N,O,P where N like '%ISB%' and F='CSE(CSBCIOT)'and H=2025"")"),"Roll No (12 digit Roll No; Eg: 160199999999)")</f>
        <v>Roll No (12 digit Roll No; Eg: 160199999999)</v>
      </c>
      <c r="B1" s="60" t="str">
        <f ca="1">IFERROR(__xludf.DUMMYFUNCTION("""COMPUTED_VALUE"""),"Name of the Student")</f>
        <v>Name of the Student</v>
      </c>
      <c r="C1" s="60" t="str">
        <f ca="1">IFERROR(__xludf.DUMMYFUNCTION("""COMPUTED_VALUE"""),"Gender")</f>
        <v>Gender</v>
      </c>
      <c r="D1" s="60" t="str">
        <f ca="1">IFERROR(__xludf.DUMMYFUNCTION("""COMPUTED_VALUE"""),"Programme")</f>
        <v>Programme</v>
      </c>
      <c r="E1" s="60" t="str">
        <f ca="1">IFERROR(__xludf.DUMMYFUNCTION("""COMPUTED_VALUE"""),"Section")</f>
        <v>Section</v>
      </c>
      <c r="F1" s="60" t="str">
        <f ca="1">IFERROR(__xludf.DUMMYFUNCTION("""COMPUTED_VALUE"""),"Year of Graduation")</f>
        <v>Year of Graduation</v>
      </c>
      <c r="G1" s="60" t="str">
        <f ca="1">IFERROR(__xludf.DUMMYFUNCTION("""COMPUTED_VALUE"""),"Official Email id")</f>
        <v>Official Email id</v>
      </c>
      <c r="H1" s="60" t="str">
        <f ca="1">IFERROR(__xludf.DUMMYFUNCTION("""COMPUTED_VALUE"""),"Personal Email id")</f>
        <v>Personal Email id</v>
      </c>
      <c r="I1" s="60" t="str">
        <f ca="1">IFERROR(__xludf.DUMMYFUNCTION("""COMPUTED_VALUE"""),"Contact No")</f>
        <v>Contact No</v>
      </c>
      <c r="J1" s="60" t="str">
        <f ca="1">IFERROR(__xludf.DUMMYFUNCTION("""COMPUTED_VALUE"""),"Name of the Mentor")</f>
        <v>Name of the Mentor</v>
      </c>
      <c r="K1" s="67" t="str">
        <f ca="1">IFERROR(__xludf.DUMMYFUNCTION("""COMPUTED_VALUE"""),"I Choose the below certification(s)")</f>
        <v>I Choose the below certification(s)</v>
      </c>
      <c r="L1" s="61" t="str">
        <f ca="1">IFERROR(__xludf.DUMMYFUNCTION("""COMPUTED_VALUE"""),"Total no. of hours of the certifications that you completed (eg: 15+15+45 = 90 hours)")</f>
        <v>Total no. of hours of the certifications that you completed (eg: 15+15+45 = 90 hours)</v>
      </c>
      <c r="M1" s="61" t="str">
        <f ca="1">IFERROR(__xludf.DUMMYFUNCTION("""COMPUTED_VALUE"""),"Upload Certificate soft copies (Preferably PDF format)
Please follow naming convention: &lt;rollno&gt;-&lt;Dept&gt;-&lt;Sem&gt;-&lt;certification title&gt; - &lt;organisation&gt; 
Eg: 160121737012-IT-IV-Red hat certificate-Redhat")</f>
        <v>Upload Certificate soft copies (Preferably PDF format)
Please follow naming convention: &lt;rollno&gt;-&lt;Dept&gt;-&lt;Sem&gt;-&lt;certification title&gt; - &lt;organisation&gt; 
Eg: 160121737012-IT-IV-Red hat certificate-Redhat</v>
      </c>
      <c r="N1" s="57" t="s">
        <v>14897</v>
      </c>
      <c r="O1" s="57" t="s">
        <v>14898</v>
      </c>
      <c r="P1" s="58" t="s">
        <v>14899</v>
      </c>
    </row>
    <row r="2" spans="1:16" x14ac:dyDescent="0.2">
      <c r="A2" s="48">
        <f ca="1">IFERROR(__xludf.DUMMYFUNCTION("""COMPUTED_VALUE"""),160121740002)</f>
        <v>160121740002</v>
      </c>
      <c r="B2" s="49" t="str">
        <f ca="1">IFERROR(__xludf.DUMMYFUNCTION("""COMPUTED_VALUE"""),"Varalakshmi Akula")</f>
        <v>Varalakshmi Akula</v>
      </c>
      <c r="C2" s="49" t="str">
        <f ca="1">IFERROR(__xludf.DUMMYFUNCTION("""COMPUTED_VALUE"""),"Female")</f>
        <v>Female</v>
      </c>
      <c r="D2" s="49" t="str">
        <f ca="1">IFERROR(__xludf.DUMMYFUNCTION("""COMPUTED_VALUE"""),"CSE(CSBCIOT)")</f>
        <v>CSE(CSBCIOT)</v>
      </c>
      <c r="E2" s="49">
        <f ca="1">IFERROR(__xludf.DUMMYFUNCTION("""COMPUTED_VALUE"""),1)</f>
        <v>1</v>
      </c>
      <c r="F2" s="49">
        <f ca="1">IFERROR(__xludf.DUMMYFUNCTION("""COMPUTED_VALUE"""),2025)</f>
        <v>2025</v>
      </c>
      <c r="G2" s="49" t="str">
        <f ca="1">IFERROR(__xludf.DUMMYFUNCTION("""COMPUTED_VALUE"""),"ugs21002_cic.lakshmi@cbit.org.in")</f>
        <v>ugs21002_cic.lakshmi@cbit.org.in</v>
      </c>
      <c r="H2" s="49" t="str">
        <f ca="1">IFERROR(__xludf.DUMMYFUNCTION("""COMPUTED_VALUE"""),"varalakshmiakula114@gmail.com")</f>
        <v>varalakshmiakula114@gmail.com</v>
      </c>
      <c r="I2" s="49">
        <f ca="1">IFERROR(__xludf.DUMMYFUNCTION("""COMPUTED_VALUE"""),8688484533)</f>
        <v>8688484533</v>
      </c>
      <c r="J2" s="49" t="str">
        <f ca="1">IFERROR(__xludf.DUMMYFUNCTION("""COMPUTED_VALUE"""),"N.Rama Devi")</f>
        <v>N.Rama Devi</v>
      </c>
      <c r="K2" s="50" t="str">
        <f ca="1">IFERROR(__xludf.DUMMYFUNCTION("""COMPUTED_VALUE"""),"Data Science Foundation Certification - ISB - 75h.52m")</f>
        <v>Data Science Foundation Certification - ISB - 75h.52m</v>
      </c>
      <c r="L2" s="51" t="str">
        <f ca="1">IFERROR(__xludf.DUMMYFUNCTION("""COMPUTED_VALUE"""),"75h.52m")</f>
        <v>75h.52m</v>
      </c>
      <c r="M2" s="52" t="str">
        <f ca="1">IFERROR(__xludf.DUMMYFUNCTION("""COMPUTED_VALUE"""),"https://drive.google.com/open?id=13AyMqT_-IAfn_iyF5JJ2_ao_jTYIXyXk")</f>
        <v>https://drive.google.com/open?id=13AyMqT_-IAfn_iyF5JJ2_ao_jTYIXyXk</v>
      </c>
      <c r="N2" s="55" t="s">
        <v>14900</v>
      </c>
      <c r="O2" s="55"/>
      <c r="P2" s="55" t="s">
        <v>70</v>
      </c>
    </row>
    <row r="3" spans="1:16" ht="63.75" x14ac:dyDescent="0.2">
      <c r="A3" s="48">
        <f ca="1">IFERROR(__xludf.DUMMYFUNCTION("""COMPUTED_VALUE"""),160121749001)</f>
        <v>160121749001</v>
      </c>
      <c r="B3" s="49" t="str">
        <f ca="1">IFERROR(__xludf.DUMMYFUNCTION("""COMPUTED_VALUE"""),"Adireddi Vidya Sarika")</f>
        <v>Adireddi Vidya Sarika</v>
      </c>
      <c r="C3" s="49" t="str">
        <f ca="1">IFERROR(__xludf.DUMMYFUNCTION("""COMPUTED_VALUE"""),"Female")</f>
        <v>Female</v>
      </c>
      <c r="D3" s="49" t="str">
        <f ca="1">IFERROR(__xludf.DUMMYFUNCTION("""COMPUTED_VALUE"""),"CSE(CSBCIOT)")</f>
        <v>CSE(CSBCIOT)</v>
      </c>
      <c r="E3" s="49">
        <f ca="1">IFERROR(__xludf.DUMMYFUNCTION("""COMPUTED_VALUE"""),1)</f>
        <v>1</v>
      </c>
      <c r="F3" s="49">
        <f ca="1">IFERROR(__xludf.DUMMYFUNCTION("""COMPUTED_VALUE"""),2025)</f>
        <v>2025</v>
      </c>
      <c r="G3" s="49" t="str">
        <f ca="1">IFERROR(__xludf.DUMMYFUNCTION("""COMPUTED_VALUE"""),"ugs21001_cic.vidya@cbit.org.in")</f>
        <v>ugs21001_cic.vidya@cbit.org.in</v>
      </c>
      <c r="H3" s="49" t="str">
        <f ca="1">IFERROR(__xludf.DUMMYFUNCTION("""COMPUTED_VALUE"""),"avidyasarika@gmail.com")</f>
        <v>avidyasarika@gmail.com</v>
      </c>
      <c r="I3" s="49">
        <f ca="1">IFERROR(__xludf.DUMMYFUNCTION("""COMPUTED_VALUE"""),7670975078)</f>
        <v>7670975078</v>
      </c>
      <c r="J3" s="49" t="str">
        <f ca="1">IFERROR(__xludf.DUMMYFUNCTION("""COMPUTED_VALUE"""),"N Ramadevi")</f>
        <v>N Ramadevi</v>
      </c>
      <c r="K3" s="50" t="str">
        <f ca="1">IFERROR(__xludf.DUMMYFUNCTION("""COMPUTED_VALUE"""),"Artificial Intelligence Foundation Certification - ISB - 15h.11m, Artificial Intelligence Primer Certification - ISB - 27h.31m, Machine Learning Foundation Certification - ISB - 18h.7m, MongoDB Node.js Developer Path - 15h")</f>
        <v>Artificial Intelligence Foundation Certification - ISB - 15h.11m, Artificial Intelligence Primer Certification - ISB - 27h.31m, Machine Learning Foundation Certification - ISB - 18h.7m, MongoDB Node.js Developer Path - 15h</v>
      </c>
      <c r="L3" s="51" t="str">
        <f ca="1">IFERROR(__xludf.DUMMYFUNCTION("""COMPUTED_VALUE"""),"15h 11m+27h 31m+18h 7m+15h=75 h 49 m")</f>
        <v>15h 11m+27h 31m+18h 7m+15h=75 h 49 m</v>
      </c>
      <c r="M3" s="50" t="str">
        <f ca="1">IFERROR(__xludf.DUMMYFUNCTION("""COMPUTED_VALUE"""),"https://drive.google.com/open?id=1-AX4SW2X7o4ADgq46wTPeyIm4yI2rHeY, https://drive.google.com/open?id=1VvRi4PCqtHa0NKgOZaPNXEfM-dV-8Z57, https://drive.google.com/open?id=1b9zZWZvLEMAF8JN21LkkxFWidaoSKqSU, https://drive.google.com/open?id=1gi0bUebdndnU3JAdl"&amp;"Vjz9RdKnxnE3X2R")</f>
        <v>https://drive.google.com/open?id=1-AX4SW2X7o4ADgq46wTPeyIm4yI2rHeY, https://drive.google.com/open?id=1VvRi4PCqtHa0NKgOZaPNXEfM-dV-8Z57, https://drive.google.com/open?id=1b9zZWZvLEMAF8JN21LkkxFWidaoSKqSU, https://drive.google.com/open?id=1gi0bUebdndnU3JAdlVjz9RdKnxnE3X2R</v>
      </c>
      <c r="N3" s="56" t="s">
        <v>14900</v>
      </c>
      <c r="O3" s="55"/>
      <c r="P3" s="56" t="s">
        <v>14901</v>
      </c>
    </row>
    <row r="4" spans="1:16" ht="25.5" x14ac:dyDescent="0.2">
      <c r="A4" s="48">
        <f ca="1">IFERROR(__xludf.DUMMYFUNCTION("""COMPUTED_VALUE"""),160121749003)</f>
        <v>160121749003</v>
      </c>
      <c r="B4" s="49" t="str">
        <f ca="1">IFERROR(__xludf.DUMMYFUNCTION("""COMPUTED_VALUE"""),"Jyothi samjyotha ")</f>
        <v xml:space="preserve">Jyothi samjyotha </v>
      </c>
      <c r="C4" s="49" t="str">
        <f ca="1">IFERROR(__xludf.DUMMYFUNCTION("""COMPUTED_VALUE"""),"Female")</f>
        <v>Female</v>
      </c>
      <c r="D4" s="49" t="str">
        <f ca="1">IFERROR(__xludf.DUMMYFUNCTION("""COMPUTED_VALUE"""),"CSE(CSBCIOT)")</f>
        <v>CSE(CSBCIOT)</v>
      </c>
      <c r="E4" s="49">
        <f ca="1">IFERROR(__xludf.DUMMYFUNCTION("""COMPUTED_VALUE"""),1)</f>
        <v>1</v>
      </c>
      <c r="F4" s="49">
        <f ca="1">IFERROR(__xludf.DUMMYFUNCTION("""COMPUTED_VALUE"""),2025)</f>
        <v>2025</v>
      </c>
      <c r="G4" s="49" t="str">
        <f ca="1">IFERROR(__xludf.DUMMYFUNCTION("""COMPUTED_VALUE"""),"Ugs21003_cic.jyothi@cbit.org.in")</f>
        <v>Ugs21003_cic.jyothi@cbit.org.in</v>
      </c>
      <c r="H4" s="49" t="str">
        <f ca="1">IFERROR(__xludf.DUMMYFUNCTION("""COMPUTED_VALUE"""),"Samjyotha@gmail.com")</f>
        <v>Samjyotha@gmail.com</v>
      </c>
      <c r="I4" s="49">
        <f ca="1">IFERROR(__xludf.DUMMYFUNCTION("""COMPUTED_VALUE"""),9966523888)</f>
        <v>9966523888</v>
      </c>
      <c r="J4" s="49" t="str">
        <f ca="1">IFERROR(__xludf.DUMMYFUNCTION("""COMPUTED_VALUE"""),"jaya rao ")</f>
        <v xml:space="preserve">jaya rao </v>
      </c>
      <c r="K4" s="50" t="str">
        <f ca="1">IFERROR(__xludf.DUMMYFUNCTION("""COMPUTED_VALUE"""),"Data Science Foundation Certification - ISB - 75h.52m")</f>
        <v>Data Science Foundation Certification - ISB - 75h.52m</v>
      </c>
      <c r="L4" s="51" t="str">
        <f ca="1">IFERROR(__xludf.DUMMYFUNCTION("""COMPUTED_VALUE"""),"75")</f>
        <v>75</v>
      </c>
      <c r="M4" s="52" t="str">
        <f ca="1">IFERROR(__xludf.DUMMYFUNCTION("""COMPUTED_VALUE"""),"https://drive.google.com/open?id=1qnB6W81Fo4uCEqw4KxQwKn13FFogNvIV")</f>
        <v>https://drive.google.com/open?id=1qnB6W81Fo4uCEqw4KxQwKn13FFogNvIV</v>
      </c>
      <c r="N4" s="56" t="s">
        <v>14900</v>
      </c>
      <c r="O4" s="55"/>
      <c r="P4" s="56" t="s">
        <v>70</v>
      </c>
    </row>
    <row r="5" spans="1:16" ht="51" x14ac:dyDescent="0.2">
      <c r="A5" s="48">
        <f ca="1">IFERROR(__xludf.DUMMYFUNCTION("""COMPUTED_VALUE"""),160121749004)</f>
        <v>160121749004</v>
      </c>
      <c r="B5" s="49" t="str">
        <f ca="1">IFERROR(__xludf.DUMMYFUNCTION("""COMPUTED_VALUE"""),"Keerthana Birelli")</f>
        <v>Keerthana Birelli</v>
      </c>
      <c r="C5" s="49" t="str">
        <f ca="1">IFERROR(__xludf.DUMMYFUNCTION("""COMPUTED_VALUE"""),"Female")</f>
        <v>Female</v>
      </c>
      <c r="D5" s="49" t="str">
        <f ca="1">IFERROR(__xludf.DUMMYFUNCTION("""COMPUTED_VALUE"""),"CSE(CSBCIOT)")</f>
        <v>CSE(CSBCIOT)</v>
      </c>
      <c r="E5" s="49">
        <f ca="1">IFERROR(__xludf.DUMMYFUNCTION("""COMPUTED_VALUE"""),1)</f>
        <v>1</v>
      </c>
      <c r="F5" s="49">
        <f ca="1">IFERROR(__xludf.DUMMYFUNCTION("""COMPUTED_VALUE"""),2025)</f>
        <v>2025</v>
      </c>
      <c r="G5" s="49" t="str">
        <f ca="1">IFERROR(__xludf.DUMMYFUNCTION("""COMPUTED_VALUE"""),"ugs21004_cic.keerthana@cbit.org.in")</f>
        <v>ugs21004_cic.keerthana@cbit.org.in</v>
      </c>
      <c r="H5" s="49" t="str">
        <f ca="1">IFERROR(__xludf.DUMMYFUNCTION("""COMPUTED_VALUE"""),"keerthana.birelli@gmail.com")</f>
        <v>keerthana.birelli@gmail.com</v>
      </c>
      <c r="I5" s="49">
        <f ca="1">IFERROR(__xludf.DUMMYFUNCTION("""COMPUTED_VALUE"""),8106415468)</f>
        <v>8106415468</v>
      </c>
      <c r="J5" s="49" t="str">
        <f ca="1">IFERROR(__xludf.DUMMYFUNCTION("""COMPUTED_VALUE"""),"N. Rama Devi")</f>
        <v>N. Rama Devi</v>
      </c>
      <c r="K5" s="50" t="str">
        <f ca="1">IFERROR(__xludf.DUMMYFUNCTION("""COMPUTED_VALUE"""),"TechA Blockchain Developer Certification - ISB - 16h.15m, Cyber Security Foundation Certification - ISB - 39h.11m, MongoDB Node.js Developer Path - 15h")</f>
        <v>TechA Blockchain Developer Certification - ISB - 16h.15m, Cyber Security Foundation Certification - ISB - 39h.11m, MongoDB Node.js Developer Path - 15h</v>
      </c>
      <c r="L5" s="51" t="str">
        <f ca="1">IFERROR(__xludf.DUMMYFUNCTION("""COMPUTED_VALUE"""),"15 + 16 + 39 = 70")</f>
        <v>15 + 16 + 39 = 70</v>
      </c>
      <c r="M5" s="50" t="str">
        <f ca="1">IFERROR(__xludf.DUMMYFUNCTION("""COMPUTED_VALUE"""),"https://drive.google.com/open?id=1F9kHPXMfYI_c-39C7TjQYfdCaiClZvRJ, https://drive.google.com/open?id=1dWlLWwHddNThm6F183C9qEWeM9BxPRwZ, https://drive.google.com/open?id=1XEAlgajkSL5BMcT8QvzfATGYj53rIb94")</f>
        <v>https://drive.google.com/open?id=1F9kHPXMfYI_c-39C7TjQYfdCaiClZvRJ, https://drive.google.com/open?id=1dWlLWwHddNThm6F183C9qEWeM9BxPRwZ, https://drive.google.com/open?id=1XEAlgajkSL5BMcT8QvzfATGYj53rIb94</v>
      </c>
      <c r="N5" s="56" t="s">
        <v>14900</v>
      </c>
      <c r="O5" s="55"/>
      <c r="P5" s="56" t="s">
        <v>14901</v>
      </c>
    </row>
    <row r="6" spans="1:16" x14ac:dyDescent="0.2">
      <c r="A6" s="48">
        <f ca="1">IFERROR(__xludf.DUMMYFUNCTION("""COMPUTED_VALUE"""),160121749005)</f>
        <v>160121749005</v>
      </c>
      <c r="B6" s="49" t="str">
        <f ca="1">IFERROR(__xludf.DUMMYFUNCTION("""COMPUTED_VALUE"""),"Poojitha Bhukya")</f>
        <v>Poojitha Bhukya</v>
      </c>
      <c r="C6" s="49" t="str">
        <f ca="1">IFERROR(__xludf.DUMMYFUNCTION("""COMPUTED_VALUE"""),"Female")</f>
        <v>Female</v>
      </c>
      <c r="D6" s="49" t="str">
        <f ca="1">IFERROR(__xludf.DUMMYFUNCTION("""COMPUTED_VALUE"""),"CSE(CSBCIOT)")</f>
        <v>CSE(CSBCIOT)</v>
      </c>
      <c r="E6" s="49">
        <f ca="1">IFERROR(__xludf.DUMMYFUNCTION("""COMPUTED_VALUE"""),1)</f>
        <v>1</v>
      </c>
      <c r="F6" s="49">
        <f ca="1">IFERROR(__xludf.DUMMYFUNCTION("""COMPUTED_VALUE"""),2025)</f>
        <v>2025</v>
      </c>
      <c r="G6" s="49" t="str">
        <f ca="1">IFERROR(__xludf.DUMMYFUNCTION("""COMPUTED_VALUE"""),"ugs21005_cic.poojitha@cbit.org.in")</f>
        <v>ugs21005_cic.poojitha@cbit.org.in</v>
      </c>
      <c r="H6" s="49" t="str">
        <f ca="1">IFERROR(__xludf.DUMMYFUNCTION("""COMPUTED_VALUE"""),"poojitha.bhukya215@gmail.com")</f>
        <v>poojitha.bhukya215@gmail.com</v>
      </c>
      <c r="I6" s="49">
        <f ca="1">IFERROR(__xludf.DUMMYFUNCTION("""COMPUTED_VALUE"""),8179879215)</f>
        <v>8179879215</v>
      </c>
      <c r="J6" s="49" t="str">
        <f ca="1">IFERROR(__xludf.DUMMYFUNCTION("""COMPUTED_VALUE"""),"N Ramadevi")</f>
        <v>N Ramadevi</v>
      </c>
      <c r="K6" s="50" t="str">
        <f ca="1">IFERROR(__xludf.DUMMYFUNCTION("""COMPUTED_VALUE"""),"Data Science Foundation Certification - ISB - 75h.52m")</f>
        <v>Data Science Foundation Certification - ISB - 75h.52m</v>
      </c>
      <c r="L6" s="51" t="str">
        <f ca="1">IFERROR(__xludf.DUMMYFUNCTION("""COMPUTED_VALUE"""),"76")</f>
        <v>76</v>
      </c>
      <c r="M6" s="52" t="str">
        <f ca="1">IFERROR(__xludf.DUMMYFUNCTION("""COMPUTED_VALUE"""),"https://drive.google.com/open?id=1WQTygNlvRZbC6jqqdFPQywlEeWJrj3PG")</f>
        <v>https://drive.google.com/open?id=1WQTygNlvRZbC6jqqdFPQywlEeWJrj3PG</v>
      </c>
      <c r="N6" s="56" t="s">
        <v>14900</v>
      </c>
      <c r="O6" s="55"/>
      <c r="P6" s="56" t="s">
        <v>70</v>
      </c>
    </row>
    <row r="7" spans="1:16" ht="38.25" x14ac:dyDescent="0.2">
      <c r="A7" s="48">
        <f ca="1">IFERROR(__xludf.DUMMYFUNCTION("""COMPUTED_VALUE"""),160121749006)</f>
        <v>160121749006</v>
      </c>
      <c r="B7" s="49" t="str">
        <f ca="1">IFERROR(__xludf.DUMMYFUNCTION("""COMPUTED_VALUE"""),"Gowducheruvu Sree Deekshi Reddy ")</f>
        <v xml:space="preserve">Gowducheruvu Sree Deekshi Reddy </v>
      </c>
      <c r="C7" s="49" t="str">
        <f ca="1">IFERROR(__xludf.DUMMYFUNCTION("""COMPUTED_VALUE"""),"Female")</f>
        <v>Female</v>
      </c>
      <c r="D7" s="49" t="str">
        <f ca="1">IFERROR(__xludf.DUMMYFUNCTION("""COMPUTED_VALUE"""),"CSE(CSBCIOT)")</f>
        <v>CSE(CSBCIOT)</v>
      </c>
      <c r="E7" s="49">
        <f ca="1">IFERROR(__xludf.DUMMYFUNCTION("""COMPUTED_VALUE"""),1)</f>
        <v>1</v>
      </c>
      <c r="F7" s="49">
        <f ca="1">IFERROR(__xludf.DUMMYFUNCTION("""COMPUTED_VALUE"""),2025)</f>
        <v>2025</v>
      </c>
      <c r="G7" s="49" t="str">
        <f ca="1">IFERROR(__xludf.DUMMYFUNCTION("""COMPUTED_VALUE"""),"ugs21006_cic.sree@cbit.org.in ")</f>
        <v xml:space="preserve">ugs21006_cic.sree@cbit.org.in </v>
      </c>
      <c r="H7" s="49" t="str">
        <f ca="1">IFERROR(__xludf.DUMMYFUNCTION("""COMPUTED_VALUE"""),"sreedeekshireddy@gmail.com ")</f>
        <v xml:space="preserve">sreedeekshireddy@gmail.com </v>
      </c>
      <c r="I7" s="49">
        <f ca="1">IFERROR(__xludf.DUMMYFUNCTION("""COMPUTED_VALUE"""),8301704756)</f>
        <v>8301704756</v>
      </c>
      <c r="J7" s="49" t="str">
        <f ca="1">IFERROR(__xludf.DUMMYFUNCTION("""COMPUTED_VALUE"""),"N.Ramadevi ")</f>
        <v xml:space="preserve">N.Ramadevi </v>
      </c>
      <c r="K7" s="50" t="str">
        <f ca="1">IFERROR(__xludf.DUMMYFUNCTION("""COMPUTED_VALUE"""),"Artificial Intelligence Foundation Certification - ISB - 15h.11m, Machine Learning Foundation Certification - ISB - 18h.7m, Data Science Foundation Certification - ISB - 75h.52m")</f>
        <v>Artificial Intelligence Foundation Certification - ISB - 15h.11m, Machine Learning Foundation Certification - ISB - 18h.7m, Data Science Foundation Certification - ISB - 75h.52m</v>
      </c>
      <c r="L7" s="51" t="str">
        <f ca="1">IFERROR(__xludf.DUMMYFUNCTION("""COMPUTED_VALUE"""),"15h 11m+75h 52m+18h 7m=108h 70m")</f>
        <v>15h 11m+75h 52m+18h 7m=108h 70m</v>
      </c>
      <c r="M7" s="50" t="str">
        <f ca="1">IFERROR(__xludf.DUMMYFUNCTION("""COMPUTED_VALUE"""),"https://drive.google.com/open?id=1Tn7f_XEOOyxFcgFz60osngE7ENYbj0GD, https://drive.google.com/open?id=1fZKr_C7_jBPJ7JopUneIQ-LK0pdNFB0k, https://drive.google.com/open?id=1c2XGDpUiaB3EEqQgs4ysvz3UDCfTzsXT")</f>
        <v>https://drive.google.com/open?id=1Tn7f_XEOOyxFcgFz60osngE7ENYbj0GD, https://drive.google.com/open?id=1fZKr_C7_jBPJ7JopUneIQ-LK0pdNFB0k, https://drive.google.com/open?id=1c2XGDpUiaB3EEqQgs4ysvz3UDCfTzsXT</v>
      </c>
      <c r="N7" s="56" t="s">
        <v>14900</v>
      </c>
      <c r="O7" s="55"/>
      <c r="P7" s="56" t="s">
        <v>70</v>
      </c>
    </row>
    <row r="8" spans="1:16" ht="38.25" x14ac:dyDescent="0.2">
      <c r="A8" s="48">
        <f ca="1">IFERROR(__xludf.DUMMYFUNCTION("""COMPUTED_VALUE"""),160121749007)</f>
        <v>160121749007</v>
      </c>
      <c r="B8" s="49" t="str">
        <f ca="1">IFERROR(__xludf.DUMMYFUNCTION("""COMPUTED_VALUE"""),"Karen R Johnson")</f>
        <v>Karen R Johnson</v>
      </c>
      <c r="C8" s="49" t="str">
        <f ca="1">IFERROR(__xludf.DUMMYFUNCTION("""COMPUTED_VALUE"""),"Female")</f>
        <v>Female</v>
      </c>
      <c r="D8" s="49" t="str">
        <f ca="1">IFERROR(__xludf.DUMMYFUNCTION("""COMPUTED_VALUE"""),"CSE(CSBCIOT)")</f>
        <v>CSE(CSBCIOT)</v>
      </c>
      <c r="E8" s="49">
        <f ca="1">IFERROR(__xludf.DUMMYFUNCTION("""COMPUTED_VALUE"""),1)</f>
        <v>1</v>
      </c>
      <c r="F8" s="49">
        <f ca="1">IFERROR(__xludf.DUMMYFUNCTION("""COMPUTED_VALUE"""),2025)</f>
        <v>2025</v>
      </c>
      <c r="G8" s="49" t="str">
        <f ca="1">IFERROR(__xludf.DUMMYFUNCTION("""COMPUTED_VALUE"""),"ugs21007_cic.johnson@cbit.org.in")</f>
        <v>ugs21007_cic.johnson@cbit.org.in</v>
      </c>
      <c r="H8" s="49" t="str">
        <f ca="1">IFERROR(__xludf.DUMMYFUNCTION("""COMPUTED_VALUE"""),"kayren4848@gmail.com")</f>
        <v>kayren4848@gmail.com</v>
      </c>
      <c r="I8" s="49">
        <f ca="1">IFERROR(__xludf.DUMMYFUNCTION("""COMPUTED_VALUE"""),7036512394)</f>
        <v>7036512394</v>
      </c>
      <c r="J8" s="49" t="str">
        <f ca="1">IFERROR(__xludf.DUMMYFUNCTION("""COMPUTED_VALUE"""),"N. Rama Devi")</f>
        <v>N. Rama Devi</v>
      </c>
      <c r="K8" s="50" t="str">
        <f ca="1">IFERROR(__xludf.DUMMYFUNCTION("""COMPUTED_VALUE"""),"Artificial Intelligence Foundation Certification - ISB - 15h.11m, Machine Learning Foundation Certification - ISB - 18h.7m, Cyber Security Foundation Certification - ISB - 39h.11m")</f>
        <v>Artificial Intelligence Foundation Certification - ISB - 15h.11m, Machine Learning Foundation Certification - ISB - 18h.7m, Cyber Security Foundation Certification - ISB - 39h.11m</v>
      </c>
      <c r="L8" s="51" t="str">
        <f ca="1">IFERROR(__xludf.DUMMYFUNCTION("""COMPUTED_VALUE"""),"72.5 hours")</f>
        <v>72.5 hours</v>
      </c>
      <c r="M8" s="50" t="str">
        <f ca="1">IFERROR(__xludf.DUMMYFUNCTION("""COMPUTED_VALUE"""),"https://drive.google.com/open?id=1152kPOUEnhK1ouaYC7afETHVdJf3pFjH, https://drive.google.com/open?id=1O3Zkw1nEMgnBic3IxliEEdLSY6DKtz1r, https://drive.google.com/open?id=1aVeoGCf-MmzbVPjpcV278CIWRes1jxiW")</f>
        <v>https://drive.google.com/open?id=1152kPOUEnhK1ouaYC7afETHVdJf3pFjH, https://drive.google.com/open?id=1O3Zkw1nEMgnBic3IxliEEdLSY6DKtz1r, https://drive.google.com/open?id=1aVeoGCf-MmzbVPjpcV278CIWRes1jxiW</v>
      </c>
      <c r="N8" s="56" t="s">
        <v>14900</v>
      </c>
      <c r="O8" s="55"/>
      <c r="P8" s="56" t="s">
        <v>70</v>
      </c>
    </row>
    <row r="9" spans="1:16" ht="63.75" x14ac:dyDescent="0.2">
      <c r="A9" s="48">
        <f ca="1">IFERROR(__xludf.DUMMYFUNCTION("""COMPUTED_VALUE"""),160121749008)</f>
        <v>160121749008</v>
      </c>
      <c r="B9" s="49" t="str">
        <f ca="1">IFERROR(__xludf.DUMMYFUNCTION("""COMPUTED_VALUE"""),"Kavya Sri Yakkala")</f>
        <v>Kavya Sri Yakkala</v>
      </c>
      <c r="C9" s="49" t="str">
        <f ca="1">IFERROR(__xludf.DUMMYFUNCTION("""COMPUTED_VALUE"""),"Female")</f>
        <v>Female</v>
      </c>
      <c r="D9" s="49" t="str">
        <f ca="1">IFERROR(__xludf.DUMMYFUNCTION("""COMPUTED_VALUE"""),"CSE(CSBCIOT)")</f>
        <v>CSE(CSBCIOT)</v>
      </c>
      <c r="E9" s="49">
        <f ca="1">IFERROR(__xludf.DUMMYFUNCTION("""COMPUTED_VALUE"""),1)</f>
        <v>1</v>
      </c>
      <c r="F9" s="49">
        <f ca="1">IFERROR(__xludf.DUMMYFUNCTION("""COMPUTED_VALUE"""),2025)</f>
        <v>2025</v>
      </c>
      <c r="G9" s="49" t="str">
        <f ca="1">IFERROR(__xludf.DUMMYFUNCTION("""COMPUTED_VALUE"""),"ugs21008_cic.kavya@cbit.org.in")</f>
        <v>ugs21008_cic.kavya@cbit.org.in</v>
      </c>
      <c r="H9" s="49" t="str">
        <f ca="1">IFERROR(__xludf.DUMMYFUNCTION("""COMPUTED_VALUE"""),"kavyasri1yakkala@gmail.com")</f>
        <v>kavyasri1yakkala@gmail.com</v>
      </c>
      <c r="I9" s="49">
        <f ca="1">IFERROR(__xludf.DUMMYFUNCTION("""COMPUTED_VALUE"""),9951848803)</f>
        <v>9951848803</v>
      </c>
      <c r="J9" s="49" t="str">
        <f ca="1">IFERROR(__xludf.DUMMYFUNCTION("""COMPUTED_VALUE"""),"N. Ramadevi")</f>
        <v>N. Ramadevi</v>
      </c>
      <c r="K9" s="50" t="str">
        <f ca="1">IFERROR(__xludf.DUMMYFUNCTION("""COMPUTED_VALUE"""),"Artificial Intelligence Foundation Certification - ISB - 15h.11m, Cyber Security Foundation Certification - ISB - 39h.11m, MongoDB Python Developer Path - 15h")</f>
        <v>Artificial Intelligence Foundation Certification - ISB - 15h.11m, Cyber Security Foundation Certification - ISB - 39h.11m, MongoDB Python Developer Path - 15h</v>
      </c>
      <c r="L9" s="51" t="str">
        <f ca="1">IFERROR(__xludf.DUMMYFUNCTION("""COMPUTED_VALUE"""),"69.5 Hours")</f>
        <v>69.5 Hours</v>
      </c>
      <c r="M9" s="50" t="str">
        <f ca="1">IFERROR(__xludf.DUMMYFUNCTION("""COMPUTED_VALUE"""),"https://drive.google.com/open?id=1cjiAkeRJGounnm6dJpmCHRLREkRFjmA4, https://drive.google.com/open?id=1KZXsA4TbHlE8A5mgphVfiXDTkl4JyPH4, https://drive.google.com/open?id=1BDxkA7NsYZ9yBzNHu9EsF4mfOEYjdl4N")</f>
        <v>https://drive.google.com/open?id=1cjiAkeRJGounnm6dJpmCHRLREkRFjmA4, https://drive.google.com/open?id=1KZXsA4TbHlE8A5mgphVfiXDTkl4JyPH4, https://drive.google.com/open?id=1BDxkA7NsYZ9yBzNHu9EsF4mfOEYjdl4N</v>
      </c>
      <c r="N9" s="56" t="s">
        <v>14900</v>
      </c>
      <c r="O9" s="55"/>
      <c r="P9" s="56" t="s">
        <v>14901</v>
      </c>
    </row>
    <row r="10" spans="1:16" ht="63.75" x14ac:dyDescent="0.2">
      <c r="A10" s="48">
        <f ca="1">IFERROR(__xludf.DUMMYFUNCTION("""COMPUTED_VALUE"""),160121749009)</f>
        <v>160121749009</v>
      </c>
      <c r="B10" s="49" t="str">
        <f ca="1">IFERROR(__xludf.DUMMYFUNCTION("""COMPUTED_VALUE"""),"Maragani Vineetha Sai")</f>
        <v>Maragani Vineetha Sai</v>
      </c>
      <c r="C10" s="49" t="str">
        <f ca="1">IFERROR(__xludf.DUMMYFUNCTION("""COMPUTED_VALUE"""),"Female")</f>
        <v>Female</v>
      </c>
      <c r="D10" s="49" t="str">
        <f ca="1">IFERROR(__xludf.DUMMYFUNCTION("""COMPUTED_VALUE"""),"CSE(CSBCIOT)")</f>
        <v>CSE(CSBCIOT)</v>
      </c>
      <c r="E10" s="49">
        <f ca="1">IFERROR(__xludf.DUMMYFUNCTION("""COMPUTED_VALUE"""),1)</f>
        <v>1</v>
      </c>
      <c r="F10" s="49">
        <f ca="1">IFERROR(__xludf.DUMMYFUNCTION("""COMPUTED_VALUE"""),2025)</f>
        <v>2025</v>
      </c>
      <c r="G10" s="49" t="str">
        <f ca="1">IFERROR(__xludf.DUMMYFUNCTION("""COMPUTED_VALUE"""),"ugs21009_cic.vineetha@cbit.org.in")</f>
        <v>ugs21009_cic.vineetha@cbit.org.in</v>
      </c>
      <c r="H10" s="49" t="str">
        <f ca="1">IFERROR(__xludf.DUMMYFUNCTION("""COMPUTED_VALUE"""),"vineetha1939@gmail.com")</f>
        <v>vineetha1939@gmail.com</v>
      </c>
      <c r="I10" s="49">
        <f ca="1">IFERROR(__xludf.DUMMYFUNCTION("""COMPUTED_VALUE"""),8886033999)</f>
        <v>8886033999</v>
      </c>
      <c r="J10" s="49" t="str">
        <f ca="1">IFERROR(__xludf.DUMMYFUNCTION("""COMPUTED_VALUE"""),"N Ramadevi")</f>
        <v>N Ramadevi</v>
      </c>
      <c r="K10" s="50" t="str">
        <f ca="1">IFERROR(__xludf.DUMMYFUNCTION("""COMPUTED_VALUE"""),"Artificial Intelligence Foundation Certification - ISB - 15h.11m, MongoDB Python Developer Path - 15h, MongoDB Node.js Developer Path - 15h, MongoDB PHP Developer Path - 18h")</f>
        <v>Artificial Intelligence Foundation Certification - ISB - 15h.11m, MongoDB Python Developer Path - 15h, MongoDB Node.js Developer Path - 15h, MongoDB PHP Developer Path - 18h</v>
      </c>
      <c r="L10" s="51" t="str">
        <f ca="1">IFERROR(__xludf.DUMMYFUNCTION("""COMPUTED_VALUE"""),"63hr 11m")</f>
        <v>63hr 11m</v>
      </c>
      <c r="M10" s="50" t="str">
        <f ca="1">IFERROR(__xludf.DUMMYFUNCTION("""COMPUTED_VALUE"""),"https://drive.google.com/open?id=1vfiytWhpuRjr-nCFTeM5jyBSIBH4jaPG, https://drive.google.com/open?id=1mjhKU37enp0DO9Q2-opvbvXqRJ1XSPPU, https://drive.google.com/open?id=1-y9pbdwDLyxpHTWcwNe30Cx6emG7_MXK, https://drive.google.com/open?id=1nIdcrbyT0bCgC-b5p"&amp;"Tlz6VaAeYlgiCP1")</f>
        <v>https://drive.google.com/open?id=1vfiytWhpuRjr-nCFTeM5jyBSIBH4jaPG, https://drive.google.com/open?id=1mjhKU37enp0DO9Q2-opvbvXqRJ1XSPPU, https://drive.google.com/open?id=1-y9pbdwDLyxpHTWcwNe30Cx6emG7_MXK, https://drive.google.com/open?id=1nIdcrbyT0bCgC-b5pTlz6VaAeYlgiCP1</v>
      </c>
      <c r="N10" s="56" t="s">
        <v>14900</v>
      </c>
      <c r="O10" s="55"/>
      <c r="P10" s="56" t="s">
        <v>14902</v>
      </c>
    </row>
    <row r="11" spans="1:16" x14ac:dyDescent="0.2">
      <c r="A11" s="48">
        <f ca="1">IFERROR(__xludf.DUMMYFUNCTION("""COMPUTED_VALUE"""),160121749010)</f>
        <v>160121749010</v>
      </c>
      <c r="B11" s="49" t="str">
        <f ca="1">IFERROR(__xludf.DUMMYFUNCTION("""COMPUTED_VALUE"""),"Masuna Hemashree")</f>
        <v>Masuna Hemashree</v>
      </c>
      <c r="C11" s="49" t="str">
        <f ca="1">IFERROR(__xludf.DUMMYFUNCTION("""COMPUTED_VALUE"""),"Female")</f>
        <v>Female</v>
      </c>
      <c r="D11" s="49" t="str">
        <f ca="1">IFERROR(__xludf.DUMMYFUNCTION("""COMPUTED_VALUE"""),"CSE(CSBCIOT)")</f>
        <v>CSE(CSBCIOT)</v>
      </c>
      <c r="E11" s="49">
        <f ca="1">IFERROR(__xludf.DUMMYFUNCTION("""COMPUTED_VALUE"""),1)</f>
        <v>1</v>
      </c>
      <c r="F11" s="49">
        <f ca="1">IFERROR(__xludf.DUMMYFUNCTION("""COMPUTED_VALUE"""),2025)</f>
        <v>2025</v>
      </c>
      <c r="G11" s="49" t="str">
        <f ca="1">IFERROR(__xludf.DUMMYFUNCTION("""COMPUTED_VALUE"""),"Ugs21010_cic.hemashree@cbit.org.in")</f>
        <v>Ugs21010_cic.hemashree@cbit.org.in</v>
      </c>
      <c r="H11" s="49" t="str">
        <f ca="1">IFERROR(__xludf.DUMMYFUNCTION("""COMPUTED_VALUE"""),"hemashreemasuna13@gmail.com")</f>
        <v>hemashreemasuna13@gmail.com</v>
      </c>
      <c r="I11" s="49">
        <f ca="1">IFERROR(__xludf.DUMMYFUNCTION("""COMPUTED_VALUE"""),9391151023)</f>
        <v>9391151023</v>
      </c>
      <c r="J11" s="49" t="str">
        <f ca="1">IFERROR(__xludf.DUMMYFUNCTION("""COMPUTED_VALUE"""),"N ramadevi ")</f>
        <v xml:space="preserve">N ramadevi </v>
      </c>
      <c r="K11" s="50" t="str">
        <f ca="1">IFERROR(__xludf.DUMMYFUNCTION("""COMPUTED_VALUE"""),"Data Science Foundation Certification - ISB - 75h.52m")</f>
        <v>Data Science Foundation Certification - ISB - 75h.52m</v>
      </c>
      <c r="L11" s="51" t="str">
        <f ca="1">IFERROR(__xludf.DUMMYFUNCTION("""COMPUTED_VALUE"""),"75 hours 52 minutes")</f>
        <v>75 hours 52 minutes</v>
      </c>
      <c r="M11" s="52" t="str">
        <f ca="1">IFERROR(__xludf.DUMMYFUNCTION("""COMPUTED_VALUE"""),"https://drive.google.com/open?id=1MnGG9PUrpBlr-WCshlNiG7fbsev4MzPQ")</f>
        <v>https://drive.google.com/open?id=1MnGG9PUrpBlr-WCshlNiG7fbsev4MzPQ</v>
      </c>
      <c r="N11" s="56" t="s">
        <v>14900</v>
      </c>
      <c r="O11" s="55"/>
      <c r="P11" s="56" t="s">
        <v>70</v>
      </c>
    </row>
    <row r="12" spans="1:16" ht="25.5" x14ac:dyDescent="0.2">
      <c r="A12" s="48">
        <f ca="1">IFERROR(__xludf.DUMMYFUNCTION("""COMPUTED_VALUE"""),160121749011)</f>
        <v>160121749011</v>
      </c>
      <c r="B12" s="49" t="str">
        <f ca="1">IFERROR(__xludf.DUMMYFUNCTION("""COMPUTED_VALUE"""),"Sanjana Reddy Mudimala")</f>
        <v>Sanjana Reddy Mudimala</v>
      </c>
      <c r="C12" s="49" t="str">
        <f ca="1">IFERROR(__xludf.DUMMYFUNCTION("""COMPUTED_VALUE"""),"Female")</f>
        <v>Female</v>
      </c>
      <c r="D12" s="49" t="str">
        <f ca="1">IFERROR(__xludf.DUMMYFUNCTION("""COMPUTED_VALUE"""),"CSE(CSBCIOT)")</f>
        <v>CSE(CSBCIOT)</v>
      </c>
      <c r="E12" s="49">
        <f ca="1">IFERROR(__xludf.DUMMYFUNCTION("""COMPUTED_VALUE"""),1)</f>
        <v>1</v>
      </c>
      <c r="F12" s="49">
        <f ca="1">IFERROR(__xludf.DUMMYFUNCTION("""COMPUTED_VALUE"""),2025)</f>
        <v>2025</v>
      </c>
      <c r="G12" s="49" t="str">
        <f ca="1">IFERROR(__xludf.DUMMYFUNCTION("""COMPUTED_VALUE"""),"ugs21011_cic.sanjana@cbit.org.in")</f>
        <v>ugs21011_cic.sanjana@cbit.org.in</v>
      </c>
      <c r="H12" s="49" t="str">
        <f ca="1">IFERROR(__xludf.DUMMYFUNCTION("""COMPUTED_VALUE"""),"sanjana.mudimala@yahoo.com")</f>
        <v>sanjana.mudimala@yahoo.com</v>
      </c>
      <c r="I12" s="49">
        <f ca="1">IFERROR(__xludf.DUMMYFUNCTION("""COMPUTED_VALUE"""),8142021223)</f>
        <v>8142021223</v>
      </c>
      <c r="J12" s="49" t="str">
        <f ca="1">IFERROR(__xludf.DUMMYFUNCTION("""COMPUTED_VALUE"""),"Dr G Jaya Rao")</f>
        <v>Dr G Jaya Rao</v>
      </c>
      <c r="K12" s="50" t="str">
        <f ca="1">IFERROR(__xludf.DUMMYFUNCTION("""COMPUTED_VALUE"""),"Data Science Foundation Certification - ISB - 75h.52m")</f>
        <v>Data Science Foundation Certification - ISB - 75h.52m</v>
      </c>
      <c r="L12" s="51" t="str">
        <f ca="1">IFERROR(__xludf.DUMMYFUNCTION("""COMPUTED_VALUE"""),"75h.52m")</f>
        <v>75h.52m</v>
      </c>
      <c r="M12" s="52" t="str">
        <f ca="1">IFERROR(__xludf.DUMMYFUNCTION("""COMPUTED_VALUE"""),"https://drive.google.com/open?id=1mrcc7821YLNZ_P3GWfToPEr6kDP8ZdDa")</f>
        <v>https://drive.google.com/open?id=1mrcc7821YLNZ_P3GWfToPEr6kDP8ZdDa</v>
      </c>
      <c r="N12" s="56" t="s">
        <v>14900</v>
      </c>
      <c r="O12" s="55"/>
      <c r="P12" s="56" t="s">
        <v>70</v>
      </c>
    </row>
    <row r="13" spans="1:16" ht="51" x14ac:dyDescent="0.2">
      <c r="A13" s="48">
        <f ca="1">IFERROR(__xludf.DUMMYFUNCTION("""COMPUTED_VALUE"""),160121749013)</f>
        <v>160121749013</v>
      </c>
      <c r="B13" s="49" t="str">
        <f ca="1">IFERROR(__xludf.DUMMYFUNCTION("""COMPUTED_VALUE"""),"Parshi Bhavishya")</f>
        <v>Parshi Bhavishya</v>
      </c>
      <c r="C13" s="49" t="str">
        <f ca="1">IFERROR(__xludf.DUMMYFUNCTION("""COMPUTED_VALUE"""),"Female")</f>
        <v>Female</v>
      </c>
      <c r="D13" s="49" t="str">
        <f ca="1">IFERROR(__xludf.DUMMYFUNCTION("""COMPUTED_VALUE"""),"CSE(CSBCIOT)")</f>
        <v>CSE(CSBCIOT)</v>
      </c>
      <c r="E13" s="49">
        <f ca="1">IFERROR(__xludf.DUMMYFUNCTION("""COMPUTED_VALUE"""),1)</f>
        <v>1</v>
      </c>
      <c r="F13" s="49">
        <f ca="1">IFERROR(__xludf.DUMMYFUNCTION("""COMPUTED_VALUE"""),2025)</f>
        <v>2025</v>
      </c>
      <c r="G13" s="49" t="str">
        <f ca="1">IFERROR(__xludf.DUMMYFUNCTION("""COMPUTED_VALUE"""),"ugs21013_cic.bhavishya@cbit.org.in")</f>
        <v>ugs21013_cic.bhavishya@cbit.org.in</v>
      </c>
      <c r="H13" s="49" t="str">
        <f ca="1">IFERROR(__xludf.DUMMYFUNCTION("""COMPUTED_VALUE"""),"bhavishyaparshi@gmail.com")</f>
        <v>bhavishyaparshi@gmail.com</v>
      </c>
      <c r="I13" s="49">
        <f ca="1">IFERROR(__xludf.DUMMYFUNCTION("""COMPUTED_VALUE"""),7416906338)</f>
        <v>7416906338</v>
      </c>
      <c r="J13" s="49" t="str">
        <f ca="1">IFERROR(__xludf.DUMMYFUNCTION("""COMPUTED_VALUE"""),"N.Ramadevi")</f>
        <v>N.Ramadevi</v>
      </c>
      <c r="K13" s="50" t="str">
        <f ca="1">IFERROR(__xludf.DUMMYFUNCTION("""COMPUTED_VALUE"""),"Artificial Intelligence Foundation Certification - ISB - 15h.11m, TechA Blockchain Developer Certification - ISB - 16h.15m, Cyber Security Foundation Certification - ISB - 39h.11m")</f>
        <v>Artificial Intelligence Foundation Certification - ISB - 15h.11m, TechA Blockchain Developer Certification - ISB - 16h.15m, Cyber Security Foundation Certification - ISB - 39h.11m</v>
      </c>
      <c r="L13" s="51" t="str">
        <f ca="1">IFERROR(__xludf.DUMMYFUNCTION("""COMPUTED_VALUE"""),"70 hours 37 m")</f>
        <v>70 hours 37 m</v>
      </c>
      <c r="M13" s="50" t="str">
        <f ca="1">IFERROR(__xludf.DUMMYFUNCTION("""COMPUTED_VALUE"""),"https://drive.google.com/open?id=1UZPE0HkswSEJaUgb0KQlRync8LlVHmzJ, https://drive.google.com/open?id=13X3909WDZZyruQf0Tt5uUxDFpdwrSdas, https://drive.google.com/open?id=10naQezf2xlZnu6czNblbQ-Nd_XZ9Yoji")</f>
        <v>https://drive.google.com/open?id=1UZPE0HkswSEJaUgb0KQlRync8LlVHmzJ, https://drive.google.com/open?id=13X3909WDZZyruQf0Tt5uUxDFpdwrSdas, https://drive.google.com/open?id=10naQezf2xlZnu6czNblbQ-Nd_XZ9Yoji</v>
      </c>
      <c r="N13" s="56" t="s">
        <v>14900</v>
      </c>
      <c r="O13" s="55"/>
      <c r="P13" s="56" t="s">
        <v>70</v>
      </c>
    </row>
    <row r="14" spans="1:16" ht="51" x14ac:dyDescent="0.2">
      <c r="A14" s="48">
        <f ca="1">IFERROR(__xludf.DUMMYFUNCTION("""COMPUTED_VALUE"""),160121749013)</f>
        <v>160121749013</v>
      </c>
      <c r="B14" s="49" t="str">
        <f ca="1">IFERROR(__xludf.DUMMYFUNCTION("""COMPUTED_VALUE"""),"Parshi Bhavishya")</f>
        <v>Parshi Bhavishya</v>
      </c>
      <c r="C14" s="49" t="str">
        <f ca="1">IFERROR(__xludf.DUMMYFUNCTION("""COMPUTED_VALUE"""),"Female")</f>
        <v>Female</v>
      </c>
      <c r="D14" s="49" t="str">
        <f ca="1">IFERROR(__xludf.DUMMYFUNCTION("""COMPUTED_VALUE"""),"CSE(CSBCIOT)")</f>
        <v>CSE(CSBCIOT)</v>
      </c>
      <c r="E14" s="49">
        <f ca="1">IFERROR(__xludf.DUMMYFUNCTION("""COMPUTED_VALUE"""),1)</f>
        <v>1</v>
      </c>
      <c r="F14" s="49">
        <f ca="1">IFERROR(__xludf.DUMMYFUNCTION("""COMPUTED_VALUE"""),2025)</f>
        <v>2025</v>
      </c>
      <c r="G14" s="49" t="str">
        <f ca="1">IFERROR(__xludf.DUMMYFUNCTION("""COMPUTED_VALUE"""),"ugs21013_cic.bhavishya@cbit.org.in")</f>
        <v>ugs21013_cic.bhavishya@cbit.org.in</v>
      </c>
      <c r="H14" s="49" t="str">
        <f ca="1">IFERROR(__xludf.DUMMYFUNCTION("""COMPUTED_VALUE"""),"bhavishyaparshi@gmail.com")</f>
        <v>bhavishyaparshi@gmail.com</v>
      </c>
      <c r="I14" s="49">
        <f ca="1">IFERROR(__xludf.DUMMYFUNCTION("""COMPUTED_VALUE"""),7416906338)</f>
        <v>7416906338</v>
      </c>
      <c r="J14" s="49" t="str">
        <f ca="1">IFERROR(__xludf.DUMMYFUNCTION("""COMPUTED_VALUE"""),"N.Ramadevi")</f>
        <v>N.Ramadevi</v>
      </c>
      <c r="K14" s="50" t="str">
        <f ca="1">IFERROR(__xludf.DUMMYFUNCTION("""COMPUTED_VALUE"""),"Artificial Intelligence Foundation Certification - ISB - 15h.11m, TechA Blockchain Developer Certification - ISB - 16h.15m, Cyber Security Foundation Certification - ISB - 39h.11m")</f>
        <v>Artificial Intelligence Foundation Certification - ISB - 15h.11m, TechA Blockchain Developer Certification - ISB - 16h.15m, Cyber Security Foundation Certification - ISB - 39h.11m</v>
      </c>
      <c r="L14" s="51" t="str">
        <f ca="1">IFERROR(__xludf.DUMMYFUNCTION("""COMPUTED_VALUE"""),"70 hours 37 m")</f>
        <v>70 hours 37 m</v>
      </c>
      <c r="M14" s="50" t="str">
        <f ca="1">IFERROR(__xludf.DUMMYFUNCTION("""COMPUTED_VALUE"""),"https://drive.google.com/open?id=1mmuxULD_OZNuUoclyZqEEBc7UgRIhcMU, https://drive.google.com/open?id=1nUjjfpJMx8l3_AsEwZsyfjwwzjDhmQdV, https://drive.google.com/open?id=125CCjBdsTkdOo45IBHguj4PEMpwWvXib")</f>
        <v>https://drive.google.com/open?id=1mmuxULD_OZNuUoclyZqEEBc7UgRIhcMU, https://drive.google.com/open?id=1nUjjfpJMx8l3_AsEwZsyfjwwzjDhmQdV, https://drive.google.com/open?id=125CCjBdsTkdOo45IBHguj4PEMpwWvXib</v>
      </c>
      <c r="N14" s="56" t="s">
        <v>14900</v>
      </c>
      <c r="O14" s="55"/>
      <c r="P14" s="56" t="s">
        <v>70</v>
      </c>
    </row>
    <row r="15" spans="1:16" x14ac:dyDescent="0.2">
      <c r="A15" s="48">
        <f ca="1">IFERROR(__xludf.DUMMYFUNCTION("""COMPUTED_VALUE"""),160121749014)</f>
        <v>160121749014</v>
      </c>
      <c r="B15" s="49" t="str">
        <f ca="1">IFERROR(__xludf.DUMMYFUNCTION("""COMPUTED_VALUE"""),"Rahamate Hasrath")</f>
        <v>Rahamate Hasrath</v>
      </c>
      <c r="C15" s="49" t="str">
        <f ca="1">IFERROR(__xludf.DUMMYFUNCTION("""COMPUTED_VALUE"""),"Female")</f>
        <v>Female</v>
      </c>
      <c r="D15" s="49" t="str">
        <f ca="1">IFERROR(__xludf.DUMMYFUNCTION("""COMPUTED_VALUE"""),"CSE(CSBCIOT)")</f>
        <v>CSE(CSBCIOT)</v>
      </c>
      <c r="E15" s="49">
        <f ca="1">IFERROR(__xludf.DUMMYFUNCTION("""COMPUTED_VALUE"""),1)</f>
        <v>1</v>
      </c>
      <c r="F15" s="49">
        <f ca="1">IFERROR(__xludf.DUMMYFUNCTION("""COMPUTED_VALUE"""),2025)</f>
        <v>2025</v>
      </c>
      <c r="G15" s="49" t="str">
        <f ca="1">IFERROR(__xludf.DUMMYFUNCTION("""COMPUTED_VALUE"""),"ugs21014_cic.hasrath@cbit.org.in")</f>
        <v>ugs21014_cic.hasrath@cbit.org.in</v>
      </c>
      <c r="H15" s="49" t="str">
        <f ca="1">IFERROR(__xludf.DUMMYFUNCTION("""COMPUTED_VALUE"""),"hasrathali1516@gmail.com")</f>
        <v>hasrathali1516@gmail.com</v>
      </c>
      <c r="I15" s="49">
        <f ca="1">IFERROR(__xludf.DUMMYFUNCTION("""COMPUTED_VALUE"""),7981516803)</f>
        <v>7981516803</v>
      </c>
      <c r="J15" s="49" t="str">
        <f ca="1">IFERROR(__xludf.DUMMYFUNCTION("""COMPUTED_VALUE"""),"N.Rama devi")</f>
        <v>N.Rama devi</v>
      </c>
      <c r="K15" s="50" t="str">
        <f ca="1">IFERROR(__xludf.DUMMYFUNCTION("""COMPUTED_VALUE"""),"Data Science Foundation Certification - ISB - 75h.52m")</f>
        <v>Data Science Foundation Certification - ISB - 75h.52m</v>
      </c>
      <c r="L15" s="51" t="str">
        <f ca="1">IFERROR(__xludf.DUMMYFUNCTION("""COMPUTED_VALUE"""),"75")</f>
        <v>75</v>
      </c>
      <c r="M15" s="52" t="str">
        <f ca="1">IFERROR(__xludf.DUMMYFUNCTION("""COMPUTED_VALUE"""),"https://drive.google.com/open?id=1Y4i1YQMlfrTa0FDn8bgK30gb_5xKWH9p")</f>
        <v>https://drive.google.com/open?id=1Y4i1YQMlfrTa0FDn8bgK30gb_5xKWH9p</v>
      </c>
      <c r="N15" s="56" t="s">
        <v>14900</v>
      </c>
      <c r="O15" s="55"/>
      <c r="P15" s="56" t="s">
        <v>70</v>
      </c>
    </row>
    <row r="16" spans="1:16" ht="38.25" x14ac:dyDescent="0.2">
      <c r="A16" s="48">
        <f ca="1">IFERROR(__xludf.DUMMYFUNCTION("""COMPUTED_VALUE"""),160121749015)</f>
        <v>160121749015</v>
      </c>
      <c r="B16" s="49" t="str">
        <f ca="1">IFERROR(__xludf.DUMMYFUNCTION("""COMPUTED_VALUE"""),"Shrina Tyarla")</f>
        <v>Shrina Tyarla</v>
      </c>
      <c r="C16" s="49" t="str">
        <f ca="1">IFERROR(__xludf.DUMMYFUNCTION("""COMPUTED_VALUE"""),"Female")</f>
        <v>Female</v>
      </c>
      <c r="D16" s="49" t="str">
        <f ca="1">IFERROR(__xludf.DUMMYFUNCTION("""COMPUTED_VALUE"""),"CSE(CSBCIOT)")</f>
        <v>CSE(CSBCIOT)</v>
      </c>
      <c r="E16" s="49">
        <f ca="1">IFERROR(__xludf.DUMMYFUNCTION("""COMPUTED_VALUE"""),1)</f>
        <v>1</v>
      </c>
      <c r="F16" s="49">
        <f ca="1">IFERROR(__xludf.DUMMYFUNCTION("""COMPUTED_VALUE"""),2025)</f>
        <v>2025</v>
      </c>
      <c r="G16" s="49" t="str">
        <f ca="1">IFERROR(__xludf.DUMMYFUNCTION("""COMPUTED_VALUE"""),"ugs21015_cic.shrina@cbit.org.in")</f>
        <v>ugs21015_cic.shrina@cbit.org.in</v>
      </c>
      <c r="H16" s="49" t="str">
        <f ca="1">IFERROR(__xludf.DUMMYFUNCTION("""COMPUTED_VALUE"""),"styarla@gmail.com")</f>
        <v>styarla@gmail.com</v>
      </c>
      <c r="I16" s="49">
        <f ca="1">IFERROR(__xludf.DUMMYFUNCTION("""COMPUTED_VALUE"""),9640599909)</f>
        <v>9640599909</v>
      </c>
      <c r="J16" s="49" t="str">
        <f ca="1">IFERROR(__xludf.DUMMYFUNCTION("""COMPUTED_VALUE"""),"Dr. N. Ramadevi")</f>
        <v>Dr. N. Ramadevi</v>
      </c>
      <c r="K16" s="50" t="str">
        <f ca="1">IFERROR(__xludf.DUMMYFUNCTION("""COMPUTED_VALUE"""),"Cyber Security Foundation Certification - ISB - 39h.11m, MongoDB Python Developer Path - 15h, MongoDB Node.js Developer Path - 15h")</f>
        <v>Cyber Security Foundation Certification - ISB - 39h.11m, MongoDB Python Developer Path - 15h, MongoDB Node.js Developer Path - 15h</v>
      </c>
      <c r="L16" s="51" t="str">
        <f ca="1">IFERROR(__xludf.DUMMYFUNCTION("""COMPUTED_VALUE"""),"39.11+15+15= 69 hours 11 min")</f>
        <v>39.11+15+15= 69 hours 11 min</v>
      </c>
      <c r="M16" s="50" t="str">
        <f ca="1">IFERROR(__xludf.DUMMYFUNCTION("""COMPUTED_VALUE"""),"https://drive.google.com/open?id=1qzQoyly3KFE8ZIiN-XyjXm-_SYBiW8K9, https://drive.google.com/open?id=1RT_4Ykv9sD_2c3vbF6vv92X8Gj8PeUNm, https://drive.google.com/open?id=1zwaxALpgDMaro1Rvf_VPEUAZ5OL95tD6")</f>
        <v>https://drive.google.com/open?id=1qzQoyly3KFE8ZIiN-XyjXm-_SYBiW8K9, https://drive.google.com/open?id=1RT_4Ykv9sD_2c3vbF6vv92X8Gj8PeUNm, https://drive.google.com/open?id=1zwaxALpgDMaro1Rvf_VPEUAZ5OL95tD6</v>
      </c>
      <c r="N16" s="56" t="s">
        <v>14900</v>
      </c>
      <c r="O16" s="55"/>
      <c r="P16" s="56" t="s">
        <v>14903</v>
      </c>
    </row>
    <row r="17" spans="1:16" ht="76.5" x14ac:dyDescent="0.2">
      <c r="A17" s="48">
        <f ca="1">IFERROR(__xludf.DUMMYFUNCTION("""COMPUTED_VALUE"""),160121749016)</f>
        <v>160121749016</v>
      </c>
      <c r="B17" s="49" t="str">
        <f ca="1">IFERROR(__xludf.DUMMYFUNCTION("""COMPUTED_VALUE"""),"SILUVERU SUSHMA")</f>
        <v>SILUVERU SUSHMA</v>
      </c>
      <c r="C17" s="49" t="str">
        <f ca="1">IFERROR(__xludf.DUMMYFUNCTION("""COMPUTED_VALUE"""),"Female")</f>
        <v>Female</v>
      </c>
      <c r="D17" s="49" t="str">
        <f ca="1">IFERROR(__xludf.DUMMYFUNCTION("""COMPUTED_VALUE"""),"CSE(CSBCIOT)")</f>
        <v>CSE(CSBCIOT)</v>
      </c>
      <c r="E17" s="49">
        <f ca="1">IFERROR(__xludf.DUMMYFUNCTION("""COMPUTED_VALUE"""),1)</f>
        <v>1</v>
      </c>
      <c r="F17" s="49">
        <f ca="1">IFERROR(__xludf.DUMMYFUNCTION("""COMPUTED_VALUE"""),2025)</f>
        <v>2025</v>
      </c>
      <c r="G17" s="49" t="str">
        <f ca="1">IFERROR(__xludf.DUMMYFUNCTION("""COMPUTED_VALUE"""),"ugs21016_cic.sushma@cbit.org.in")</f>
        <v>ugs21016_cic.sushma@cbit.org.in</v>
      </c>
      <c r="H17" s="49" t="str">
        <f ca="1">IFERROR(__xludf.DUMMYFUNCTION("""COMPUTED_VALUE"""),"sushmasiluveru2932@gmail.com")</f>
        <v>sushmasiluveru2932@gmail.com</v>
      </c>
      <c r="I17" s="49">
        <f ca="1">IFERROR(__xludf.DUMMYFUNCTION("""COMPUTED_VALUE"""),7981391637)</f>
        <v>7981391637</v>
      </c>
      <c r="J17" s="49" t="str">
        <f ca="1">IFERROR(__xludf.DUMMYFUNCTION("""COMPUTED_VALUE"""),"N. Ramadevi")</f>
        <v>N. Ramadevi</v>
      </c>
      <c r="K17" s="50" t="str">
        <f ca="1">IFERROR(__xludf.DUMMYFUNCTION("""COMPUTED_VALUE"""),"Artificial Intelligence Foundation Certification - ISB - 15h.11m, Artificial Intelligence Primer Certification - ISB - 27h.31m, Machine Learning Foundation Certification - ISB - 18h.7m, Internet of Things Foundation Certification - ISB - 33h")</f>
        <v>Artificial Intelligence Foundation Certification - ISB - 15h.11m, Artificial Intelligence Primer Certification - ISB - 27h.31m, Machine Learning Foundation Certification - ISB - 18h.7m, Internet of Things Foundation Certification - ISB - 33h</v>
      </c>
      <c r="L17" s="51" t="str">
        <f ca="1">IFERROR(__xludf.DUMMYFUNCTION("""COMPUTED_VALUE"""),"15h.11min+27h.31min+18h.7min+33h=93h.49min")</f>
        <v>15h.11min+27h.31min+18h.7min+33h=93h.49min</v>
      </c>
      <c r="M17" s="50" t="str">
        <f ca="1">IFERROR(__xludf.DUMMYFUNCTION("""COMPUTED_VALUE"""),"https://drive.google.com/open?id=1CsrAwiJ-7MnlQwj1ZByPgRSx6647p1_D, https://drive.google.com/open?id=1AgelO5E70hmQVyson5glJSo0fzBwaWgS, https://drive.google.com/open?id=1MjWW45VczBRSBBedNKjZOgwnCGJAtlVZ, https://drive.google.com/open?id=12UNvNlGl3TZ3LVojn"&amp;"nSMGuqeMXc1VY02")</f>
        <v>https://drive.google.com/open?id=1CsrAwiJ-7MnlQwj1ZByPgRSx6647p1_D, https://drive.google.com/open?id=1AgelO5E70hmQVyson5glJSo0fzBwaWgS, https://drive.google.com/open?id=1MjWW45VczBRSBBedNKjZOgwnCGJAtlVZ, https://drive.google.com/open?id=12UNvNlGl3TZ3LVojnnSMGuqeMXc1VY02</v>
      </c>
      <c r="N17" s="56" t="s">
        <v>14900</v>
      </c>
      <c r="O17" s="55"/>
      <c r="P17" s="56" t="s">
        <v>70</v>
      </c>
    </row>
    <row r="18" spans="1:16" ht="25.5" x14ac:dyDescent="0.2">
      <c r="A18" s="48">
        <f ca="1">IFERROR(__xludf.DUMMYFUNCTION("""COMPUTED_VALUE"""),160121749018)</f>
        <v>160121749018</v>
      </c>
      <c r="B18" s="49" t="str">
        <f ca="1">IFERROR(__xludf.DUMMYFUNCTION("""COMPUTED_VALUE"""),"Veeravelly Kusumitha")</f>
        <v>Veeravelly Kusumitha</v>
      </c>
      <c r="C18" s="49" t="str">
        <f ca="1">IFERROR(__xludf.DUMMYFUNCTION("""COMPUTED_VALUE"""),"Female")</f>
        <v>Female</v>
      </c>
      <c r="D18" s="49" t="str">
        <f ca="1">IFERROR(__xludf.DUMMYFUNCTION("""COMPUTED_VALUE"""),"CSE(CSBCIOT)")</f>
        <v>CSE(CSBCIOT)</v>
      </c>
      <c r="E18" s="49">
        <f ca="1">IFERROR(__xludf.DUMMYFUNCTION("""COMPUTED_VALUE"""),1)</f>
        <v>1</v>
      </c>
      <c r="F18" s="49">
        <f ca="1">IFERROR(__xludf.DUMMYFUNCTION("""COMPUTED_VALUE"""),2025)</f>
        <v>2025</v>
      </c>
      <c r="G18" s="49" t="str">
        <f ca="1">IFERROR(__xludf.DUMMYFUNCTION("""COMPUTED_VALUE"""),"ugs21018_cic.veeravelly@cbit.org.in")</f>
        <v>ugs21018_cic.veeravelly@cbit.org.in</v>
      </c>
      <c r="H18" s="49" t="str">
        <f ca="1">IFERROR(__xludf.DUMMYFUNCTION("""COMPUTED_VALUE"""),"kusumithaveeravelly@gmail.com")</f>
        <v>kusumithaveeravelly@gmail.com</v>
      </c>
      <c r="I18" s="49">
        <f ca="1">IFERROR(__xludf.DUMMYFUNCTION("""COMPUTED_VALUE"""),9392798633)</f>
        <v>9392798633</v>
      </c>
      <c r="J18" s="49" t="str">
        <f ca="1">IFERROR(__xludf.DUMMYFUNCTION("""COMPUTED_VALUE"""),"N.Ramadevi")</f>
        <v>N.Ramadevi</v>
      </c>
      <c r="K18" s="50" t="str">
        <f ca="1">IFERROR(__xludf.DUMMYFUNCTION("""COMPUTED_VALUE"""),"Data Science Foundation Certification - ISB - 75h.52m")</f>
        <v>Data Science Foundation Certification - ISB - 75h.52m</v>
      </c>
      <c r="L18" s="51" t="str">
        <f ca="1">IFERROR(__xludf.DUMMYFUNCTION("""COMPUTED_VALUE"""),"75h 52m")</f>
        <v>75h 52m</v>
      </c>
      <c r="M18" s="52" t="str">
        <f ca="1">IFERROR(__xludf.DUMMYFUNCTION("""COMPUTED_VALUE"""),"https://drive.google.com/open?id=1tfOTPOKFGp073k7Wj8RVwRmKVL4cRHvX")</f>
        <v>https://drive.google.com/open?id=1tfOTPOKFGp073k7Wj8RVwRmKVL4cRHvX</v>
      </c>
      <c r="N18" s="56" t="s">
        <v>14900</v>
      </c>
      <c r="O18" s="55"/>
      <c r="P18" s="56" t="s">
        <v>70</v>
      </c>
    </row>
    <row r="19" spans="1:16" x14ac:dyDescent="0.2">
      <c r="A19" s="48">
        <f ca="1">IFERROR(__xludf.DUMMYFUNCTION("""COMPUTED_VALUE"""),160121749019)</f>
        <v>160121749019</v>
      </c>
      <c r="B19" s="49" t="str">
        <f ca="1">IFERROR(__xludf.DUMMYFUNCTION("""COMPUTED_VALUE"""),"Yalamarthi Akshaya ")</f>
        <v xml:space="preserve">Yalamarthi Akshaya </v>
      </c>
      <c r="C19" s="49" t="str">
        <f ca="1">IFERROR(__xludf.DUMMYFUNCTION("""COMPUTED_VALUE"""),"Female")</f>
        <v>Female</v>
      </c>
      <c r="D19" s="49" t="str">
        <f ca="1">IFERROR(__xludf.DUMMYFUNCTION("""COMPUTED_VALUE"""),"CSE(CSBCIOT)")</f>
        <v>CSE(CSBCIOT)</v>
      </c>
      <c r="E19" s="49">
        <f ca="1">IFERROR(__xludf.DUMMYFUNCTION("""COMPUTED_VALUE"""),1)</f>
        <v>1</v>
      </c>
      <c r="F19" s="49">
        <f ca="1">IFERROR(__xludf.DUMMYFUNCTION("""COMPUTED_VALUE"""),2025)</f>
        <v>2025</v>
      </c>
      <c r="G19" s="49" t="str">
        <f ca="1">IFERROR(__xludf.DUMMYFUNCTION("""COMPUTED_VALUE"""),"ugs21019_cic.akshaya@cbit.org.in")</f>
        <v>ugs21019_cic.akshaya@cbit.org.in</v>
      </c>
      <c r="H19" s="49" t="str">
        <f ca="1">IFERROR(__xludf.DUMMYFUNCTION("""COMPUTED_VALUE"""),"akshayasrinivas5118@gmail.com")</f>
        <v>akshayasrinivas5118@gmail.com</v>
      </c>
      <c r="I19" s="49">
        <f ca="1">IFERROR(__xludf.DUMMYFUNCTION("""COMPUTED_VALUE"""),9493285118)</f>
        <v>9493285118</v>
      </c>
      <c r="J19" s="49" t="str">
        <f ca="1">IFERROR(__xludf.DUMMYFUNCTION("""COMPUTED_VALUE"""),"N. Rama Devi")</f>
        <v>N. Rama Devi</v>
      </c>
      <c r="K19" s="50" t="str">
        <f ca="1">IFERROR(__xludf.DUMMYFUNCTION("""COMPUTED_VALUE"""),"Data Science Foundation Certification - ISB - 75h.52m")</f>
        <v>Data Science Foundation Certification - ISB - 75h.52m</v>
      </c>
      <c r="L19" s="51" t="str">
        <f ca="1">IFERROR(__xludf.DUMMYFUNCTION("""COMPUTED_VALUE"""),"75.52 hours")</f>
        <v>75.52 hours</v>
      </c>
      <c r="M19" s="52" t="str">
        <f ca="1">IFERROR(__xludf.DUMMYFUNCTION("""COMPUTED_VALUE"""),"https://drive.google.com/open?id=17mrKX4TDLY1iV6zz4LxDrrmOyUJAqMT8")</f>
        <v>https://drive.google.com/open?id=17mrKX4TDLY1iV6zz4LxDrrmOyUJAqMT8</v>
      </c>
      <c r="N19" s="56" t="s">
        <v>14900</v>
      </c>
      <c r="O19" s="55"/>
      <c r="P19" s="56" t="s">
        <v>70</v>
      </c>
    </row>
    <row r="20" spans="1:16" ht="38.25" x14ac:dyDescent="0.2">
      <c r="A20" s="48">
        <f ca="1">IFERROR(__xludf.DUMMYFUNCTION("""COMPUTED_VALUE"""),160121749021)</f>
        <v>160121749021</v>
      </c>
      <c r="B20" s="49" t="str">
        <f ca="1">IFERROR(__xludf.DUMMYFUNCTION("""COMPUTED_VALUE"""),"ANDE BHANU PRAKASH")</f>
        <v>ANDE BHANU PRAKASH</v>
      </c>
      <c r="C20" s="49" t="str">
        <f ca="1">IFERROR(__xludf.DUMMYFUNCTION("""COMPUTED_VALUE"""),"Male")</f>
        <v>Male</v>
      </c>
      <c r="D20" s="49" t="str">
        <f ca="1">IFERROR(__xludf.DUMMYFUNCTION("""COMPUTED_VALUE"""),"CSE(CSBCIOT)")</f>
        <v>CSE(CSBCIOT)</v>
      </c>
      <c r="E20" s="49">
        <f ca="1">IFERROR(__xludf.DUMMYFUNCTION("""COMPUTED_VALUE"""),1)</f>
        <v>1</v>
      </c>
      <c r="F20" s="49">
        <f ca="1">IFERROR(__xludf.DUMMYFUNCTION("""COMPUTED_VALUE"""),2025)</f>
        <v>2025</v>
      </c>
      <c r="G20" s="49" t="str">
        <f ca="1">IFERROR(__xludf.DUMMYFUNCTION("""COMPUTED_VALUE"""),"ugs21021_cic.prakash@cbit.org.in")</f>
        <v>ugs21021_cic.prakash@cbit.org.in</v>
      </c>
      <c r="H20" s="49" t="str">
        <f ca="1">IFERROR(__xludf.DUMMYFUNCTION("""COMPUTED_VALUE"""),"bhanuprakash.mymail@gmail.com")</f>
        <v>bhanuprakash.mymail@gmail.com</v>
      </c>
      <c r="I20" s="49">
        <f ca="1">IFERROR(__xludf.DUMMYFUNCTION("""COMPUTED_VALUE"""),8499928163)</f>
        <v>8499928163</v>
      </c>
      <c r="J20" s="49" t="str">
        <f ca="1">IFERROR(__xludf.DUMMYFUNCTION("""COMPUTED_VALUE"""),"N.Ramadevi")</f>
        <v>N.Ramadevi</v>
      </c>
      <c r="K20" s="50" t="str">
        <f ca="1">IFERROR(__xludf.DUMMYFUNCTION("""COMPUTED_VALUE"""),"Artificial Intelligence Foundation Certification - ISB - 15h.11m, Machine Learning Foundation Certification - ISB - 18h.7m, DevOps Foundation Certification - ISB - 50h.19m")</f>
        <v>Artificial Intelligence Foundation Certification - ISB - 15h.11m, Machine Learning Foundation Certification - ISB - 18h.7m, DevOps Foundation Certification - ISB - 50h.19m</v>
      </c>
      <c r="L20" s="51" t="str">
        <f ca="1">IFERROR(__xludf.DUMMYFUNCTION("""COMPUTED_VALUE"""),"84")</f>
        <v>84</v>
      </c>
      <c r="M20" s="50" t="str">
        <f ca="1">IFERROR(__xludf.DUMMYFUNCTION("""COMPUTED_VALUE"""),"https://drive.google.com/open?id=1tFo56fyp46DBgTzzXc7HIhcHjcLW5Ha2, https://drive.google.com/open?id=1Fhd4IGKLj-rNNG_-okr7NU39Irx86zEU, https://drive.google.com/open?id=10AfZ2fqS7sYdsA9y3ynwjOqd-Xx09N9C")</f>
        <v>https://drive.google.com/open?id=1tFo56fyp46DBgTzzXc7HIhcHjcLW5Ha2, https://drive.google.com/open?id=1Fhd4IGKLj-rNNG_-okr7NU39Irx86zEU, https://drive.google.com/open?id=10AfZ2fqS7sYdsA9y3ynwjOqd-Xx09N9C</v>
      </c>
      <c r="N20" s="56" t="s">
        <v>14900</v>
      </c>
      <c r="O20" s="55"/>
      <c r="P20" s="56" t="s">
        <v>70</v>
      </c>
    </row>
    <row r="21" spans="1:16" ht="25.5" x14ac:dyDescent="0.2">
      <c r="A21" s="48">
        <f ca="1">IFERROR(__xludf.DUMMYFUNCTION("""COMPUTED_VALUE"""),160121749022)</f>
        <v>160121749022</v>
      </c>
      <c r="B21" s="49" t="str">
        <f ca="1">IFERROR(__xludf.DUMMYFUNCTION("""COMPUTED_VALUE"""),"Bollayadula Shyam Prakash")</f>
        <v>Bollayadula Shyam Prakash</v>
      </c>
      <c r="C21" s="49" t="str">
        <f ca="1">IFERROR(__xludf.DUMMYFUNCTION("""COMPUTED_VALUE"""),"Male")</f>
        <v>Male</v>
      </c>
      <c r="D21" s="49" t="str">
        <f ca="1">IFERROR(__xludf.DUMMYFUNCTION("""COMPUTED_VALUE"""),"CSE(CSBCIOT)")</f>
        <v>CSE(CSBCIOT)</v>
      </c>
      <c r="E21" s="49">
        <f ca="1">IFERROR(__xludf.DUMMYFUNCTION("""COMPUTED_VALUE"""),1)</f>
        <v>1</v>
      </c>
      <c r="F21" s="49">
        <f ca="1">IFERROR(__xludf.DUMMYFUNCTION("""COMPUTED_VALUE"""),2025)</f>
        <v>2025</v>
      </c>
      <c r="G21" s="49" t="str">
        <f ca="1">IFERROR(__xludf.DUMMYFUNCTION("""COMPUTED_VALUE"""),"ugs21022_cic.prakash@cbit.org.in")</f>
        <v>ugs21022_cic.prakash@cbit.org.in</v>
      </c>
      <c r="H21" s="49" t="str">
        <f ca="1">IFERROR(__xludf.DUMMYFUNCTION("""COMPUTED_VALUE"""),"shyamprakash9959@gmail.com")</f>
        <v>shyamprakash9959@gmail.com</v>
      </c>
      <c r="I21" s="49">
        <f ca="1">IFERROR(__xludf.DUMMYFUNCTION("""COMPUTED_VALUE"""),8374237713)</f>
        <v>8374237713</v>
      </c>
      <c r="J21" s="49" t="str">
        <f ca="1">IFERROR(__xludf.DUMMYFUNCTION("""COMPUTED_VALUE"""),"N Ramadevi")</f>
        <v>N Ramadevi</v>
      </c>
      <c r="K21" s="50" t="str">
        <f ca="1">IFERROR(__xludf.DUMMYFUNCTION("""COMPUTED_VALUE"""),"Java Foundation Certification - ISB - 114h.24m")</f>
        <v>Java Foundation Certification - ISB - 114h.24m</v>
      </c>
      <c r="L21" s="51" t="str">
        <f ca="1">IFERROR(__xludf.DUMMYFUNCTION("""COMPUTED_VALUE"""),"114")</f>
        <v>114</v>
      </c>
      <c r="M21" s="50" t="str">
        <f ca="1">IFERROR(__xludf.DUMMYFUNCTION("""COMPUTED_VALUE"""),"https://drive.google.com/open?id=1gbpqvXlumYSdf5tKVug8kUutiphmCa7W, https://drive.google.com/open?id=1b0caxiNSzYvZIGGMos9z3MlV6JMl-Inf")</f>
        <v>https://drive.google.com/open?id=1gbpqvXlumYSdf5tKVug8kUutiphmCa7W, https://drive.google.com/open?id=1b0caxiNSzYvZIGGMos9z3MlV6JMl-Inf</v>
      </c>
      <c r="N21" s="56" t="s">
        <v>14900</v>
      </c>
      <c r="O21" s="55"/>
      <c r="P21" s="56" t="s">
        <v>14904</v>
      </c>
    </row>
    <row r="22" spans="1:16" x14ac:dyDescent="0.2">
      <c r="A22" s="48">
        <f ca="1">IFERROR(__xludf.DUMMYFUNCTION("""COMPUTED_VALUE"""),160121749023)</f>
        <v>160121749023</v>
      </c>
      <c r="B22" s="49" t="str">
        <f ca="1">IFERROR(__xludf.DUMMYFUNCTION("""COMPUTED_VALUE"""),"Bathula Karthikender Reddy")</f>
        <v>Bathula Karthikender Reddy</v>
      </c>
      <c r="C22" s="49" t="str">
        <f ca="1">IFERROR(__xludf.DUMMYFUNCTION("""COMPUTED_VALUE"""),"Male")</f>
        <v>Male</v>
      </c>
      <c r="D22" s="49" t="str">
        <f ca="1">IFERROR(__xludf.DUMMYFUNCTION("""COMPUTED_VALUE"""),"CSE(CSBCIOT)")</f>
        <v>CSE(CSBCIOT)</v>
      </c>
      <c r="E22" s="49">
        <f ca="1">IFERROR(__xludf.DUMMYFUNCTION("""COMPUTED_VALUE"""),1)</f>
        <v>1</v>
      </c>
      <c r="F22" s="49">
        <f ca="1">IFERROR(__xludf.DUMMYFUNCTION("""COMPUTED_VALUE"""),2025)</f>
        <v>2025</v>
      </c>
      <c r="G22" s="49" t="str">
        <f ca="1">IFERROR(__xludf.DUMMYFUNCTION("""COMPUTED_VALUE"""),"ugs21023_cic.karthikender@cbit.org.in")</f>
        <v>ugs21023_cic.karthikender@cbit.org.in</v>
      </c>
      <c r="H22" s="49" t="str">
        <f ca="1">IFERROR(__xludf.DUMMYFUNCTION("""COMPUTED_VALUE"""),"karthikbathula9@gmail.com")</f>
        <v>karthikbathula9@gmail.com</v>
      </c>
      <c r="I22" s="49">
        <f ca="1">IFERROR(__xludf.DUMMYFUNCTION("""COMPUTED_VALUE"""),6301541112)</f>
        <v>6301541112</v>
      </c>
      <c r="J22" s="49" t="str">
        <f ca="1">IFERROR(__xludf.DUMMYFUNCTION("""COMPUTED_VALUE"""),"N. Ramadevi")</f>
        <v>N. Ramadevi</v>
      </c>
      <c r="K22" s="50" t="str">
        <f ca="1">IFERROR(__xludf.DUMMYFUNCTION("""COMPUTED_VALUE"""),"Data Science Foundation Certification - ISB - 75h.52m")</f>
        <v>Data Science Foundation Certification - ISB - 75h.52m</v>
      </c>
      <c r="L22" s="51" t="str">
        <f ca="1">IFERROR(__xludf.DUMMYFUNCTION("""COMPUTED_VALUE"""),"75.52")</f>
        <v>75.52</v>
      </c>
      <c r="M22" s="52" t="str">
        <f ca="1">IFERROR(__xludf.DUMMYFUNCTION("""COMPUTED_VALUE"""),"https://drive.google.com/open?id=16kuXtfuAXUNf6x3eDDLFxdRLeZzF31rY")</f>
        <v>https://drive.google.com/open?id=16kuXtfuAXUNf6x3eDDLFxdRLeZzF31rY</v>
      </c>
      <c r="N22" s="56" t="s">
        <v>14900</v>
      </c>
      <c r="O22" s="55"/>
      <c r="P22" s="56" t="s">
        <v>70</v>
      </c>
    </row>
    <row r="23" spans="1:16" ht="25.5" x14ac:dyDescent="0.2">
      <c r="A23" s="48">
        <f ca="1">IFERROR(__xludf.DUMMYFUNCTION("""COMPUTED_VALUE"""),160121749024)</f>
        <v>160121749024</v>
      </c>
      <c r="B23" s="49" t="str">
        <f ca="1">IFERROR(__xludf.DUMMYFUNCTION("""COMPUTED_VALUE"""),"Snuhith Reddy")</f>
        <v>Snuhith Reddy</v>
      </c>
      <c r="C23" s="49" t="str">
        <f ca="1">IFERROR(__xludf.DUMMYFUNCTION("""COMPUTED_VALUE"""),"Male")</f>
        <v>Male</v>
      </c>
      <c r="D23" s="49" t="str">
        <f ca="1">IFERROR(__xludf.DUMMYFUNCTION("""COMPUTED_VALUE"""),"CSE(CSBCIOT)")</f>
        <v>CSE(CSBCIOT)</v>
      </c>
      <c r="E23" s="49">
        <f ca="1">IFERROR(__xludf.DUMMYFUNCTION("""COMPUTED_VALUE"""),1)</f>
        <v>1</v>
      </c>
      <c r="F23" s="49">
        <f ca="1">IFERROR(__xludf.DUMMYFUNCTION("""COMPUTED_VALUE"""),2025)</f>
        <v>2025</v>
      </c>
      <c r="G23" s="49" t="str">
        <f ca="1">IFERROR(__xludf.DUMMYFUNCTION("""COMPUTED_VALUE"""),"ugs21024_cic.snuhith@cbit.org.in")</f>
        <v>ugs21024_cic.snuhith@cbit.org.in</v>
      </c>
      <c r="H23" s="49" t="str">
        <f ca="1">IFERROR(__xludf.DUMMYFUNCTION("""COMPUTED_VALUE"""),"snuhithbobbala@gmail.com")</f>
        <v>snuhithbobbala@gmail.com</v>
      </c>
      <c r="I23" s="49">
        <f ca="1">IFERROR(__xludf.DUMMYFUNCTION("""COMPUTED_VALUE"""),7842992112)</f>
        <v>7842992112</v>
      </c>
      <c r="J23" s="49" t="str">
        <f ca="1">IFERROR(__xludf.DUMMYFUNCTION("""COMPUTED_VALUE"""),"N Ramadevi")</f>
        <v>N Ramadevi</v>
      </c>
      <c r="K23" s="50" t="str">
        <f ca="1">IFERROR(__xludf.DUMMYFUNCTION("""COMPUTED_VALUE"""),"Data Science Foundation Certification - ISB - 75h.52m")</f>
        <v>Data Science Foundation Certification - ISB - 75h.52m</v>
      </c>
      <c r="L23" s="51" t="str">
        <f ca="1">IFERROR(__xludf.DUMMYFUNCTION("""COMPUTED_VALUE"""),"75.52")</f>
        <v>75.52</v>
      </c>
      <c r="M23" s="52" t="str">
        <f ca="1">IFERROR(__xludf.DUMMYFUNCTION("""COMPUTED_VALUE"""),"https://drive.google.com/open?id=1Vh77r6gxIe53-e_mLO61U0T_nqSCdrLS")</f>
        <v>https://drive.google.com/open?id=1Vh77r6gxIe53-e_mLO61U0T_nqSCdrLS</v>
      </c>
      <c r="N23" s="56" t="s">
        <v>14900</v>
      </c>
      <c r="O23" s="55"/>
      <c r="P23" s="56" t="s">
        <v>14905</v>
      </c>
    </row>
    <row r="24" spans="1:16" ht="25.5" x14ac:dyDescent="0.2">
      <c r="A24" s="48">
        <f ca="1">IFERROR(__xludf.DUMMYFUNCTION("""COMPUTED_VALUE"""),160121749025)</f>
        <v>160121749025</v>
      </c>
      <c r="B24" s="49" t="str">
        <f ca="1">IFERROR(__xludf.DUMMYFUNCTION("""COMPUTED_VALUE"""),"C Mahendar")</f>
        <v>C Mahendar</v>
      </c>
      <c r="C24" s="49" t="str">
        <f ca="1">IFERROR(__xludf.DUMMYFUNCTION("""COMPUTED_VALUE"""),"Male")</f>
        <v>Male</v>
      </c>
      <c r="D24" s="49" t="str">
        <f ca="1">IFERROR(__xludf.DUMMYFUNCTION("""COMPUTED_VALUE"""),"CSE(CSBCIOT)")</f>
        <v>CSE(CSBCIOT)</v>
      </c>
      <c r="E24" s="49">
        <f ca="1">IFERROR(__xludf.DUMMYFUNCTION("""COMPUTED_VALUE"""),1)</f>
        <v>1</v>
      </c>
      <c r="F24" s="49">
        <f ca="1">IFERROR(__xludf.DUMMYFUNCTION("""COMPUTED_VALUE"""),2025)</f>
        <v>2025</v>
      </c>
      <c r="G24" s="49" t="str">
        <f ca="1">IFERROR(__xludf.DUMMYFUNCTION("""COMPUTED_VALUE"""),"ugs21025_cic.mahendar@cbit.org.in")</f>
        <v>ugs21025_cic.mahendar@cbit.org.in</v>
      </c>
      <c r="H24" s="49" t="str">
        <f ca="1">IFERROR(__xludf.DUMMYFUNCTION("""COMPUTED_VALUE"""),"mahendarchikkolla@gmail.com")</f>
        <v>mahendarchikkolla@gmail.com</v>
      </c>
      <c r="I24" s="49">
        <f ca="1">IFERROR(__xludf.DUMMYFUNCTION("""COMPUTED_VALUE"""),9666467600)</f>
        <v>9666467600</v>
      </c>
      <c r="J24" s="49" t="str">
        <f ca="1">IFERROR(__xludf.DUMMYFUNCTION("""COMPUTED_VALUE"""),"N Rama Devi")</f>
        <v>N Rama Devi</v>
      </c>
      <c r="K24" s="50" t="str">
        <f ca="1">IFERROR(__xludf.DUMMYFUNCTION("""COMPUTED_VALUE"""),"Java Foundation Certification - ISB - 114h.24m")</f>
        <v>Java Foundation Certification - ISB - 114h.24m</v>
      </c>
      <c r="L24" s="51" t="str">
        <f ca="1">IFERROR(__xludf.DUMMYFUNCTION("""COMPUTED_VALUE"""),"114")</f>
        <v>114</v>
      </c>
      <c r="M24" s="52" t="str">
        <f ca="1">IFERROR(__xludf.DUMMYFUNCTION("""COMPUTED_VALUE"""),"https://drive.google.com/open?id=1TJMDfgBw4n1AAq0Utw13AU5tPynvLD8c")</f>
        <v>https://drive.google.com/open?id=1TJMDfgBw4n1AAq0Utw13AU5tPynvLD8c</v>
      </c>
      <c r="N24" s="56" t="s">
        <v>14900</v>
      </c>
      <c r="O24" s="55"/>
      <c r="P24" s="56" t="s">
        <v>14906</v>
      </c>
    </row>
    <row r="25" spans="1:16" x14ac:dyDescent="0.2">
      <c r="A25" s="48">
        <f ca="1">IFERROR(__xludf.DUMMYFUNCTION("""COMPUTED_VALUE"""),160121749026)</f>
        <v>160121749026</v>
      </c>
      <c r="B25" s="49" t="str">
        <f ca="1">IFERROR(__xludf.DUMMYFUNCTION("""COMPUTED_VALUE"""),"Chinthala Kovith")</f>
        <v>Chinthala Kovith</v>
      </c>
      <c r="C25" s="49" t="str">
        <f ca="1">IFERROR(__xludf.DUMMYFUNCTION("""COMPUTED_VALUE"""),"Male")</f>
        <v>Male</v>
      </c>
      <c r="D25" s="49" t="str">
        <f ca="1">IFERROR(__xludf.DUMMYFUNCTION("""COMPUTED_VALUE"""),"CSE(CSBCIOT)")</f>
        <v>CSE(CSBCIOT)</v>
      </c>
      <c r="E25" s="49">
        <f ca="1">IFERROR(__xludf.DUMMYFUNCTION("""COMPUTED_VALUE"""),1)</f>
        <v>1</v>
      </c>
      <c r="F25" s="49">
        <f ca="1">IFERROR(__xludf.DUMMYFUNCTION("""COMPUTED_VALUE"""),2025)</f>
        <v>2025</v>
      </c>
      <c r="G25" s="49" t="str">
        <f ca="1">IFERROR(__xludf.DUMMYFUNCTION("""COMPUTED_VALUE"""),"ugs21026_cic.kovith@cbit.org.in")</f>
        <v>ugs21026_cic.kovith@cbit.org.in</v>
      </c>
      <c r="H25" s="49" t="str">
        <f ca="1">IFERROR(__xludf.DUMMYFUNCTION("""COMPUTED_VALUE"""),"kovithkovi123@gmail.com")</f>
        <v>kovithkovi123@gmail.com</v>
      </c>
      <c r="I25" s="49">
        <f ca="1">IFERROR(__xludf.DUMMYFUNCTION("""COMPUTED_VALUE"""),9392867403)</f>
        <v>9392867403</v>
      </c>
      <c r="J25" s="49" t="str">
        <f ca="1">IFERROR(__xludf.DUMMYFUNCTION("""COMPUTED_VALUE"""),"Mamatha ")</f>
        <v xml:space="preserve">Mamatha </v>
      </c>
      <c r="K25" s="50" t="str">
        <f ca="1">IFERROR(__xludf.DUMMYFUNCTION("""COMPUTED_VALUE"""),"Data Science Foundation Certification - ISB - 75h.52m")</f>
        <v>Data Science Foundation Certification - ISB - 75h.52m</v>
      </c>
      <c r="L25" s="51" t="str">
        <f ca="1">IFERROR(__xludf.DUMMYFUNCTION("""COMPUTED_VALUE"""),"75.52m")</f>
        <v>75.52m</v>
      </c>
      <c r="M25" s="52" t="str">
        <f ca="1">IFERROR(__xludf.DUMMYFUNCTION("""COMPUTED_VALUE"""),"https://drive.google.com/open?id=1e5-gqEIBeskEV-EXtUAFwjz2VLsx8fD6")</f>
        <v>https://drive.google.com/open?id=1e5-gqEIBeskEV-EXtUAFwjz2VLsx8fD6</v>
      </c>
      <c r="N25" s="56" t="s">
        <v>14900</v>
      </c>
      <c r="O25" s="55"/>
      <c r="P25" s="56" t="s">
        <v>70</v>
      </c>
    </row>
    <row r="26" spans="1:16" ht="25.5" x14ac:dyDescent="0.2">
      <c r="A26" s="48">
        <f ca="1">IFERROR(__xludf.DUMMYFUNCTION("""COMPUTED_VALUE"""),160121749027)</f>
        <v>160121749027</v>
      </c>
      <c r="B26" s="49" t="str">
        <f ca="1">IFERROR(__xludf.DUMMYFUNCTION("""COMPUTED_VALUE"""),"Devara Rishik")</f>
        <v>Devara Rishik</v>
      </c>
      <c r="C26" s="49" t="str">
        <f ca="1">IFERROR(__xludf.DUMMYFUNCTION("""COMPUTED_VALUE"""),"Male")</f>
        <v>Male</v>
      </c>
      <c r="D26" s="49" t="str">
        <f ca="1">IFERROR(__xludf.DUMMYFUNCTION("""COMPUTED_VALUE"""),"CSE(CSBCIOT)")</f>
        <v>CSE(CSBCIOT)</v>
      </c>
      <c r="E26" s="49">
        <f ca="1">IFERROR(__xludf.DUMMYFUNCTION("""COMPUTED_VALUE"""),1)</f>
        <v>1</v>
      </c>
      <c r="F26" s="49">
        <f ca="1">IFERROR(__xludf.DUMMYFUNCTION("""COMPUTED_VALUE"""),2025)</f>
        <v>2025</v>
      </c>
      <c r="G26" s="49" t="str">
        <f ca="1">IFERROR(__xludf.DUMMYFUNCTION("""COMPUTED_VALUE"""),"ugs21027_cic.rishik@cbit.org.in")</f>
        <v>ugs21027_cic.rishik@cbit.org.in</v>
      </c>
      <c r="H26" s="49" t="str">
        <f ca="1">IFERROR(__xludf.DUMMYFUNCTION("""COMPUTED_VALUE"""),"devararishik2003@gmail.com")</f>
        <v>devararishik2003@gmail.com</v>
      </c>
      <c r="I26" s="49">
        <f ca="1">IFERROR(__xludf.DUMMYFUNCTION("""COMPUTED_VALUE"""),7780238610)</f>
        <v>7780238610</v>
      </c>
      <c r="J26" s="49" t="str">
        <f ca="1">IFERROR(__xludf.DUMMYFUNCTION("""COMPUTED_VALUE"""),"G.Mamatha Reddy")</f>
        <v>G.Mamatha Reddy</v>
      </c>
      <c r="K26" s="50" t="str">
        <f ca="1">IFERROR(__xludf.DUMMYFUNCTION("""COMPUTED_VALUE"""),"Internet of Things Foundation Certification - ISB - 33h")</f>
        <v>Internet of Things Foundation Certification - ISB - 33h</v>
      </c>
      <c r="L26" s="51" t="str">
        <f ca="1">IFERROR(__xludf.DUMMYFUNCTION("""COMPUTED_VALUE"""),"33")</f>
        <v>33</v>
      </c>
      <c r="M26" s="52" t="str">
        <f ca="1">IFERROR(__xludf.DUMMYFUNCTION("""COMPUTED_VALUE"""),"https://drive.google.com/open?id=11PZormZNdybK30-pdTjUedOtL9mltV4T")</f>
        <v>https://drive.google.com/open?id=11PZormZNdybK30-pdTjUedOtL9mltV4T</v>
      </c>
      <c r="N26" s="56" t="s">
        <v>14900</v>
      </c>
      <c r="O26" s="56" t="s">
        <v>14907</v>
      </c>
      <c r="P26" s="56" t="s">
        <v>14908</v>
      </c>
    </row>
    <row r="27" spans="1:16" ht="38.25" x14ac:dyDescent="0.2">
      <c r="A27" s="48">
        <f ca="1">IFERROR(__xludf.DUMMYFUNCTION("""COMPUTED_VALUE"""),160121749029)</f>
        <v>160121749029</v>
      </c>
      <c r="B27" s="49" t="str">
        <f ca="1">IFERROR(__xludf.DUMMYFUNCTION("""COMPUTED_VALUE"""),"D. Mahesh")</f>
        <v>D. Mahesh</v>
      </c>
      <c r="C27" s="49" t="str">
        <f ca="1">IFERROR(__xludf.DUMMYFUNCTION("""COMPUTED_VALUE"""),"Male")</f>
        <v>Male</v>
      </c>
      <c r="D27" s="49" t="str">
        <f ca="1">IFERROR(__xludf.DUMMYFUNCTION("""COMPUTED_VALUE"""),"CSE(CSBCIOT)")</f>
        <v>CSE(CSBCIOT)</v>
      </c>
      <c r="E27" s="49">
        <f ca="1">IFERROR(__xludf.DUMMYFUNCTION("""COMPUTED_VALUE"""),1)</f>
        <v>1</v>
      </c>
      <c r="F27" s="49">
        <f ca="1">IFERROR(__xludf.DUMMYFUNCTION("""COMPUTED_VALUE"""),2025)</f>
        <v>2025</v>
      </c>
      <c r="G27" s="49" t="str">
        <f ca="1">IFERROR(__xludf.DUMMYFUNCTION("""COMPUTED_VALUE"""),"ugs21029_cic.mahesh@cbit.org.in")</f>
        <v>ugs21029_cic.mahesh@cbit.org.in</v>
      </c>
      <c r="H27" s="49" t="str">
        <f ca="1">IFERROR(__xludf.DUMMYFUNCTION("""COMPUTED_VALUE"""),"dhorapellymahesh@gmail.com")</f>
        <v>dhorapellymahesh@gmail.com</v>
      </c>
      <c r="I27" s="49">
        <f ca="1">IFERROR(__xludf.DUMMYFUNCTION("""COMPUTED_VALUE"""),8919705808)</f>
        <v>8919705808</v>
      </c>
      <c r="J27" s="49" t="str">
        <f ca="1">IFERROR(__xludf.DUMMYFUNCTION("""COMPUTED_VALUE"""),"G. Mamatha")</f>
        <v>G. Mamatha</v>
      </c>
      <c r="K27" s="50" t="str">
        <f ca="1">IFERROR(__xludf.DUMMYFUNCTION("""COMPUTED_VALUE"""),"Artificial Intelligence Foundation Certification - ISB - 15h.11m, Machine Learning Foundation Certification - ISB - 18h.7m, Cyber Security Foundation Certification - ISB - 39h.11m")</f>
        <v>Artificial Intelligence Foundation Certification - ISB - 15h.11m, Machine Learning Foundation Certification - ISB - 18h.7m, Cyber Security Foundation Certification - ISB - 39h.11m</v>
      </c>
      <c r="L27" s="51" t="str">
        <f ca="1">IFERROR(__xludf.DUMMYFUNCTION("""COMPUTED_VALUE"""),"15h.11m+18h.7m+39h.11m=72h.29m")</f>
        <v>15h.11m+18h.7m+39h.11m=72h.29m</v>
      </c>
      <c r="M27" s="52" t="str">
        <f ca="1">IFERROR(__xludf.DUMMYFUNCTION("""COMPUTED_VALUE"""),"https://drive.google.com/open?id=1Filxgx_2b45jkmaE1jtK8K-4Y4mGrrTO")</f>
        <v>https://drive.google.com/open?id=1Filxgx_2b45jkmaE1jtK8K-4Y4mGrrTO</v>
      </c>
      <c r="N27" s="56" t="s">
        <v>14909</v>
      </c>
      <c r="O27" s="55"/>
      <c r="P27" s="55"/>
    </row>
    <row r="28" spans="1:16" x14ac:dyDescent="0.2">
      <c r="A28" s="48">
        <f ca="1">IFERROR(__xludf.DUMMYFUNCTION("""COMPUTED_VALUE"""),160121749030)</f>
        <v>160121749030</v>
      </c>
      <c r="B28" s="49" t="str">
        <f ca="1">IFERROR(__xludf.DUMMYFUNCTION("""COMPUTED_VALUE"""),"P. Dinesh")</f>
        <v>P. Dinesh</v>
      </c>
      <c r="C28" s="49" t="str">
        <f ca="1">IFERROR(__xludf.DUMMYFUNCTION("""COMPUTED_VALUE"""),"Male")</f>
        <v>Male</v>
      </c>
      <c r="D28" s="49" t="str">
        <f ca="1">IFERROR(__xludf.DUMMYFUNCTION("""COMPUTED_VALUE"""),"CSE(CSBCIOT)")</f>
        <v>CSE(CSBCIOT)</v>
      </c>
      <c r="E28" s="49">
        <f ca="1">IFERROR(__xludf.DUMMYFUNCTION("""COMPUTED_VALUE"""),1)</f>
        <v>1</v>
      </c>
      <c r="F28" s="49">
        <f ca="1">IFERROR(__xludf.DUMMYFUNCTION("""COMPUTED_VALUE"""),2025)</f>
        <v>2025</v>
      </c>
      <c r="G28" s="49" t="str">
        <f ca="1">IFERROR(__xludf.DUMMYFUNCTION("""COMPUTED_VALUE"""),"ugs21030_cic.dinesh@cbit.org.in")</f>
        <v>ugs21030_cic.dinesh@cbit.org.in</v>
      </c>
      <c r="H28" s="49" t="str">
        <f ca="1">IFERROR(__xludf.DUMMYFUNCTION("""COMPUTED_VALUE"""),"dinsonu2023@gmail.com")</f>
        <v>dinsonu2023@gmail.com</v>
      </c>
      <c r="I28" s="49">
        <f ca="1">IFERROR(__xludf.DUMMYFUNCTION("""COMPUTED_VALUE"""),7013399408)</f>
        <v>7013399408</v>
      </c>
      <c r="J28" s="49" t="str">
        <f ca="1">IFERROR(__xludf.DUMMYFUNCTION("""COMPUTED_VALUE"""),"Mamatha Reddy")</f>
        <v>Mamatha Reddy</v>
      </c>
      <c r="K28" s="50" t="str">
        <f ca="1">IFERROR(__xludf.DUMMYFUNCTION("""COMPUTED_VALUE"""),"Data Science Foundation Certification - ISB - 75h.52m")</f>
        <v>Data Science Foundation Certification - ISB - 75h.52m</v>
      </c>
      <c r="L28" s="51" t="str">
        <f ca="1">IFERROR(__xludf.DUMMYFUNCTION("""COMPUTED_VALUE"""),"75 hours 52 mins")</f>
        <v>75 hours 52 mins</v>
      </c>
      <c r="M28" s="52" t="str">
        <f ca="1">IFERROR(__xludf.DUMMYFUNCTION("""COMPUTED_VALUE"""),"https://drive.google.com/open?id=1BUUQEfbOGLl7EVlhHxJgPh1ZTIMt-1p5")</f>
        <v>https://drive.google.com/open?id=1BUUQEfbOGLl7EVlhHxJgPh1ZTIMt-1p5</v>
      </c>
      <c r="N28" s="56" t="s">
        <v>14900</v>
      </c>
      <c r="O28" s="55"/>
      <c r="P28" s="56" t="s">
        <v>70</v>
      </c>
    </row>
    <row r="29" spans="1:16" x14ac:dyDescent="0.2">
      <c r="A29" s="48">
        <f ca="1">IFERROR(__xludf.DUMMYFUNCTION("""COMPUTED_VALUE"""),160121749031)</f>
        <v>160121749031</v>
      </c>
      <c r="B29" s="49" t="str">
        <f ca="1">IFERROR(__xludf.DUMMYFUNCTION("""COMPUTED_VALUE"""),"Edula Naga Sarat Chandra Reddy ")</f>
        <v xml:space="preserve">Edula Naga Sarat Chandra Reddy </v>
      </c>
      <c r="C29" s="49" t="str">
        <f ca="1">IFERROR(__xludf.DUMMYFUNCTION("""COMPUTED_VALUE"""),"Male")</f>
        <v>Male</v>
      </c>
      <c r="D29" s="49" t="str">
        <f ca="1">IFERROR(__xludf.DUMMYFUNCTION("""COMPUTED_VALUE"""),"CSE(CSBCIOT)")</f>
        <v>CSE(CSBCIOT)</v>
      </c>
      <c r="E29" s="49">
        <f ca="1">IFERROR(__xludf.DUMMYFUNCTION("""COMPUTED_VALUE"""),1)</f>
        <v>1</v>
      </c>
      <c r="F29" s="49">
        <f ca="1">IFERROR(__xludf.DUMMYFUNCTION("""COMPUTED_VALUE"""),2025)</f>
        <v>2025</v>
      </c>
      <c r="G29" s="49" t="str">
        <f ca="1">IFERROR(__xludf.DUMMYFUNCTION("""COMPUTED_VALUE"""),"Ugs21031_cic.naga@cbit.org.in")</f>
        <v>Ugs21031_cic.naga@cbit.org.in</v>
      </c>
      <c r="H29" s="49" t="str">
        <f ca="1">IFERROR(__xludf.DUMMYFUNCTION("""COMPUTED_VALUE"""),"Saratreddy910@gmail.com")</f>
        <v>Saratreddy910@gmail.com</v>
      </c>
      <c r="I29" s="49">
        <f ca="1">IFERROR(__xludf.DUMMYFUNCTION("""COMPUTED_VALUE"""),9014560713)</f>
        <v>9014560713</v>
      </c>
      <c r="J29" s="49" t="str">
        <f ca="1">IFERROR(__xludf.DUMMYFUNCTION("""COMPUTED_VALUE"""),"Mamatha Reddy")</f>
        <v>Mamatha Reddy</v>
      </c>
      <c r="K29" s="50" t="str">
        <f ca="1">IFERROR(__xludf.DUMMYFUNCTION("""COMPUTED_VALUE"""),"Data Science Foundation Certification - ISB - 75h.52m")</f>
        <v>Data Science Foundation Certification - ISB - 75h.52m</v>
      </c>
      <c r="L29" s="51" t="str">
        <f ca="1">IFERROR(__xludf.DUMMYFUNCTION("""COMPUTED_VALUE"""),"75.52")</f>
        <v>75.52</v>
      </c>
      <c r="M29" s="52" t="str">
        <f ca="1">IFERROR(__xludf.DUMMYFUNCTION("""COMPUTED_VALUE"""),"https://drive.google.com/open?id=1VbsNYdrTJdBloALwq86DCqUeQ2MiEy0Q")</f>
        <v>https://drive.google.com/open?id=1VbsNYdrTJdBloALwq86DCqUeQ2MiEy0Q</v>
      </c>
      <c r="N29" s="56" t="s">
        <v>14900</v>
      </c>
      <c r="O29" s="55"/>
      <c r="P29" s="56" t="s">
        <v>70</v>
      </c>
    </row>
    <row r="30" spans="1:16" x14ac:dyDescent="0.2">
      <c r="A30" s="48">
        <f ca="1">IFERROR(__xludf.DUMMYFUNCTION("""COMPUTED_VALUE"""),160121749032)</f>
        <v>160121749032</v>
      </c>
      <c r="B30" s="49" t="str">
        <f ca="1">IFERROR(__xludf.DUMMYFUNCTION("""COMPUTED_VALUE"""),"G RISHIK TEJ")</f>
        <v>G RISHIK TEJ</v>
      </c>
      <c r="C30" s="49" t="str">
        <f ca="1">IFERROR(__xludf.DUMMYFUNCTION("""COMPUTED_VALUE"""),"Male")</f>
        <v>Male</v>
      </c>
      <c r="D30" s="49" t="str">
        <f ca="1">IFERROR(__xludf.DUMMYFUNCTION("""COMPUTED_VALUE"""),"CSE(CSBCIOT)")</f>
        <v>CSE(CSBCIOT)</v>
      </c>
      <c r="E30" s="49">
        <f ca="1">IFERROR(__xludf.DUMMYFUNCTION("""COMPUTED_VALUE"""),1)</f>
        <v>1</v>
      </c>
      <c r="F30" s="49">
        <f ca="1">IFERROR(__xludf.DUMMYFUNCTION("""COMPUTED_VALUE"""),2025)</f>
        <v>2025</v>
      </c>
      <c r="G30" s="49" t="str">
        <f ca="1">IFERROR(__xludf.DUMMYFUNCTION("""COMPUTED_VALUE"""),"ugs21032_cic.tej@cbit.org.in")</f>
        <v>ugs21032_cic.tej@cbit.org.in</v>
      </c>
      <c r="H30" s="49" t="str">
        <f ca="1">IFERROR(__xludf.DUMMYFUNCTION("""COMPUTED_VALUE"""),"rishiktejgangadi@gmail.com")</f>
        <v>rishiktejgangadi@gmail.com</v>
      </c>
      <c r="I30" s="49">
        <f ca="1">IFERROR(__xludf.DUMMYFUNCTION("""COMPUTED_VALUE"""),8978491326)</f>
        <v>8978491326</v>
      </c>
      <c r="J30" s="49" t="str">
        <f ca="1">IFERROR(__xludf.DUMMYFUNCTION("""COMPUTED_VALUE"""),"G MAMATHA")</f>
        <v>G MAMATHA</v>
      </c>
      <c r="K30" s="50" t="str">
        <f ca="1">IFERROR(__xludf.DUMMYFUNCTION("""COMPUTED_VALUE"""),"Data Science Foundation Certification - ISB - 75h.52m")</f>
        <v>Data Science Foundation Certification - ISB - 75h.52m</v>
      </c>
      <c r="L30" s="51" t="str">
        <f ca="1">IFERROR(__xludf.DUMMYFUNCTION("""COMPUTED_VALUE"""),"75")</f>
        <v>75</v>
      </c>
      <c r="M30" s="52" t="str">
        <f ca="1">IFERROR(__xludf.DUMMYFUNCTION("""COMPUTED_VALUE"""),"https://drive.google.com/open?id=1YmnArhi67cAgW2zuBLWtGnQ-LQe39f5B")</f>
        <v>https://drive.google.com/open?id=1YmnArhi67cAgW2zuBLWtGnQ-LQe39f5B</v>
      </c>
      <c r="N30" s="56" t="s">
        <v>14910</v>
      </c>
      <c r="O30" s="55"/>
      <c r="P30" s="56" t="s">
        <v>14911</v>
      </c>
    </row>
    <row r="31" spans="1:16" ht="25.5" x14ac:dyDescent="0.2">
      <c r="A31" s="48">
        <f ca="1">IFERROR(__xludf.DUMMYFUNCTION("""COMPUTED_VALUE"""),160121749033)</f>
        <v>160121749033</v>
      </c>
      <c r="B31" s="49" t="str">
        <f ca="1">IFERROR(__xludf.DUMMYFUNCTION("""COMPUTED_VALUE"""),"Sai Harshil Ganumpally")</f>
        <v>Sai Harshil Ganumpally</v>
      </c>
      <c r="C31" s="49" t="str">
        <f ca="1">IFERROR(__xludf.DUMMYFUNCTION("""COMPUTED_VALUE"""),"Male")</f>
        <v>Male</v>
      </c>
      <c r="D31" s="49" t="str">
        <f ca="1">IFERROR(__xludf.DUMMYFUNCTION("""COMPUTED_VALUE"""),"CSE(CSBCIOT)")</f>
        <v>CSE(CSBCIOT)</v>
      </c>
      <c r="E31" s="49">
        <f ca="1">IFERROR(__xludf.DUMMYFUNCTION("""COMPUTED_VALUE"""),1)</f>
        <v>1</v>
      </c>
      <c r="F31" s="49">
        <f ca="1">IFERROR(__xludf.DUMMYFUNCTION("""COMPUTED_VALUE"""),2025)</f>
        <v>2025</v>
      </c>
      <c r="G31" s="49" t="str">
        <f ca="1">IFERROR(__xludf.DUMMYFUNCTION("""COMPUTED_VALUE"""),"ugs21033_cic.harshil@cbit.org.in")</f>
        <v>ugs21033_cic.harshil@cbit.org.in</v>
      </c>
      <c r="H31" s="49" t="str">
        <f ca="1">IFERROR(__xludf.DUMMYFUNCTION("""COMPUTED_VALUE"""),"saiharshil6@gmail.com")</f>
        <v>saiharshil6@gmail.com</v>
      </c>
      <c r="I31" s="49">
        <f ca="1">IFERROR(__xludf.DUMMYFUNCTION("""COMPUTED_VALUE"""),8790790223)</f>
        <v>8790790223</v>
      </c>
      <c r="J31" s="49" t="str">
        <f ca="1">IFERROR(__xludf.DUMMYFUNCTION("""COMPUTED_VALUE"""),"G. mamatha")</f>
        <v>G. mamatha</v>
      </c>
      <c r="K31" s="50" t="str">
        <f ca="1">IFERROR(__xludf.DUMMYFUNCTION("""COMPUTED_VALUE"""),"Data Science Foundation Certification - ISB - 75h.52m")</f>
        <v>Data Science Foundation Certification - ISB - 75h.52m</v>
      </c>
      <c r="L31" s="51" t="str">
        <f ca="1">IFERROR(__xludf.DUMMYFUNCTION("""COMPUTED_VALUE"""),"75.52")</f>
        <v>75.52</v>
      </c>
      <c r="M31" s="50" t="str">
        <f ca="1">IFERROR(__xludf.DUMMYFUNCTION("""COMPUTED_VALUE"""),"https://drive.google.com/open?id=1yLp_8te8D8ZdAsNxCmqXMJjRn8D35QPt, https://drive.google.com/open?id=1IqDCqLiA5jOiTe3cK8Lsn4XKhAjRy2DU")</f>
        <v>https://drive.google.com/open?id=1yLp_8te8D8ZdAsNxCmqXMJjRn8D35QPt, https://drive.google.com/open?id=1IqDCqLiA5jOiTe3cK8Lsn4XKhAjRy2DU</v>
      </c>
      <c r="N31" s="56" t="s">
        <v>14910</v>
      </c>
      <c r="O31" s="56" t="s">
        <v>14912</v>
      </c>
      <c r="P31" s="56" t="s">
        <v>70</v>
      </c>
    </row>
    <row r="32" spans="1:16" x14ac:dyDescent="0.2">
      <c r="A32" s="48">
        <f ca="1">IFERROR(__xludf.DUMMYFUNCTION("""COMPUTED_VALUE"""),160121749034)</f>
        <v>160121749034</v>
      </c>
      <c r="B32" s="49" t="str">
        <f ca="1">IFERROR(__xludf.DUMMYFUNCTION("""COMPUTED_VALUE"""),"Garlapati Ritesh")</f>
        <v>Garlapati Ritesh</v>
      </c>
      <c r="C32" s="49" t="str">
        <f ca="1">IFERROR(__xludf.DUMMYFUNCTION("""COMPUTED_VALUE"""),"Male")</f>
        <v>Male</v>
      </c>
      <c r="D32" s="49" t="str">
        <f ca="1">IFERROR(__xludf.DUMMYFUNCTION("""COMPUTED_VALUE"""),"CSE(CSBCIOT)")</f>
        <v>CSE(CSBCIOT)</v>
      </c>
      <c r="E32" s="49">
        <f ca="1">IFERROR(__xludf.DUMMYFUNCTION("""COMPUTED_VALUE"""),1)</f>
        <v>1</v>
      </c>
      <c r="F32" s="49">
        <f ca="1">IFERROR(__xludf.DUMMYFUNCTION("""COMPUTED_VALUE"""),2025)</f>
        <v>2025</v>
      </c>
      <c r="G32" s="49" t="str">
        <f ca="1">IFERROR(__xludf.DUMMYFUNCTION("""COMPUTED_VALUE"""),"ugs21034_cic.ritesh@cbit.org.in")</f>
        <v>ugs21034_cic.ritesh@cbit.org.in</v>
      </c>
      <c r="H32" s="49" t="str">
        <f ca="1">IFERROR(__xludf.DUMMYFUNCTION("""COMPUTED_VALUE"""),"riteshgarlapati20@gmail.com")</f>
        <v>riteshgarlapati20@gmail.com</v>
      </c>
      <c r="I32" s="49">
        <f ca="1">IFERROR(__xludf.DUMMYFUNCTION("""COMPUTED_VALUE"""),9618266824)</f>
        <v>9618266824</v>
      </c>
      <c r="J32" s="49" t="str">
        <f ca="1">IFERROR(__xludf.DUMMYFUNCTION("""COMPUTED_VALUE"""),"G. Mamatha")</f>
        <v>G. Mamatha</v>
      </c>
      <c r="K32" s="50" t="str">
        <f ca="1">IFERROR(__xludf.DUMMYFUNCTION("""COMPUTED_VALUE"""),"Data Science Foundation Certification - ISB - 75h.52m")</f>
        <v>Data Science Foundation Certification - ISB - 75h.52m</v>
      </c>
      <c r="L32" s="51" t="str">
        <f ca="1">IFERROR(__xludf.DUMMYFUNCTION("""COMPUTED_VALUE"""),"75 hours")</f>
        <v>75 hours</v>
      </c>
      <c r="M32" s="52" t="str">
        <f ca="1">IFERROR(__xludf.DUMMYFUNCTION("""COMPUTED_VALUE"""),"https://drive.google.com/open?id=1D0kf02QlMupG8xdmotzPQnXO0ndOvJ1_")</f>
        <v>https://drive.google.com/open?id=1D0kf02QlMupG8xdmotzPQnXO0ndOvJ1_</v>
      </c>
      <c r="N32" s="56" t="s">
        <v>14910</v>
      </c>
      <c r="O32" s="55"/>
      <c r="P32" s="56" t="s">
        <v>46</v>
      </c>
    </row>
    <row r="33" spans="1:16" ht="76.5" x14ac:dyDescent="0.2">
      <c r="A33" s="48">
        <f ca="1">IFERROR(__xludf.DUMMYFUNCTION("""COMPUTED_VALUE"""),160121749036)</f>
        <v>160121749036</v>
      </c>
      <c r="B33" s="49" t="str">
        <f ca="1">IFERROR(__xludf.DUMMYFUNCTION("""COMPUTED_VALUE"""),"Sathyasai Gosika")</f>
        <v>Sathyasai Gosika</v>
      </c>
      <c r="C33" s="49" t="str">
        <f ca="1">IFERROR(__xludf.DUMMYFUNCTION("""COMPUTED_VALUE"""),"Male")</f>
        <v>Male</v>
      </c>
      <c r="D33" s="49" t="str">
        <f ca="1">IFERROR(__xludf.DUMMYFUNCTION("""COMPUTED_VALUE"""),"CSE(CSBCIOT)")</f>
        <v>CSE(CSBCIOT)</v>
      </c>
      <c r="E33" s="49">
        <f ca="1">IFERROR(__xludf.DUMMYFUNCTION("""COMPUTED_VALUE"""),1)</f>
        <v>1</v>
      </c>
      <c r="F33" s="49">
        <f ca="1">IFERROR(__xludf.DUMMYFUNCTION("""COMPUTED_VALUE"""),2025)</f>
        <v>2025</v>
      </c>
      <c r="G33" s="49" t="str">
        <f ca="1">IFERROR(__xludf.DUMMYFUNCTION("""COMPUTED_VALUE"""),"ugs21036_cic.sathyasai@cbit.org.in")</f>
        <v>ugs21036_cic.sathyasai@cbit.org.in</v>
      </c>
      <c r="H33" s="49" t="str">
        <f ca="1">IFERROR(__xludf.DUMMYFUNCTION("""COMPUTED_VALUE"""),"satyasaitippu746@gmail.com")</f>
        <v>satyasaitippu746@gmail.com</v>
      </c>
      <c r="I33" s="49">
        <f ca="1">IFERROR(__xludf.DUMMYFUNCTION("""COMPUTED_VALUE"""),7207294979)</f>
        <v>7207294979</v>
      </c>
      <c r="J33" s="49" t="str">
        <f ca="1">IFERROR(__xludf.DUMMYFUNCTION("""COMPUTED_VALUE"""),"G. Mamatha")</f>
        <v>G. Mamatha</v>
      </c>
      <c r="K33" s="50" t="str">
        <f ca="1">IFERROR(__xludf.DUMMYFUNCTION("""COMPUTED_VALUE"""),"Cyber Security Foundation Certification - ISB - 39h.11m, MongoDB Python Developer Path - 15h, MongoDB PHP Developer Path - 18h")</f>
        <v>Cyber Security Foundation Certification - ISB - 39h.11m, MongoDB Python Developer Path - 15h, MongoDB PHP Developer Path - 18h</v>
      </c>
      <c r="L33" s="51" t="str">
        <f ca="1">IFERROR(__xludf.DUMMYFUNCTION("""COMPUTED_VALUE"""),"40+18+15=73")</f>
        <v>40+18+15=73</v>
      </c>
      <c r="M33" s="50" t="str">
        <f ca="1">IFERROR(__xludf.DUMMYFUNCTION("""COMPUTED_VALUE"""),"https://drive.google.com/open?id=1P4lN88_B4xEYuWmrJ_REQ4JhB3QobkSn, https://drive.google.com/open?id=1NMKFrEsaMqeFH0ubD1IikQCz_HFdrFVx, https://drive.google.com/open?id=1PVWhPvxe3qB3w9FZVO7lMFSSbbuKzf9v")</f>
        <v>https://drive.google.com/open?id=1P4lN88_B4xEYuWmrJ_REQ4JhB3QobkSn, https://drive.google.com/open?id=1NMKFrEsaMqeFH0ubD1IikQCz_HFdrFVx, https://drive.google.com/open?id=1PVWhPvxe3qB3w9FZVO7lMFSSbbuKzf9v</v>
      </c>
      <c r="N33" s="56" t="s">
        <v>14900</v>
      </c>
      <c r="O33" s="55"/>
      <c r="P33" s="56" t="s">
        <v>14903</v>
      </c>
    </row>
    <row r="34" spans="1:16" ht="25.5" x14ac:dyDescent="0.2">
      <c r="A34" s="48">
        <f ca="1">IFERROR(__xludf.DUMMYFUNCTION("""COMPUTED_VALUE"""),160121749037)</f>
        <v>160121749037</v>
      </c>
      <c r="B34" s="49" t="str">
        <f ca="1">IFERROR(__xludf.DUMMYFUNCTION("""COMPUTED_VALUE"""),"Guguloth Anand ")</f>
        <v xml:space="preserve">Guguloth Anand </v>
      </c>
      <c r="C34" s="49" t="str">
        <f ca="1">IFERROR(__xludf.DUMMYFUNCTION("""COMPUTED_VALUE"""),"Male")</f>
        <v>Male</v>
      </c>
      <c r="D34" s="49" t="str">
        <f ca="1">IFERROR(__xludf.DUMMYFUNCTION("""COMPUTED_VALUE"""),"CSE(CSBCIOT)")</f>
        <v>CSE(CSBCIOT)</v>
      </c>
      <c r="E34" s="49">
        <f ca="1">IFERROR(__xludf.DUMMYFUNCTION("""COMPUTED_VALUE"""),1)</f>
        <v>1</v>
      </c>
      <c r="F34" s="49">
        <f ca="1">IFERROR(__xludf.DUMMYFUNCTION("""COMPUTED_VALUE"""),2025)</f>
        <v>2025</v>
      </c>
      <c r="G34" s="49" t="str">
        <f ca="1">IFERROR(__xludf.DUMMYFUNCTION("""COMPUTED_VALUE"""),"ugs21037_cic.anand@cbit.org.in")</f>
        <v>ugs21037_cic.anand@cbit.org.in</v>
      </c>
      <c r="H34" s="49" t="str">
        <f ca="1">IFERROR(__xludf.DUMMYFUNCTION("""COMPUTED_VALUE"""),"gugulothanand1@gmail.com")</f>
        <v>gugulothanand1@gmail.com</v>
      </c>
      <c r="I34" s="49">
        <f ca="1">IFERROR(__xludf.DUMMYFUNCTION("""COMPUTED_VALUE"""),8309152366)</f>
        <v>8309152366</v>
      </c>
      <c r="J34" s="49" t="str">
        <f ca="1">IFERROR(__xludf.DUMMYFUNCTION("""COMPUTED_VALUE"""),"G Mamatha")</f>
        <v>G Mamatha</v>
      </c>
      <c r="K34" s="50" t="str">
        <f ca="1">IFERROR(__xludf.DUMMYFUNCTION("""COMPUTED_VALUE"""),"Artificial Intelligence Primer Certification - ISB - 27h.31m, Cyber Security Foundation Certification - ISB - 39h.11m")</f>
        <v>Artificial Intelligence Primer Certification - ISB - 27h.31m, Cyber Security Foundation Certification - ISB - 39h.11m</v>
      </c>
      <c r="L34" s="51" t="str">
        <f ca="1">IFERROR(__xludf.DUMMYFUNCTION("""COMPUTED_VALUE"""),"66")</f>
        <v>66</v>
      </c>
      <c r="M34" s="50" t="str">
        <f ca="1">IFERROR(__xludf.DUMMYFUNCTION("""COMPUTED_VALUE"""),"https://drive.google.com/open?id=14N5F5U592nee47nFGpem3XbowdpXpuS-, https://drive.google.com/open?id=19_JVW1GTY3AcrHX87wag79B2YtTgtjI2")</f>
        <v>https://drive.google.com/open?id=14N5F5U592nee47nFGpem3XbowdpXpuS-, https://drive.google.com/open?id=19_JVW1GTY3AcrHX87wag79B2YtTgtjI2</v>
      </c>
      <c r="N34" s="56" t="s">
        <v>14913</v>
      </c>
      <c r="O34" s="56" t="s">
        <v>14912</v>
      </c>
      <c r="P34" s="56" t="s">
        <v>70</v>
      </c>
    </row>
    <row r="35" spans="1:16" x14ac:dyDescent="0.2">
      <c r="A35" s="48">
        <f ca="1">IFERROR(__xludf.DUMMYFUNCTION("""COMPUTED_VALUE"""),160121749038)</f>
        <v>160121749038</v>
      </c>
      <c r="B35" s="49" t="str">
        <f ca="1">IFERROR(__xludf.DUMMYFUNCTION("""COMPUTED_VALUE"""),"G.vignesh")</f>
        <v>G.vignesh</v>
      </c>
      <c r="C35" s="49" t="str">
        <f ca="1">IFERROR(__xludf.DUMMYFUNCTION("""COMPUTED_VALUE"""),"Male")</f>
        <v>Male</v>
      </c>
      <c r="D35" s="49" t="str">
        <f ca="1">IFERROR(__xludf.DUMMYFUNCTION("""COMPUTED_VALUE"""),"CSE(CSBCIOT)")</f>
        <v>CSE(CSBCIOT)</v>
      </c>
      <c r="E35" s="49">
        <f ca="1">IFERROR(__xludf.DUMMYFUNCTION("""COMPUTED_VALUE"""),1)</f>
        <v>1</v>
      </c>
      <c r="F35" s="49">
        <f ca="1">IFERROR(__xludf.DUMMYFUNCTION("""COMPUTED_VALUE"""),2025)</f>
        <v>2025</v>
      </c>
      <c r="G35" s="49" t="str">
        <f ca="1">IFERROR(__xludf.DUMMYFUNCTION("""COMPUTED_VALUE"""),"ugs21038_cic.vignesh@cbit.org.in")</f>
        <v>ugs21038_cic.vignesh@cbit.org.in</v>
      </c>
      <c r="H35" s="49" t="str">
        <f ca="1">IFERROR(__xludf.DUMMYFUNCTION("""COMPUTED_VALUE"""),"vigneshgundu6@gmail.com")</f>
        <v>vigneshgundu6@gmail.com</v>
      </c>
      <c r="I35" s="49">
        <f ca="1">IFERROR(__xludf.DUMMYFUNCTION("""COMPUTED_VALUE"""),6300296670)</f>
        <v>6300296670</v>
      </c>
      <c r="J35" s="49" t="str">
        <f ca="1">IFERROR(__xludf.DUMMYFUNCTION("""COMPUTED_VALUE"""),"G.Mamatha")</f>
        <v>G.Mamatha</v>
      </c>
      <c r="K35" s="50" t="str">
        <f ca="1">IFERROR(__xludf.DUMMYFUNCTION("""COMPUTED_VALUE"""),"Data Science Foundation Certification - ISB - 75h.52m")</f>
        <v>Data Science Foundation Certification - ISB - 75h.52m</v>
      </c>
      <c r="L35" s="51" t="str">
        <f ca="1">IFERROR(__xludf.DUMMYFUNCTION("""COMPUTED_VALUE"""),"75h")</f>
        <v>75h</v>
      </c>
      <c r="M35" s="52" t="str">
        <f ca="1">IFERROR(__xludf.DUMMYFUNCTION("""COMPUTED_VALUE"""),"https://drive.google.com/open?id=1Uq4jEKtvglDY6cVpL53GNoiOo1MT86dL")</f>
        <v>https://drive.google.com/open?id=1Uq4jEKtvglDY6cVpL53GNoiOo1MT86dL</v>
      </c>
      <c r="N35" s="56" t="s">
        <v>14900</v>
      </c>
      <c r="O35" s="55"/>
      <c r="P35" s="56" t="s">
        <v>70</v>
      </c>
    </row>
    <row r="36" spans="1:16" ht="38.25" x14ac:dyDescent="0.2">
      <c r="A36" s="48">
        <f ca="1">IFERROR(__xludf.DUMMYFUNCTION("""COMPUTED_VALUE"""),160121749040)</f>
        <v>160121749040</v>
      </c>
      <c r="B36" s="49" t="str">
        <f ca="1">IFERROR(__xludf.DUMMYFUNCTION("""COMPUTED_VALUE"""),"KAMISHETTY RISHITH")</f>
        <v>KAMISHETTY RISHITH</v>
      </c>
      <c r="C36" s="49" t="str">
        <f ca="1">IFERROR(__xludf.DUMMYFUNCTION("""COMPUTED_VALUE"""),"Male")</f>
        <v>Male</v>
      </c>
      <c r="D36" s="49" t="str">
        <f ca="1">IFERROR(__xludf.DUMMYFUNCTION("""COMPUTED_VALUE"""),"CSE(CSBCIOT)")</f>
        <v>CSE(CSBCIOT)</v>
      </c>
      <c r="E36" s="49">
        <f ca="1">IFERROR(__xludf.DUMMYFUNCTION("""COMPUTED_VALUE"""),1)</f>
        <v>1</v>
      </c>
      <c r="F36" s="49">
        <f ca="1">IFERROR(__xludf.DUMMYFUNCTION("""COMPUTED_VALUE"""),2025)</f>
        <v>2025</v>
      </c>
      <c r="G36" s="49" t="str">
        <f ca="1">IFERROR(__xludf.DUMMYFUNCTION("""COMPUTED_VALUE"""),"ugs21040_cic.rishith@cbit.org.in")</f>
        <v>ugs21040_cic.rishith@cbit.org.in</v>
      </c>
      <c r="H36" s="49" t="str">
        <f ca="1">IFERROR(__xludf.DUMMYFUNCTION("""COMPUTED_VALUE"""),"kamishetty.rishith@gmail.com")</f>
        <v>kamishetty.rishith@gmail.com</v>
      </c>
      <c r="I36" s="49">
        <f ca="1">IFERROR(__xludf.DUMMYFUNCTION("""COMPUTED_VALUE"""),9347826811)</f>
        <v>9347826811</v>
      </c>
      <c r="J36" s="49" t="str">
        <f ca="1">IFERROR(__xludf.DUMMYFUNCTION("""COMPUTED_VALUE"""),"Smt.G.Mamatha")</f>
        <v>Smt.G.Mamatha</v>
      </c>
      <c r="K36" s="50" t="str">
        <f ca="1">IFERROR(__xludf.DUMMYFUNCTION("""COMPUTED_VALUE"""),"Java Foundation Certification - ISB - 114h.24m")</f>
        <v>Java Foundation Certification - ISB - 114h.24m</v>
      </c>
      <c r="L36" s="51" t="str">
        <f ca="1">IFERROR(__xludf.DUMMYFUNCTION("""COMPUTED_VALUE"""),"114")</f>
        <v>114</v>
      </c>
      <c r="M36" s="50" t="str">
        <f ca="1">IFERROR(__xludf.DUMMYFUNCTION("""COMPUTED_VALUE"""),"https://drive.google.com/open?id=1i23jGzylNiUqiJhrNCcpvGKqYTol5jf2, https://drive.google.com/open?id=14XbbXdSz2SWSpQ7IxEH6w6aSrHKb9pXz")</f>
        <v>https://drive.google.com/open?id=1i23jGzylNiUqiJhrNCcpvGKqYTol5jf2, https://drive.google.com/open?id=14XbbXdSz2SWSpQ7IxEH6w6aSrHKb9pXz</v>
      </c>
      <c r="N36" s="56" t="s">
        <v>14914</v>
      </c>
      <c r="O36" s="56" t="s">
        <v>14915</v>
      </c>
      <c r="P36" s="56" t="s">
        <v>46</v>
      </c>
    </row>
    <row r="37" spans="1:16" ht="63.75" x14ac:dyDescent="0.2">
      <c r="A37" s="48">
        <f ca="1">IFERROR(__xludf.DUMMYFUNCTION("""COMPUTED_VALUE"""),160121749041)</f>
        <v>160121749041</v>
      </c>
      <c r="B37" s="49" t="str">
        <f ca="1">IFERROR(__xludf.DUMMYFUNCTION("""COMPUTED_VALUE"""),"KODURU PRANEETH NANDAN REDDY")</f>
        <v>KODURU PRANEETH NANDAN REDDY</v>
      </c>
      <c r="C37" s="49" t="str">
        <f ca="1">IFERROR(__xludf.DUMMYFUNCTION("""COMPUTED_VALUE"""),"Male")</f>
        <v>Male</v>
      </c>
      <c r="D37" s="49" t="str">
        <f ca="1">IFERROR(__xludf.DUMMYFUNCTION("""COMPUTED_VALUE"""),"CSE(CSBCIOT)")</f>
        <v>CSE(CSBCIOT)</v>
      </c>
      <c r="E37" s="49">
        <f ca="1">IFERROR(__xludf.DUMMYFUNCTION("""COMPUTED_VALUE"""),1)</f>
        <v>1</v>
      </c>
      <c r="F37" s="49">
        <f ca="1">IFERROR(__xludf.DUMMYFUNCTION("""COMPUTED_VALUE"""),2025)</f>
        <v>2025</v>
      </c>
      <c r="G37" s="49" t="str">
        <f ca="1">IFERROR(__xludf.DUMMYFUNCTION("""COMPUTED_VALUE"""),"ugs21041_cic.praneeth@cbit.org.in")</f>
        <v>ugs21041_cic.praneeth@cbit.org.in</v>
      </c>
      <c r="H37" s="49" t="str">
        <f ca="1">IFERROR(__xludf.DUMMYFUNCTION("""COMPUTED_VALUE"""),"praneethkdr17092003@gmail.com")</f>
        <v>praneethkdr17092003@gmail.com</v>
      </c>
      <c r="I37" s="49">
        <f ca="1">IFERROR(__xludf.DUMMYFUNCTION("""COMPUTED_VALUE"""),7569796607)</f>
        <v>7569796607</v>
      </c>
      <c r="J37" s="49" t="str">
        <f ca="1">IFERROR(__xludf.DUMMYFUNCTION("""COMPUTED_VALUE"""),"G.Mamatha")</f>
        <v>G.Mamatha</v>
      </c>
      <c r="K37" s="50" t="str">
        <f ca="1">IFERROR(__xludf.DUMMYFUNCTION("""COMPUTED_VALUE"""),"Artificial Intelligence Foundation Certification - ISB - 15h.11m, Artificial Intelligence Primer Certification - ISB - 27h.31m, Internet of Things Foundation Certification - ISB - 33h")</f>
        <v>Artificial Intelligence Foundation Certification - ISB - 15h.11m, Artificial Intelligence Primer Certification - ISB - 27h.31m, Internet of Things Foundation Certification - ISB - 33h</v>
      </c>
      <c r="L37" s="51" t="str">
        <f ca="1">IFERROR(__xludf.DUMMYFUNCTION("""COMPUTED_VALUE"""),"75 hours")</f>
        <v>75 hours</v>
      </c>
      <c r="M37" s="50" t="str">
        <f ca="1">IFERROR(__xludf.DUMMYFUNCTION("""COMPUTED_VALUE"""),"https://drive.google.com/open?id=1CTnMicOPRoMfR57YBYboWL9_RiQYdKeC, https://drive.google.com/open?id=1vrwBwPuBMA3DCKvxDVeROKVx0Cgh1LeL, https://drive.google.com/open?id=1MTZmrwLV_AZy_vsrrl_87nJ3Md7rP6JZ")</f>
        <v>https://drive.google.com/open?id=1CTnMicOPRoMfR57YBYboWL9_RiQYdKeC, https://drive.google.com/open?id=1vrwBwPuBMA3DCKvxDVeROKVx0Cgh1LeL, https://drive.google.com/open?id=1MTZmrwLV_AZy_vsrrl_87nJ3Md7rP6JZ</v>
      </c>
      <c r="N37" s="56" t="s">
        <v>14900</v>
      </c>
      <c r="O37" s="55"/>
      <c r="P37" s="56" t="s">
        <v>70</v>
      </c>
    </row>
    <row r="38" spans="1:16" x14ac:dyDescent="0.2">
      <c r="A38" s="48">
        <f ca="1">IFERROR(__xludf.DUMMYFUNCTION("""COMPUTED_VALUE"""),160121749043)</f>
        <v>160121749043</v>
      </c>
      <c r="B38" s="49" t="str">
        <f ca="1">IFERROR(__xludf.DUMMYFUNCTION("""COMPUTED_VALUE"""),"Sasidhar Kosuri")</f>
        <v>Sasidhar Kosuri</v>
      </c>
      <c r="C38" s="49" t="str">
        <f ca="1">IFERROR(__xludf.DUMMYFUNCTION("""COMPUTED_VALUE"""),"Male")</f>
        <v>Male</v>
      </c>
      <c r="D38" s="49" t="str">
        <f ca="1">IFERROR(__xludf.DUMMYFUNCTION("""COMPUTED_VALUE"""),"CSE(CSBCIOT)")</f>
        <v>CSE(CSBCIOT)</v>
      </c>
      <c r="E38" s="49">
        <f ca="1">IFERROR(__xludf.DUMMYFUNCTION("""COMPUTED_VALUE"""),1)</f>
        <v>1</v>
      </c>
      <c r="F38" s="49">
        <f ca="1">IFERROR(__xludf.DUMMYFUNCTION("""COMPUTED_VALUE"""),2025)</f>
        <v>2025</v>
      </c>
      <c r="G38" s="49" t="str">
        <f ca="1">IFERROR(__xludf.DUMMYFUNCTION("""COMPUTED_VALUE"""),"ugs21043_cic.sasidhar@cbit.org.in")</f>
        <v>ugs21043_cic.sasidhar@cbit.org.in</v>
      </c>
      <c r="H38" s="49" t="str">
        <f ca="1">IFERROR(__xludf.DUMMYFUNCTION("""COMPUTED_VALUE"""),"sasidharkosuri8328@gmail.com")</f>
        <v>sasidharkosuri8328@gmail.com</v>
      </c>
      <c r="I38" s="49">
        <f ca="1">IFERROR(__xludf.DUMMYFUNCTION("""COMPUTED_VALUE"""),8247732903)</f>
        <v>8247732903</v>
      </c>
      <c r="J38" s="49" t="str">
        <f ca="1">IFERROR(__xludf.DUMMYFUNCTION("""COMPUTED_VALUE"""),"Mamatha")</f>
        <v>Mamatha</v>
      </c>
      <c r="K38" s="50" t="str">
        <f ca="1">IFERROR(__xludf.DUMMYFUNCTION("""COMPUTED_VALUE"""),"Data Science Foundation Certification - ISB - 75h.52m")</f>
        <v>Data Science Foundation Certification - ISB - 75h.52m</v>
      </c>
      <c r="L38" s="51" t="str">
        <f ca="1">IFERROR(__xludf.DUMMYFUNCTION("""COMPUTED_VALUE"""),"75")</f>
        <v>75</v>
      </c>
      <c r="M38" s="52" t="str">
        <f ca="1">IFERROR(__xludf.DUMMYFUNCTION("""COMPUTED_VALUE"""),"https://drive.google.com/open?id=1-EVDOZ8ofHAUO4sEi64e4hIYqdoC2RcZ")</f>
        <v>https://drive.google.com/open?id=1-EVDOZ8ofHAUO4sEi64e4hIYqdoC2RcZ</v>
      </c>
      <c r="N38" s="56" t="s">
        <v>14910</v>
      </c>
      <c r="O38" s="55"/>
      <c r="P38" s="56" t="s">
        <v>46</v>
      </c>
    </row>
    <row r="39" spans="1:16" ht="51" x14ac:dyDescent="0.2">
      <c r="A39" s="48">
        <f ca="1">IFERROR(__xludf.DUMMYFUNCTION("""COMPUTED_VALUE"""),160121749044)</f>
        <v>160121749044</v>
      </c>
      <c r="B39" s="49" t="str">
        <f ca="1">IFERROR(__xludf.DUMMYFUNCTION("""COMPUTED_VALUE"""),"Chanakya Kusuma")</f>
        <v>Chanakya Kusuma</v>
      </c>
      <c r="C39" s="49" t="str">
        <f ca="1">IFERROR(__xludf.DUMMYFUNCTION("""COMPUTED_VALUE"""),"Male")</f>
        <v>Male</v>
      </c>
      <c r="D39" s="49" t="str">
        <f ca="1">IFERROR(__xludf.DUMMYFUNCTION("""COMPUTED_VALUE"""),"CSE(CSBCIOT)")</f>
        <v>CSE(CSBCIOT)</v>
      </c>
      <c r="E39" s="49">
        <f ca="1">IFERROR(__xludf.DUMMYFUNCTION("""COMPUTED_VALUE"""),1)</f>
        <v>1</v>
      </c>
      <c r="F39" s="49">
        <f ca="1">IFERROR(__xludf.DUMMYFUNCTION("""COMPUTED_VALUE"""),2025)</f>
        <v>2025</v>
      </c>
      <c r="G39" s="49" t="str">
        <f ca="1">IFERROR(__xludf.DUMMYFUNCTION("""COMPUTED_VALUE"""),"ugs21044_cic.chanakya@cbit.org.in")</f>
        <v>ugs21044_cic.chanakya@cbit.org.in</v>
      </c>
      <c r="H39" s="49" t="str">
        <f ca="1">IFERROR(__xludf.DUMMYFUNCTION("""COMPUTED_VALUE"""),"chanakyakusuma30@gmail.com")</f>
        <v>chanakyakusuma30@gmail.com</v>
      </c>
      <c r="I39" s="49">
        <f ca="1">IFERROR(__xludf.DUMMYFUNCTION("""COMPUTED_VALUE"""),9440517157)</f>
        <v>9440517157</v>
      </c>
      <c r="J39" s="49" t="str">
        <f ca="1">IFERROR(__xludf.DUMMYFUNCTION("""COMPUTED_VALUE"""),"G. Mamatha Reddy")</f>
        <v>G. Mamatha Reddy</v>
      </c>
      <c r="K39" s="50" t="str">
        <f ca="1">IFERROR(__xludf.DUMMYFUNCTION("""COMPUTED_VALUE"""),"Cyber Security Foundation Certification - ISB - 39h.11m, MongoDB Python Developer Path - 15h, MongoDB PHP Developer Path - 18h")</f>
        <v>Cyber Security Foundation Certification - ISB - 39h.11m, MongoDB Python Developer Path - 15h, MongoDB PHP Developer Path - 18h</v>
      </c>
      <c r="L39" s="51" t="str">
        <f ca="1">IFERROR(__xludf.DUMMYFUNCTION("""COMPUTED_VALUE"""),"40+18+15=73")</f>
        <v>40+18+15=73</v>
      </c>
      <c r="M39" s="50" t="str">
        <f ca="1">IFERROR(__xludf.DUMMYFUNCTION("""COMPUTED_VALUE"""),"https://drive.google.com/open?id=12_3zvO7zfzTY6ehJLXlBvK-Ub5o2_SGI, https://drive.google.com/open?id=1uF1uMmHScQl62mDbU5Vo_1_9IBZuMFhK, https://drive.google.com/open?id=1GfHN51fBU9ab1Vwse51kPrhEiD_TNyIa")</f>
        <v>https://drive.google.com/open?id=12_3zvO7zfzTY6ehJLXlBvK-Ub5o2_SGI, https://drive.google.com/open?id=1uF1uMmHScQl62mDbU5Vo_1_9IBZuMFhK, https://drive.google.com/open?id=1GfHN51fBU9ab1Vwse51kPrhEiD_TNyIa</v>
      </c>
      <c r="N39" s="56" t="s">
        <v>14900</v>
      </c>
      <c r="O39" s="55"/>
      <c r="P39" s="56" t="s">
        <v>14903</v>
      </c>
    </row>
    <row r="40" spans="1:16" ht="63.75" x14ac:dyDescent="0.2">
      <c r="A40" s="48">
        <f ca="1">IFERROR(__xludf.DUMMYFUNCTION("""COMPUTED_VALUE"""),160121749048)</f>
        <v>160121749048</v>
      </c>
      <c r="B40" s="49" t="str">
        <f ca="1">IFERROR(__xludf.DUMMYFUNCTION("""COMPUTED_VALUE"""),"Monaji sai Ganesh reddy")</f>
        <v>Monaji sai Ganesh reddy</v>
      </c>
      <c r="C40" s="49" t="str">
        <f ca="1">IFERROR(__xludf.DUMMYFUNCTION("""COMPUTED_VALUE"""),"Male")</f>
        <v>Male</v>
      </c>
      <c r="D40" s="49" t="str">
        <f ca="1">IFERROR(__xludf.DUMMYFUNCTION("""COMPUTED_VALUE"""),"CSE(CSBCIOT)")</f>
        <v>CSE(CSBCIOT)</v>
      </c>
      <c r="E40" s="49">
        <f ca="1">IFERROR(__xludf.DUMMYFUNCTION("""COMPUTED_VALUE"""),1)</f>
        <v>1</v>
      </c>
      <c r="F40" s="49">
        <f ca="1">IFERROR(__xludf.DUMMYFUNCTION("""COMPUTED_VALUE"""),2025)</f>
        <v>2025</v>
      </c>
      <c r="G40" s="49" t="str">
        <f ca="1">IFERROR(__xludf.DUMMYFUNCTION("""COMPUTED_VALUE"""),"ugs21048_cic.sai@cbit.org.in")</f>
        <v>ugs21048_cic.sai@cbit.org.in</v>
      </c>
      <c r="H40" s="49" t="str">
        <f ca="1">IFERROR(__xludf.DUMMYFUNCTION("""COMPUTED_VALUE"""),"saimonajigari@gmail.com")</f>
        <v>saimonajigari@gmail.com</v>
      </c>
      <c r="I40" s="49">
        <f ca="1">IFERROR(__xludf.DUMMYFUNCTION("""COMPUTED_VALUE"""),8341470916)</f>
        <v>8341470916</v>
      </c>
      <c r="J40" s="49" t="str">
        <f ca="1">IFERROR(__xludf.DUMMYFUNCTION("""COMPUTED_VALUE"""),"Smt. G. Mamatha")</f>
        <v>Smt. G. Mamatha</v>
      </c>
      <c r="K40" s="50" t="str">
        <f ca="1">IFERROR(__xludf.DUMMYFUNCTION("""COMPUTED_VALUE"""),"Cyber Security Foundation Certification - ISB - 39h.11m, MongoDB Python Developer Path - 15h, MongoDB Node.js Developer Path - 15h")</f>
        <v>Cyber Security Foundation Certification - ISB - 39h.11m, MongoDB Python Developer Path - 15h, MongoDB Node.js Developer Path - 15h</v>
      </c>
      <c r="L40" s="51" t="str">
        <f ca="1">IFERROR(__xludf.DUMMYFUNCTION("""COMPUTED_VALUE"""),"70")</f>
        <v>70</v>
      </c>
      <c r="M40" s="50" t="str">
        <f ca="1">IFERROR(__xludf.DUMMYFUNCTION("""COMPUTED_VALUE"""),"https://drive.google.com/open?id=1IyXtb0oLyMZPR6pWWRL8oRYBwKixP616, https://drive.google.com/open?id=1-4jVs9YEQZv49_WNaR22IL5NbY7qdvEw, https://drive.google.com/open?id=16V8XWy839wYONNv10gDN_q1ieCQm6iRF")</f>
        <v>https://drive.google.com/open?id=1IyXtb0oLyMZPR6pWWRL8oRYBwKixP616, https://drive.google.com/open?id=1-4jVs9YEQZv49_WNaR22IL5NbY7qdvEw, https://drive.google.com/open?id=16V8XWy839wYONNv10gDN_q1ieCQm6iRF</v>
      </c>
      <c r="N40" s="56" t="s">
        <v>14900</v>
      </c>
      <c r="O40" s="55"/>
      <c r="P40" s="56" t="s">
        <v>14903</v>
      </c>
    </row>
    <row r="41" spans="1:16" ht="51" x14ac:dyDescent="0.2">
      <c r="A41" s="48">
        <f ca="1">IFERROR(__xludf.DUMMYFUNCTION("""COMPUTED_VALUE"""),160121749049)</f>
        <v>160121749049</v>
      </c>
      <c r="B41" s="49" t="str">
        <f ca="1">IFERROR(__xludf.DUMMYFUNCTION("""COMPUTED_VALUE"""),"NVSN CHANDRA KIRAN")</f>
        <v>NVSN CHANDRA KIRAN</v>
      </c>
      <c r="C41" s="49" t="str">
        <f ca="1">IFERROR(__xludf.DUMMYFUNCTION("""COMPUTED_VALUE"""),"Male")</f>
        <v>Male</v>
      </c>
      <c r="D41" s="49" t="str">
        <f ca="1">IFERROR(__xludf.DUMMYFUNCTION("""COMPUTED_VALUE"""),"CSE(CSBCIOT)")</f>
        <v>CSE(CSBCIOT)</v>
      </c>
      <c r="E41" s="49">
        <f ca="1">IFERROR(__xludf.DUMMYFUNCTION("""COMPUTED_VALUE"""),1)</f>
        <v>1</v>
      </c>
      <c r="F41" s="49">
        <f ca="1">IFERROR(__xludf.DUMMYFUNCTION("""COMPUTED_VALUE"""),2025)</f>
        <v>2025</v>
      </c>
      <c r="G41" s="49" t="str">
        <f ca="1">IFERROR(__xludf.DUMMYFUNCTION("""COMPUTED_VALUE"""),"ugs21049_cic.kiran@cbit.org.in")</f>
        <v>ugs21049_cic.kiran@cbit.org.in</v>
      </c>
      <c r="H41" s="49" t="str">
        <f ca="1">IFERROR(__xludf.DUMMYFUNCTION("""COMPUTED_VALUE"""),"nvsnchandrakiran27@gmail.com")</f>
        <v>nvsnchandrakiran27@gmail.com</v>
      </c>
      <c r="I41" s="49">
        <f ca="1">IFERROR(__xludf.DUMMYFUNCTION("""COMPUTED_VALUE"""),9110755281)</f>
        <v>9110755281</v>
      </c>
      <c r="J41" s="49" t="str">
        <f ca="1">IFERROR(__xludf.DUMMYFUNCTION("""COMPUTED_VALUE"""),"G.MAMATHA REDDY")</f>
        <v>G.MAMATHA REDDY</v>
      </c>
      <c r="K41" s="50" t="str">
        <f ca="1">IFERROR(__xludf.DUMMYFUNCTION("""COMPUTED_VALUE"""),"Artificial Intelligence Foundation Certification - ISB - 15h.11m, Machine Learning Foundation Certification - ISB - 18h.7m, Internet of Things Foundation Certification - ISB - 33h")</f>
        <v>Artificial Intelligence Foundation Certification - ISB - 15h.11m, Machine Learning Foundation Certification - ISB - 18h.7m, Internet of Things Foundation Certification - ISB - 33h</v>
      </c>
      <c r="L41" s="51" t="str">
        <f ca="1">IFERROR(__xludf.DUMMYFUNCTION("""COMPUTED_VALUE"""),"66 hours 18 minutes")</f>
        <v>66 hours 18 minutes</v>
      </c>
      <c r="M41" s="50" t="str">
        <f ca="1">IFERROR(__xludf.DUMMYFUNCTION("""COMPUTED_VALUE"""),"https://drive.google.com/open?id=1q8NogX4nDTu6fkdGuUSOuPeiWudXtDiz, https://drive.google.com/open?id=1zyzBUaD-E7uuIkj-8ayVM903dB0s1Cs7, https://drive.google.com/open?id=1_hJ8mVLH6VdniVLKFRFB98VFeHO2iTc0")</f>
        <v>https://drive.google.com/open?id=1q8NogX4nDTu6fkdGuUSOuPeiWudXtDiz, https://drive.google.com/open?id=1zyzBUaD-E7uuIkj-8ayVM903dB0s1Cs7, https://drive.google.com/open?id=1_hJ8mVLH6VdniVLKFRFB98VFeHO2iTc0</v>
      </c>
      <c r="N41" s="56" t="s">
        <v>14900</v>
      </c>
      <c r="O41" s="55"/>
      <c r="P41" s="56" t="s">
        <v>70</v>
      </c>
    </row>
    <row r="42" spans="1:16" ht="25.5" x14ac:dyDescent="0.2">
      <c r="A42" s="48">
        <f ca="1">IFERROR(__xludf.DUMMYFUNCTION("""COMPUTED_VALUE"""),160121749050)</f>
        <v>160121749050</v>
      </c>
      <c r="B42" s="49" t="str">
        <f ca="1">IFERROR(__xludf.DUMMYFUNCTION("""COMPUTED_VALUE"""),"Akhil kumar Narayanam")</f>
        <v>Akhil kumar Narayanam</v>
      </c>
      <c r="C42" s="49" t="str">
        <f ca="1">IFERROR(__xludf.DUMMYFUNCTION("""COMPUTED_VALUE"""),"Male")</f>
        <v>Male</v>
      </c>
      <c r="D42" s="49" t="str">
        <f ca="1">IFERROR(__xludf.DUMMYFUNCTION("""COMPUTED_VALUE"""),"CSE(CSBCIOT)")</f>
        <v>CSE(CSBCIOT)</v>
      </c>
      <c r="E42" s="49">
        <f ca="1">IFERROR(__xludf.DUMMYFUNCTION("""COMPUTED_VALUE"""),1)</f>
        <v>1</v>
      </c>
      <c r="F42" s="49">
        <f ca="1">IFERROR(__xludf.DUMMYFUNCTION("""COMPUTED_VALUE"""),2025)</f>
        <v>2025</v>
      </c>
      <c r="G42" s="49" t="str">
        <f ca="1">IFERROR(__xludf.DUMMYFUNCTION("""COMPUTED_VALUE"""),"ugs21050_cic.akhil@cbit.org.in")</f>
        <v>ugs21050_cic.akhil@cbit.org.in</v>
      </c>
      <c r="H42" s="49" t="str">
        <f ca="1">IFERROR(__xludf.DUMMYFUNCTION("""COMPUTED_VALUE"""),"akhil06122002@gmail.com")</f>
        <v>akhil06122002@gmail.com</v>
      </c>
      <c r="I42" s="49">
        <f ca="1">IFERROR(__xludf.DUMMYFUNCTION("""COMPUTED_VALUE"""),7780728664)</f>
        <v>7780728664</v>
      </c>
      <c r="J42" s="49" t="str">
        <f ca="1">IFERROR(__xludf.DUMMYFUNCTION("""COMPUTED_VALUE"""),"Dr Jaya rao")</f>
        <v>Dr Jaya rao</v>
      </c>
      <c r="K42" s="50" t="str">
        <f ca="1">IFERROR(__xludf.DUMMYFUNCTION("""COMPUTED_VALUE"""),"Data Science Foundation Certification - ISB - 75h.52m")</f>
        <v>Data Science Foundation Certification - ISB - 75h.52m</v>
      </c>
      <c r="L42" s="51" t="str">
        <f ca="1">IFERROR(__xludf.DUMMYFUNCTION("""COMPUTED_VALUE"""),"75h.52m")</f>
        <v>75h.52m</v>
      </c>
      <c r="M42" s="50" t="str">
        <f ca="1">IFERROR(__xludf.DUMMYFUNCTION("""COMPUTED_VALUE"""),"https://drive.google.com/open?id=1bNZL7evNkuB7Tph1eGEcqT7SRHovjxOF, https://drive.google.com/open?id=16X5zkvZ55_5cvx1wAWbcSx8-_oaYuIlE")</f>
        <v>https://drive.google.com/open?id=1bNZL7evNkuB7Tph1eGEcqT7SRHovjxOF, https://drive.google.com/open?id=16X5zkvZ55_5cvx1wAWbcSx8-_oaYuIlE</v>
      </c>
      <c r="N42" s="56" t="s">
        <v>14916</v>
      </c>
      <c r="O42" s="56" t="s">
        <v>14915</v>
      </c>
      <c r="P42" s="56" t="s">
        <v>14911</v>
      </c>
    </row>
    <row r="43" spans="1:16" ht="38.25" x14ac:dyDescent="0.2">
      <c r="A43" s="48">
        <f ca="1">IFERROR(__xludf.DUMMYFUNCTION("""COMPUTED_VALUE"""),160121749051)</f>
        <v>160121749051</v>
      </c>
      <c r="B43" s="49" t="str">
        <f ca="1">IFERROR(__xludf.DUMMYFUNCTION("""COMPUTED_VALUE"""),"Owais Siddiqui")</f>
        <v>Owais Siddiqui</v>
      </c>
      <c r="C43" s="49" t="str">
        <f ca="1">IFERROR(__xludf.DUMMYFUNCTION("""COMPUTED_VALUE"""),"Male")</f>
        <v>Male</v>
      </c>
      <c r="D43" s="49" t="str">
        <f ca="1">IFERROR(__xludf.DUMMYFUNCTION("""COMPUTED_VALUE"""),"CSE(CSBCIOT)")</f>
        <v>CSE(CSBCIOT)</v>
      </c>
      <c r="E43" s="49">
        <f ca="1">IFERROR(__xludf.DUMMYFUNCTION("""COMPUTED_VALUE"""),1)</f>
        <v>1</v>
      </c>
      <c r="F43" s="49">
        <f ca="1">IFERROR(__xludf.DUMMYFUNCTION("""COMPUTED_VALUE"""),2025)</f>
        <v>2025</v>
      </c>
      <c r="G43" s="49" t="str">
        <f ca="1">IFERROR(__xludf.DUMMYFUNCTION("""COMPUTED_VALUE"""),"ugs21051_cic.rafiq@cbit.org.in")</f>
        <v>ugs21051_cic.rafiq@cbit.org.in</v>
      </c>
      <c r="H43" s="49" t="str">
        <f ca="1">IFERROR(__xludf.DUMMYFUNCTION("""COMPUTED_VALUE"""),"owais4080@gmail.com")</f>
        <v>owais4080@gmail.com</v>
      </c>
      <c r="I43" s="49">
        <f ca="1">IFERROR(__xludf.DUMMYFUNCTION("""COMPUTED_VALUE"""),9014945806)</f>
        <v>9014945806</v>
      </c>
      <c r="J43" s="49" t="str">
        <f ca="1">IFERROR(__xludf.DUMMYFUNCTION("""COMPUTED_VALUE"""),"Dr. Jaya Rao")</f>
        <v>Dr. Jaya Rao</v>
      </c>
      <c r="K43" s="50" t="str">
        <f ca="1">IFERROR(__xludf.DUMMYFUNCTION("""COMPUTED_VALUE"""),"Artificial Intelligence Foundation Certification - ISB - 15h.11m, Machine Learning Foundation Certification - ISB - 18h.7m, Cyber Security Foundation Certification - ISB - 39h.11m")</f>
        <v>Artificial Intelligence Foundation Certification - ISB - 15h.11m, Machine Learning Foundation Certification - ISB - 18h.7m, Cyber Security Foundation Certification - ISB - 39h.11m</v>
      </c>
      <c r="L43" s="51" t="str">
        <f ca="1">IFERROR(__xludf.DUMMYFUNCTION("""COMPUTED_VALUE"""),"72")</f>
        <v>72</v>
      </c>
      <c r="M43" s="50" t="str">
        <f ca="1">IFERROR(__xludf.DUMMYFUNCTION("""COMPUTED_VALUE"""),"https://drive.google.com/open?id=19Eog2LT85uD22W-mRo-zIiLxoyQNxbdi, https://drive.google.com/open?id=1U87iWNS3Tzh1yV_MqFkSzU3McllUfNrr, https://drive.google.com/open?id=1YHjBe9h2YszacQmfEF2RIZyKwoWx8wJt")</f>
        <v>https://drive.google.com/open?id=19Eog2LT85uD22W-mRo-zIiLxoyQNxbdi, https://drive.google.com/open?id=1U87iWNS3Tzh1yV_MqFkSzU3McllUfNrr, https://drive.google.com/open?id=1YHjBe9h2YszacQmfEF2RIZyKwoWx8wJt</v>
      </c>
      <c r="N43" s="56" t="s">
        <v>14900</v>
      </c>
      <c r="O43" s="55"/>
      <c r="P43" s="56" t="s">
        <v>70</v>
      </c>
    </row>
    <row r="44" spans="1:16" x14ac:dyDescent="0.2">
      <c r="A44" s="48">
        <f ca="1">IFERROR(__xludf.DUMMYFUNCTION("""COMPUTED_VALUE"""),160121749052)</f>
        <v>160121749052</v>
      </c>
      <c r="B44" s="49" t="str">
        <f ca="1">IFERROR(__xludf.DUMMYFUNCTION("""COMPUTED_VALUE"""),"PALLE SIDDESHWAR GOUD ")</f>
        <v xml:space="preserve">PALLE SIDDESHWAR GOUD </v>
      </c>
      <c r="C44" s="49" t="str">
        <f ca="1">IFERROR(__xludf.DUMMYFUNCTION("""COMPUTED_VALUE"""),"Male")</f>
        <v>Male</v>
      </c>
      <c r="D44" s="49" t="str">
        <f ca="1">IFERROR(__xludf.DUMMYFUNCTION("""COMPUTED_VALUE"""),"CSE(CSBCIOT)")</f>
        <v>CSE(CSBCIOT)</v>
      </c>
      <c r="E44" s="49">
        <f ca="1">IFERROR(__xludf.DUMMYFUNCTION("""COMPUTED_VALUE"""),1)</f>
        <v>1</v>
      </c>
      <c r="F44" s="49">
        <f ca="1">IFERROR(__xludf.DUMMYFUNCTION("""COMPUTED_VALUE"""),2025)</f>
        <v>2025</v>
      </c>
      <c r="G44" s="49" t="str">
        <f ca="1">IFERROR(__xludf.DUMMYFUNCTION("""COMPUTED_VALUE"""),"ugs21052_cic.siddeshwar@cbit.org.in")</f>
        <v>ugs21052_cic.siddeshwar@cbit.org.in</v>
      </c>
      <c r="H44" s="49" t="str">
        <f ca="1">IFERROR(__xludf.DUMMYFUNCTION("""COMPUTED_VALUE"""),"siddeshwar369@gmail.com")</f>
        <v>siddeshwar369@gmail.com</v>
      </c>
      <c r="I44" s="49">
        <f ca="1">IFERROR(__xludf.DUMMYFUNCTION("""COMPUTED_VALUE"""),8688708609)</f>
        <v>8688708609</v>
      </c>
      <c r="J44" s="49" t="str">
        <f ca="1">IFERROR(__xludf.DUMMYFUNCTION("""COMPUTED_VALUE"""),"Dr. G. Jaya Rao")</f>
        <v>Dr. G. Jaya Rao</v>
      </c>
      <c r="K44" s="50" t="str">
        <f ca="1">IFERROR(__xludf.DUMMYFUNCTION("""COMPUTED_VALUE"""),"Data Science Foundation Certification - ISB - 75h.52m")</f>
        <v>Data Science Foundation Certification - ISB - 75h.52m</v>
      </c>
      <c r="L44" s="51" t="str">
        <f ca="1">IFERROR(__xludf.DUMMYFUNCTION("""COMPUTED_VALUE"""),"75")</f>
        <v>75</v>
      </c>
      <c r="M44" s="52" t="str">
        <f ca="1">IFERROR(__xludf.DUMMYFUNCTION("""COMPUTED_VALUE"""),"https://drive.google.com/open?id=1AoyBTRj-XokvLfxH9ujiSOih0GEPbYyY")</f>
        <v>https://drive.google.com/open?id=1AoyBTRj-XokvLfxH9ujiSOih0GEPbYyY</v>
      </c>
      <c r="N44" s="56" t="s">
        <v>14900</v>
      </c>
      <c r="O44" s="55"/>
      <c r="P44" s="56" t="s">
        <v>70</v>
      </c>
    </row>
    <row r="45" spans="1:16" ht="25.5" x14ac:dyDescent="0.2">
      <c r="A45" s="48">
        <f ca="1">IFERROR(__xludf.DUMMYFUNCTION("""COMPUTED_VALUE"""),160121749053)</f>
        <v>160121749053</v>
      </c>
      <c r="B45" s="49" t="str">
        <f ca="1">IFERROR(__xludf.DUMMYFUNCTION("""COMPUTED_VALUE"""),"Pasupuleti Danush ")</f>
        <v xml:space="preserve">Pasupuleti Danush </v>
      </c>
      <c r="C45" s="49" t="str">
        <f ca="1">IFERROR(__xludf.DUMMYFUNCTION("""COMPUTED_VALUE"""),"Male")</f>
        <v>Male</v>
      </c>
      <c r="D45" s="49" t="str">
        <f ca="1">IFERROR(__xludf.DUMMYFUNCTION("""COMPUTED_VALUE"""),"CSE(CSBCIOT)")</f>
        <v>CSE(CSBCIOT)</v>
      </c>
      <c r="E45" s="49">
        <f ca="1">IFERROR(__xludf.DUMMYFUNCTION("""COMPUTED_VALUE"""),1)</f>
        <v>1</v>
      </c>
      <c r="F45" s="49">
        <f ca="1">IFERROR(__xludf.DUMMYFUNCTION("""COMPUTED_VALUE"""),2025)</f>
        <v>2025</v>
      </c>
      <c r="G45" s="49" t="str">
        <f ca="1">IFERROR(__xludf.DUMMYFUNCTION("""COMPUTED_VALUE"""),"ugs21053_cic.danush@cbit.org.in")</f>
        <v>ugs21053_cic.danush@cbit.org.in</v>
      </c>
      <c r="H45" s="49" t="str">
        <f ca="1">IFERROR(__xludf.DUMMYFUNCTION("""COMPUTED_VALUE"""),"pasupuleti.danush@gmail.com")</f>
        <v>pasupuleti.danush@gmail.com</v>
      </c>
      <c r="I45" s="49">
        <f ca="1">IFERROR(__xludf.DUMMYFUNCTION("""COMPUTED_VALUE"""),9000055850)</f>
        <v>9000055850</v>
      </c>
      <c r="J45" s="49" t="str">
        <f ca="1">IFERROR(__xludf.DUMMYFUNCTION("""COMPUTED_VALUE"""),"Jaya Rao ")</f>
        <v xml:space="preserve">Jaya Rao </v>
      </c>
      <c r="K45" s="50" t="str">
        <f ca="1">IFERROR(__xludf.DUMMYFUNCTION("""COMPUTED_VALUE"""),"Cyber Security Foundation Certification - ISB - 39h.11m, Internet of Things Foundation Certification - ISB - 33h")</f>
        <v>Cyber Security Foundation Certification - ISB - 39h.11m, Internet of Things Foundation Certification - ISB - 33h</v>
      </c>
      <c r="L45" s="51" t="str">
        <f ca="1">IFERROR(__xludf.DUMMYFUNCTION("""COMPUTED_VALUE"""),"72h.11m")</f>
        <v>72h.11m</v>
      </c>
      <c r="M45" s="50" t="str">
        <f ca="1">IFERROR(__xludf.DUMMYFUNCTION("""COMPUTED_VALUE"""),"https://drive.google.com/open?id=1AW_7dRjs-n38FIzHlw1wD71JvSeB1uVm, https://drive.google.com/open?id=1RteASC1dWcZESZelnvfrkLBo7Fblzgx6")</f>
        <v>https://drive.google.com/open?id=1AW_7dRjs-n38FIzHlw1wD71JvSeB1uVm, https://drive.google.com/open?id=1RteASC1dWcZESZelnvfrkLBo7Fblzgx6</v>
      </c>
      <c r="N45" s="56" t="s">
        <v>14900</v>
      </c>
      <c r="O45" s="55"/>
      <c r="P45" s="56" t="s">
        <v>70</v>
      </c>
    </row>
    <row r="46" spans="1:16" ht="25.5" x14ac:dyDescent="0.2">
      <c r="A46" s="48">
        <f ca="1">IFERROR(__xludf.DUMMYFUNCTION("""COMPUTED_VALUE"""),160121749054)</f>
        <v>160121749054</v>
      </c>
      <c r="B46" s="49" t="str">
        <f ca="1">IFERROR(__xludf.DUMMYFUNCTION("""COMPUTED_VALUE"""),"SAI JAYANTH PATEL")</f>
        <v>SAI JAYANTH PATEL</v>
      </c>
      <c r="C46" s="49" t="str">
        <f ca="1">IFERROR(__xludf.DUMMYFUNCTION("""COMPUTED_VALUE"""),"Male")</f>
        <v>Male</v>
      </c>
      <c r="D46" s="49" t="str">
        <f ca="1">IFERROR(__xludf.DUMMYFUNCTION("""COMPUTED_VALUE"""),"CSE(CSBCIOT)")</f>
        <v>CSE(CSBCIOT)</v>
      </c>
      <c r="E46" s="49">
        <f ca="1">IFERROR(__xludf.DUMMYFUNCTION("""COMPUTED_VALUE"""),1)</f>
        <v>1</v>
      </c>
      <c r="F46" s="49">
        <f ca="1">IFERROR(__xludf.DUMMYFUNCTION("""COMPUTED_VALUE"""),2025)</f>
        <v>2025</v>
      </c>
      <c r="G46" s="49" t="str">
        <f ca="1">IFERROR(__xludf.DUMMYFUNCTION("""COMPUTED_VALUE""")," ugs21054_cic.jayanth@cbit.org.in")</f>
        <v xml:space="preserve"> ugs21054_cic.jayanth@cbit.org.in</v>
      </c>
      <c r="H46" s="49" t="str">
        <f ca="1">IFERROR(__xludf.DUMMYFUNCTION("""COMPUTED_VALUE"""),"patelsaijayanth123@gmail.com")</f>
        <v>patelsaijayanth123@gmail.com</v>
      </c>
      <c r="I46" s="49">
        <f ca="1">IFERROR(__xludf.DUMMYFUNCTION("""COMPUTED_VALUE"""),9652765205)</f>
        <v>9652765205</v>
      </c>
      <c r="J46" s="49" t="str">
        <f ca="1">IFERROR(__xludf.DUMMYFUNCTION("""COMPUTED_VALUE"""),"JAYA RAO")</f>
        <v>JAYA RAO</v>
      </c>
      <c r="K46" s="50" t="str">
        <f ca="1">IFERROR(__xludf.DUMMYFUNCTION("""COMPUTED_VALUE"""),"Cyber Security Foundation Certification - ISB - 39h.11m, Internet of Things Foundation Certification - ISB - 33h")</f>
        <v>Cyber Security Foundation Certification - ISB - 39h.11m, Internet of Things Foundation Certification - ISB - 33h</v>
      </c>
      <c r="L46" s="51" t="str">
        <f ca="1">IFERROR(__xludf.DUMMYFUNCTION("""COMPUTED_VALUE"""),"72.11")</f>
        <v>72.11</v>
      </c>
      <c r="M46" s="50" t="str">
        <f ca="1">IFERROR(__xludf.DUMMYFUNCTION("""COMPUTED_VALUE"""),"https://drive.google.com/open?id=1D61gzpQ_syypp72cJcPRPVs5EotFX6Fr, https://drive.google.com/open?id=1_zus9UhAOSKZaqI0-8oBZQoFL2tBbdZI")</f>
        <v>https://drive.google.com/open?id=1D61gzpQ_syypp72cJcPRPVs5EotFX6Fr, https://drive.google.com/open?id=1_zus9UhAOSKZaqI0-8oBZQoFL2tBbdZI</v>
      </c>
      <c r="N46" s="56" t="s">
        <v>14916</v>
      </c>
      <c r="O46" s="56" t="s">
        <v>14915</v>
      </c>
      <c r="P46" s="56" t="s">
        <v>14911</v>
      </c>
    </row>
    <row r="47" spans="1:16" x14ac:dyDescent="0.2">
      <c r="A47" s="48">
        <f ca="1">IFERROR(__xludf.DUMMYFUNCTION("""COMPUTED_VALUE"""),160121749055)</f>
        <v>160121749055</v>
      </c>
      <c r="B47" s="49" t="str">
        <f ca="1">IFERROR(__xludf.DUMMYFUNCTION("""COMPUTED_VALUE"""),"Vamshi Vardhan Puppala")</f>
        <v>Vamshi Vardhan Puppala</v>
      </c>
      <c r="C47" s="49" t="str">
        <f ca="1">IFERROR(__xludf.DUMMYFUNCTION("""COMPUTED_VALUE"""),"Male")</f>
        <v>Male</v>
      </c>
      <c r="D47" s="49" t="str">
        <f ca="1">IFERROR(__xludf.DUMMYFUNCTION("""COMPUTED_VALUE"""),"CSE(CSBCIOT)")</f>
        <v>CSE(CSBCIOT)</v>
      </c>
      <c r="E47" s="49">
        <f ca="1">IFERROR(__xludf.DUMMYFUNCTION("""COMPUTED_VALUE"""),1)</f>
        <v>1</v>
      </c>
      <c r="F47" s="49">
        <f ca="1">IFERROR(__xludf.DUMMYFUNCTION("""COMPUTED_VALUE"""),2025)</f>
        <v>2025</v>
      </c>
      <c r="G47" s="49" t="str">
        <f ca="1">IFERROR(__xludf.DUMMYFUNCTION("""COMPUTED_VALUE"""),"ugs21055_cic.vardhan@cbit.org.in")</f>
        <v>ugs21055_cic.vardhan@cbit.org.in</v>
      </c>
      <c r="H47" s="49" t="str">
        <f ca="1">IFERROR(__xludf.DUMMYFUNCTION("""COMPUTED_VALUE"""),"mailvamshivardhan@gmail.com")</f>
        <v>mailvamshivardhan@gmail.com</v>
      </c>
      <c r="I47" s="49">
        <f ca="1">IFERROR(__xludf.DUMMYFUNCTION("""COMPUTED_VALUE"""),9160402626)</f>
        <v>9160402626</v>
      </c>
      <c r="J47" s="49" t="str">
        <f ca="1">IFERROR(__xludf.DUMMYFUNCTION("""COMPUTED_VALUE"""),"Sri A Mohan")</f>
        <v>Sri A Mohan</v>
      </c>
      <c r="K47" s="50" t="str">
        <f ca="1">IFERROR(__xludf.DUMMYFUNCTION("""COMPUTED_VALUE"""),"Data Science Foundation Certification - ISB - 75h.52m")</f>
        <v>Data Science Foundation Certification - ISB - 75h.52m</v>
      </c>
      <c r="L47" s="51" t="str">
        <f ca="1">IFERROR(__xludf.DUMMYFUNCTION("""COMPUTED_VALUE"""),"75.52")</f>
        <v>75.52</v>
      </c>
      <c r="M47" s="52" t="str">
        <f ca="1">IFERROR(__xludf.DUMMYFUNCTION("""COMPUTED_VALUE"""),"https://drive.google.com/open?id=19JNYxlHfhCXGzear9LFuhutZZoiJC4mp")</f>
        <v>https://drive.google.com/open?id=19JNYxlHfhCXGzear9LFuhutZZoiJC4mp</v>
      </c>
      <c r="N47" s="56" t="s">
        <v>14900</v>
      </c>
      <c r="O47" s="55"/>
      <c r="P47" s="56" t="s">
        <v>70</v>
      </c>
    </row>
    <row r="48" spans="1:16" x14ac:dyDescent="0.2">
      <c r="A48" s="48">
        <f ca="1">IFERROR(__xludf.DUMMYFUNCTION("""COMPUTED_VALUE"""),160121749056)</f>
        <v>160121749056</v>
      </c>
      <c r="B48" s="49" t="str">
        <f ca="1">IFERROR(__xludf.DUMMYFUNCTION("""COMPUTED_VALUE"""),"Sai Teja Purella ")</f>
        <v xml:space="preserve">Sai Teja Purella </v>
      </c>
      <c r="C48" s="49" t="str">
        <f ca="1">IFERROR(__xludf.DUMMYFUNCTION("""COMPUTED_VALUE"""),"Male")</f>
        <v>Male</v>
      </c>
      <c r="D48" s="49" t="str">
        <f ca="1">IFERROR(__xludf.DUMMYFUNCTION("""COMPUTED_VALUE"""),"CSE(CSBCIOT)")</f>
        <v>CSE(CSBCIOT)</v>
      </c>
      <c r="E48" s="49">
        <f ca="1">IFERROR(__xludf.DUMMYFUNCTION("""COMPUTED_VALUE"""),1)</f>
        <v>1</v>
      </c>
      <c r="F48" s="49">
        <f ca="1">IFERROR(__xludf.DUMMYFUNCTION("""COMPUTED_VALUE"""),2025)</f>
        <v>2025</v>
      </c>
      <c r="G48" s="49" t="str">
        <f ca="1">IFERROR(__xludf.DUMMYFUNCTION("""COMPUTED_VALUE"""),"ugs21056_cic.teja@cbit.org.in")</f>
        <v>ugs21056_cic.teja@cbit.org.in</v>
      </c>
      <c r="H48" s="49" t="str">
        <f ca="1">IFERROR(__xludf.DUMMYFUNCTION("""COMPUTED_VALUE"""),"saitejapurella4980@gmail.com")</f>
        <v>saitejapurella4980@gmail.com</v>
      </c>
      <c r="I48" s="49">
        <f ca="1">IFERROR(__xludf.DUMMYFUNCTION("""COMPUTED_VALUE"""),8106377520)</f>
        <v>8106377520</v>
      </c>
      <c r="J48" s="49" t="str">
        <f ca="1">IFERROR(__xludf.DUMMYFUNCTION("""COMPUTED_VALUE"""),"Jaya Rao")</f>
        <v>Jaya Rao</v>
      </c>
      <c r="K48" s="50" t="str">
        <f ca="1">IFERROR(__xludf.DUMMYFUNCTION("""COMPUTED_VALUE"""),"Data Science Foundation Certification - ISB - 75h.52m")</f>
        <v>Data Science Foundation Certification - ISB - 75h.52m</v>
      </c>
      <c r="L48" s="51" t="str">
        <f ca="1">IFERROR(__xludf.DUMMYFUNCTION("""COMPUTED_VALUE"""),"75")</f>
        <v>75</v>
      </c>
      <c r="M48" s="52" t="str">
        <f ca="1">IFERROR(__xludf.DUMMYFUNCTION("""COMPUTED_VALUE"""),"https://drive.google.com/open?id=1v-nYH0lZI2NHlAPZkH9nWZ4y7wi7FO4M")</f>
        <v>https://drive.google.com/open?id=1v-nYH0lZI2NHlAPZkH9nWZ4y7wi7FO4M</v>
      </c>
      <c r="N48" s="56" t="s">
        <v>14900</v>
      </c>
      <c r="O48" s="55"/>
      <c r="P48" s="56" t="s">
        <v>70</v>
      </c>
    </row>
    <row r="49" spans="1:16" ht="76.5" x14ac:dyDescent="0.2">
      <c r="A49" s="48">
        <f ca="1">IFERROR(__xludf.DUMMYFUNCTION("""COMPUTED_VALUE"""),160121749057)</f>
        <v>160121749057</v>
      </c>
      <c r="B49" s="49" t="str">
        <f ca="1">IFERROR(__xludf.DUMMYFUNCTION("""COMPUTED_VALUE"""),"Santosh Sakhamuru ")</f>
        <v xml:space="preserve">Santosh Sakhamuru </v>
      </c>
      <c r="C49" s="49" t="str">
        <f ca="1">IFERROR(__xludf.DUMMYFUNCTION("""COMPUTED_VALUE"""),"Male")</f>
        <v>Male</v>
      </c>
      <c r="D49" s="49" t="str">
        <f ca="1">IFERROR(__xludf.DUMMYFUNCTION("""COMPUTED_VALUE"""),"CSE(CSBCIOT)")</f>
        <v>CSE(CSBCIOT)</v>
      </c>
      <c r="E49" s="49">
        <f ca="1">IFERROR(__xludf.DUMMYFUNCTION("""COMPUTED_VALUE"""),1)</f>
        <v>1</v>
      </c>
      <c r="F49" s="49">
        <f ca="1">IFERROR(__xludf.DUMMYFUNCTION("""COMPUTED_VALUE"""),2025)</f>
        <v>2025</v>
      </c>
      <c r="G49" s="49" t="str">
        <f ca="1">IFERROR(__xludf.DUMMYFUNCTION("""COMPUTED_VALUE"""),"ugs21057_cic.santosh@cbit.org.in")</f>
        <v>ugs21057_cic.santosh@cbit.org.in</v>
      </c>
      <c r="H49" s="49" t="str">
        <f ca="1">IFERROR(__xludf.DUMMYFUNCTION("""COMPUTED_VALUE"""),"santoshsakhamuru@gmail.com")</f>
        <v>santoshsakhamuru@gmail.com</v>
      </c>
      <c r="I49" s="49">
        <f ca="1">IFERROR(__xludf.DUMMYFUNCTION("""COMPUTED_VALUE"""),7013589941)</f>
        <v>7013589941</v>
      </c>
      <c r="J49" s="49" t="str">
        <f ca="1">IFERROR(__xludf.DUMMYFUNCTION("""COMPUTED_VALUE"""),"Dr.Jaya Rao")</f>
        <v>Dr.Jaya Rao</v>
      </c>
      <c r="K49" s="50" t="str">
        <f ca="1">IFERROR(__xludf.DUMMYFUNCTION("""COMPUTED_VALUE"""),"Cyber Security Foundation Certification - ISB - 39h.11m, Internet of Things Foundation Certification - ISB - 33h")</f>
        <v>Cyber Security Foundation Certification - ISB - 39h.11m, Internet of Things Foundation Certification - ISB - 33h</v>
      </c>
      <c r="L49" s="51" t="str">
        <f ca="1">IFERROR(__xludf.DUMMYFUNCTION("""COMPUTED_VALUE"""),"39.11+33 = 72.11 hours ")</f>
        <v xml:space="preserve">39.11+33 = 72.11 hours </v>
      </c>
      <c r="M49" s="50" t="str">
        <f ca="1">IFERROR(__xludf.DUMMYFUNCTION("""COMPUTED_VALUE"""),"https://drive.google.com/open?id=1SZSud8Sh6-56KNVGwY89uQvADdi8Eq6S, https://drive.google.com/open?id=1yMfmRL6yj-sxBtQBMX6fuRHkm0mKsXNW, https://drive.google.com/open?id=1Ev-pFEOP7goRNwbp9bFyWcWA7UZsRqjq, https://drive.google.com/open?id=1AHzLKwattGBi5SFpM"&amp;"4G4SAbzK5iNCUj7")</f>
        <v>https://drive.google.com/open?id=1SZSud8Sh6-56KNVGwY89uQvADdi8Eq6S, https://drive.google.com/open?id=1yMfmRL6yj-sxBtQBMX6fuRHkm0mKsXNW, https://drive.google.com/open?id=1Ev-pFEOP7goRNwbp9bFyWcWA7UZsRqjq, https://drive.google.com/open?id=1AHzLKwattGBi5SFpM4G4SAbzK5iNCUj7</v>
      </c>
      <c r="N49" s="56" t="s">
        <v>14917</v>
      </c>
      <c r="O49" s="56" t="s">
        <v>14915</v>
      </c>
      <c r="P49" s="56" t="s">
        <v>46</v>
      </c>
    </row>
    <row r="50" spans="1:16" ht="25.5" x14ac:dyDescent="0.2">
      <c r="A50" s="48">
        <f ca="1">IFERROR(__xludf.DUMMYFUNCTION("""COMPUTED_VALUE"""),160121749058)</f>
        <v>160121749058</v>
      </c>
      <c r="B50" s="49" t="str">
        <f ca="1">IFERROR(__xludf.DUMMYFUNCTION("""COMPUTED_VALUE"""),"Nikhil Rao")</f>
        <v>Nikhil Rao</v>
      </c>
      <c r="C50" s="49" t="str">
        <f ca="1">IFERROR(__xludf.DUMMYFUNCTION("""COMPUTED_VALUE"""),"Male")</f>
        <v>Male</v>
      </c>
      <c r="D50" s="49" t="str">
        <f ca="1">IFERROR(__xludf.DUMMYFUNCTION("""COMPUTED_VALUE"""),"CSE(CSBCIOT)")</f>
        <v>CSE(CSBCIOT)</v>
      </c>
      <c r="E50" s="49">
        <f ca="1">IFERROR(__xludf.DUMMYFUNCTION("""COMPUTED_VALUE"""),1)</f>
        <v>1</v>
      </c>
      <c r="F50" s="49">
        <f ca="1">IFERROR(__xludf.DUMMYFUNCTION("""COMPUTED_VALUE"""),2025)</f>
        <v>2025</v>
      </c>
      <c r="G50" s="49" t="str">
        <f ca="1">IFERROR(__xludf.DUMMYFUNCTION("""COMPUTED_VALUE"""),"ugs21058_cic.nikhil@cbit.org.in")</f>
        <v>ugs21058_cic.nikhil@cbit.org.in</v>
      </c>
      <c r="H50" s="49" t="str">
        <f ca="1">IFERROR(__xludf.DUMMYFUNCTION("""COMPUTED_VALUE"""),"nikhil22803@gmail.com")</f>
        <v>nikhil22803@gmail.com</v>
      </c>
      <c r="I50" s="49">
        <f ca="1">IFERROR(__xludf.DUMMYFUNCTION("""COMPUTED_VALUE"""),6305291713)</f>
        <v>6305291713</v>
      </c>
      <c r="J50" s="49" t="str">
        <f ca="1">IFERROR(__xludf.DUMMYFUNCTION("""COMPUTED_VALUE"""),"Jaya Rao")</f>
        <v>Jaya Rao</v>
      </c>
      <c r="K50" s="50" t="str">
        <f ca="1">IFERROR(__xludf.DUMMYFUNCTION("""COMPUTED_VALUE"""),"Cyber Security Foundation Certification - ISB - 39h.11m, Internet of Things Foundation Certification - ISB - 33h")</f>
        <v>Cyber Security Foundation Certification - ISB - 39h.11m, Internet of Things Foundation Certification - ISB - 33h</v>
      </c>
      <c r="L50" s="51" t="str">
        <f ca="1">IFERROR(__xludf.DUMMYFUNCTION("""COMPUTED_VALUE"""),"72.11")</f>
        <v>72.11</v>
      </c>
      <c r="M50" s="50" t="str">
        <f ca="1">IFERROR(__xludf.DUMMYFUNCTION("""COMPUTED_VALUE"""),"https://drive.google.com/open?id=1XzYWjaDi48mS7_dwdLxajkIL0MYHVXDp, https://drive.google.com/open?id=1J_8tUGQ0nBr04L3JM4g_fKzrT-HeueJ_")</f>
        <v>https://drive.google.com/open?id=1XzYWjaDi48mS7_dwdLxajkIL0MYHVXDp, https://drive.google.com/open?id=1J_8tUGQ0nBr04L3JM4g_fKzrT-HeueJ_</v>
      </c>
      <c r="N50" s="56" t="s">
        <v>14918</v>
      </c>
      <c r="O50" s="56" t="s">
        <v>14915</v>
      </c>
      <c r="P50" s="56" t="s">
        <v>46</v>
      </c>
    </row>
    <row r="51" spans="1:16" ht="51" x14ac:dyDescent="0.2">
      <c r="A51" s="48">
        <f ca="1">IFERROR(__xludf.DUMMYFUNCTION("""COMPUTED_VALUE"""),160121749059)</f>
        <v>160121749059</v>
      </c>
      <c r="B51" s="49" t="str">
        <f ca="1">IFERROR(__xludf.DUMMYFUNCTION("""COMPUTED_VALUE"""),"Simhadri Adhit")</f>
        <v>Simhadri Adhit</v>
      </c>
      <c r="C51" s="49" t="str">
        <f ca="1">IFERROR(__xludf.DUMMYFUNCTION("""COMPUTED_VALUE"""),"Male")</f>
        <v>Male</v>
      </c>
      <c r="D51" s="49" t="str">
        <f ca="1">IFERROR(__xludf.DUMMYFUNCTION("""COMPUTED_VALUE"""),"CSE(CSBCIOT)")</f>
        <v>CSE(CSBCIOT)</v>
      </c>
      <c r="E51" s="49">
        <f ca="1">IFERROR(__xludf.DUMMYFUNCTION("""COMPUTED_VALUE"""),1)</f>
        <v>1</v>
      </c>
      <c r="F51" s="49">
        <f ca="1">IFERROR(__xludf.DUMMYFUNCTION("""COMPUTED_VALUE"""),2025)</f>
        <v>2025</v>
      </c>
      <c r="G51" s="49" t="str">
        <f ca="1">IFERROR(__xludf.DUMMYFUNCTION("""COMPUTED_VALUE"""),"ugs21059_cic.adhit@cbit.org.in")</f>
        <v>ugs21059_cic.adhit@cbit.org.in</v>
      </c>
      <c r="H51" s="49" t="str">
        <f ca="1">IFERROR(__xludf.DUMMYFUNCTION("""COMPUTED_VALUE"""),"simadi2004@gmail.com")</f>
        <v>simadi2004@gmail.com</v>
      </c>
      <c r="I51" s="49">
        <f ca="1">IFERROR(__xludf.DUMMYFUNCTION("""COMPUTED_VALUE"""),8688970345)</f>
        <v>8688970345</v>
      </c>
      <c r="J51" s="49" t="str">
        <f ca="1">IFERROR(__xludf.DUMMYFUNCTION("""COMPUTED_VALUE"""),"Dr G. Jaya Rao")</f>
        <v>Dr G. Jaya Rao</v>
      </c>
      <c r="K51" s="50" t="str">
        <f ca="1">IFERROR(__xludf.DUMMYFUNCTION("""COMPUTED_VALUE"""),"DevOps Foundation Certification - ISB - 50h.19m, MongoDB Python Developer Path - 15h, MongoDB Node.js Developer Path - 15h")</f>
        <v>DevOps Foundation Certification - ISB - 50h.19m, MongoDB Python Developer Path - 15h, MongoDB Node.js Developer Path - 15h</v>
      </c>
      <c r="L51" s="51" t="str">
        <f ca="1">IFERROR(__xludf.DUMMYFUNCTION("""COMPUTED_VALUE"""),"80 hours")</f>
        <v>80 hours</v>
      </c>
      <c r="M51" s="50" t="str">
        <f ca="1">IFERROR(__xludf.DUMMYFUNCTION("""COMPUTED_VALUE"""),"https://drive.google.com/open?id=1MbYBoQDSYH0gGLRBv6prCXuP6VrDNEtK, https://drive.google.com/open?id=1w_sTyP8zevum1PZoc1DwQhGPmZKX9sij, https://drive.google.com/open?id=1KBtLpnDzRctafbCLzyUg5kXNkjiKGZtU")</f>
        <v>https://drive.google.com/open?id=1MbYBoQDSYH0gGLRBv6prCXuP6VrDNEtK, https://drive.google.com/open?id=1w_sTyP8zevum1PZoc1DwQhGPmZKX9sij, https://drive.google.com/open?id=1KBtLpnDzRctafbCLzyUg5kXNkjiKGZtU</v>
      </c>
      <c r="N51" s="56" t="s">
        <v>14900</v>
      </c>
      <c r="O51" s="55"/>
      <c r="P51" s="56" t="s">
        <v>14903</v>
      </c>
    </row>
    <row r="52" spans="1:16" ht="25.5" x14ac:dyDescent="0.2">
      <c r="A52" s="48">
        <f ca="1">IFERROR(__xludf.DUMMYFUNCTION("""COMPUTED_VALUE"""),160121749060)</f>
        <v>160121749060</v>
      </c>
      <c r="B52" s="49" t="str">
        <f ca="1">IFERROR(__xludf.DUMMYFUNCTION("""COMPUTED_VALUE"""),"Talakanti Sai Pranav ")</f>
        <v xml:space="preserve">Talakanti Sai Pranav </v>
      </c>
      <c r="C52" s="49" t="str">
        <f ca="1">IFERROR(__xludf.DUMMYFUNCTION("""COMPUTED_VALUE"""),"Male")</f>
        <v>Male</v>
      </c>
      <c r="D52" s="49" t="str">
        <f ca="1">IFERROR(__xludf.DUMMYFUNCTION("""COMPUTED_VALUE"""),"CSE(CSBCIOT)")</f>
        <v>CSE(CSBCIOT)</v>
      </c>
      <c r="E52" s="49">
        <f ca="1">IFERROR(__xludf.DUMMYFUNCTION("""COMPUTED_VALUE"""),1)</f>
        <v>1</v>
      </c>
      <c r="F52" s="49">
        <f ca="1">IFERROR(__xludf.DUMMYFUNCTION("""COMPUTED_VALUE"""),2025)</f>
        <v>2025</v>
      </c>
      <c r="G52" s="49" t="str">
        <f ca="1">IFERROR(__xludf.DUMMYFUNCTION("""COMPUTED_VALUE"""),"ugs21060_cic.pranav@cbit.org.in")</f>
        <v>ugs21060_cic.pranav@cbit.org.in</v>
      </c>
      <c r="H52" s="49" t="str">
        <f ca="1">IFERROR(__xludf.DUMMYFUNCTION("""COMPUTED_VALUE"""),"tspp9560@gmail.com")</f>
        <v>tspp9560@gmail.com</v>
      </c>
      <c r="I52" s="49">
        <f ca="1">IFERROR(__xludf.DUMMYFUNCTION("""COMPUTED_VALUE"""),8519892703)</f>
        <v>8519892703</v>
      </c>
      <c r="J52" s="49" t="str">
        <f ca="1">IFERROR(__xludf.DUMMYFUNCTION("""COMPUTED_VALUE"""),"Dr. G. Jaya Rao Sir")</f>
        <v>Dr. G. Jaya Rao Sir</v>
      </c>
      <c r="K52" s="50" t="str">
        <f ca="1">IFERROR(__xludf.DUMMYFUNCTION("""COMPUTED_VALUE"""),"Data Science Foundation Certification - ISB - 75h.52m")</f>
        <v>Data Science Foundation Certification - ISB - 75h.52m</v>
      </c>
      <c r="L52" s="51" t="str">
        <f ca="1">IFERROR(__xludf.DUMMYFUNCTION("""COMPUTED_VALUE"""),"75")</f>
        <v>75</v>
      </c>
      <c r="M52" s="52" t="str">
        <f ca="1">IFERROR(__xludf.DUMMYFUNCTION("""COMPUTED_VALUE"""),"https://drive.google.com/open?id=1Zqd4BomFN_P7T3vhb34CwaxCYSHqFZV7")</f>
        <v>https://drive.google.com/open?id=1Zqd4BomFN_P7T3vhb34CwaxCYSHqFZV7</v>
      </c>
      <c r="N52" s="56" t="s">
        <v>14910</v>
      </c>
      <c r="O52" s="55"/>
      <c r="P52" s="56" t="s">
        <v>46</v>
      </c>
    </row>
    <row r="53" spans="1:16" x14ac:dyDescent="0.2">
      <c r="A53" s="48">
        <f ca="1">IFERROR(__xludf.DUMMYFUNCTION("""COMPUTED_VALUE"""),160121749062)</f>
        <v>160121749062</v>
      </c>
      <c r="B53" s="49" t="str">
        <f ca="1">IFERROR(__xludf.DUMMYFUNCTION("""COMPUTED_VALUE"""),"Vanekar Mahesh ")</f>
        <v xml:space="preserve">Vanekar Mahesh </v>
      </c>
      <c r="C53" s="49" t="str">
        <f ca="1">IFERROR(__xludf.DUMMYFUNCTION("""COMPUTED_VALUE"""),"Male")</f>
        <v>Male</v>
      </c>
      <c r="D53" s="49" t="str">
        <f ca="1">IFERROR(__xludf.DUMMYFUNCTION("""COMPUTED_VALUE"""),"CSE(CSBCIOT)")</f>
        <v>CSE(CSBCIOT)</v>
      </c>
      <c r="E53" s="49">
        <f ca="1">IFERROR(__xludf.DUMMYFUNCTION("""COMPUTED_VALUE"""),1)</f>
        <v>1</v>
      </c>
      <c r="F53" s="49">
        <f ca="1">IFERROR(__xludf.DUMMYFUNCTION("""COMPUTED_VALUE"""),2025)</f>
        <v>2025</v>
      </c>
      <c r="G53" s="49" t="str">
        <f ca="1">IFERROR(__xludf.DUMMYFUNCTION("""COMPUTED_VALUE"""),"ugs21062_cic.mahesh@cbit.org.in")</f>
        <v>ugs21062_cic.mahesh@cbit.org.in</v>
      </c>
      <c r="H53" s="49" t="str">
        <f ca="1">IFERROR(__xludf.DUMMYFUNCTION("""COMPUTED_VALUE"""),"vanekarmahesh@gmail.com")</f>
        <v>vanekarmahesh@gmail.com</v>
      </c>
      <c r="I53" s="49">
        <f ca="1">IFERROR(__xludf.DUMMYFUNCTION("""COMPUTED_VALUE"""),7416266473)</f>
        <v>7416266473</v>
      </c>
      <c r="J53" s="49" t="str">
        <f ca="1">IFERROR(__xludf.DUMMYFUNCTION("""COMPUTED_VALUE"""),"Dr. G. JAYA RAO")</f>
        <v>Dr. G. JAYA RAO</v>
      </c>
      <c r="K53" s="50" t="str">
        <f ca="1">IFERROR(__xludf.DUMMYFUNCTION("""COMPUTED_VALUE"""),"Java Foundation Certification - ISB - 114h.24m")</f>
        <v>Java Foundation Certification - ISB - 114h.24m</v>
      </c>
      <c r="L53" s="51" t="str">
        <f ca="1">IFERROR(__xludf.DUMMYFUNCTION("""COMPUTED_VALUE"""),"114.5")</f>
        <v>114.5</v>
      </c>
      <c r="M53" s="52" t="str">
        <f ca="1">IFERROR(__xludf.DUMMYFUNCTION("""COMPUTED_VALUE"""),"https://drive.google.com/open?id=1IYf69w_t4bBAXAcH1yiJhhOCQBipMTp9")</f>
        <v>https://drive.google.com/open?id=1IYf69w_t4bBAXAcH1yiJhhOCQBipMTp9</v>
      </c>
      <c r="N53" s="56" t="s">
        <v>14900</v>
      </c>
      <c r="O53" s="55"/>
      <c r="P53" s="56" t="s">
        <v>70</v>
      </c>
    </row>
    <row r="54" spans="1:16" ht="25.5" x14ac:dyDescent="0.2">
      <c r="A54" s="48">
        <f ca="1">IFERROR(__xludf.DUMMYFUNCTION("""COMPUTED_VALUE"""),160121749063)</f>
        <v>160121749063</v>
      </c>
      <c r="B54" s="49" t="str">
        <f ca="1">IFERROR(__xludf.DUMMYFUNCTION("""COMPUTED_VALUE"""),"Namish V")</f>
        <v>Namish V</v>
      </c>
      <c r="C54" s="49" t="str">
        <f ca="1">IFERROR(__xludf.DUMMYFUNCTION("""COMPUTED_VALUE"""),"Male")</f>
        <v>Male</v>
      </c>
      <c r="D54" s="49" t="str">
        <f ca="1">IFERROR(__xludf.DUMMYFUNCTION("""COMPUTED_VALUE"""),"CSE(CSBCIOT)")</f>
        <v>CSE(CSBCIOT)</v>
      </c>
      <c r="E54" s="49">
        <f ca="1">IFERROR(__xludf.DUMMYFUNCTION("""COMPUTED_VALUE"""),1)</f>
        <v>1</v>
      </c>
      <c r="F54" s="49">
        <f ca="1">IFERROR(__xludf.DUMMYFUNCTION("""COMPUTED_VALUE"""),2025)</f>
        <v>2025</v>
      </c>
      <c r="G54" s="49" t="str">
        <f ca="1">IFERROR(__xludf.DUMMYFUNCTION("""COMPUTED_VALUE"""),"ugs21063_cic.namish@cbit.org.in")</f>
        <v>ugs21063_cic.namish@cbit.org.in</v>
      </c>
      <c r="H54" s="49" t="str">
        <f ca="1">IFERROR(__xludf.DUMMYFUNCTION("""COMPUTED_VALUE"""),"namishv117@gmail.com")</f>
        <v>namishv117@gmail.com</v>
      </c>
      <c r="I54" s="49">
        <f ca="1">IFERROR(__xludf.DUMMYFUNCTION("""COMPUTED_VALUE"""),6309432869)</f>
        <v>6309432869</v>
      </c>
      <c r="J54" s="49" t="str">
        <f ca="1">IFERROR(__xludf.DUMMYFUNCTION("""COMPUTED_VALUE"""),"Sri A Mohan")</f>
        <v>Sri A Mohan</v>
      </c>
      <c r="K54" s="50" t="str">
        <f ca="1">IFERROR(__xludf.DUMMYFUNCTION("""COMPUTED_VALUE"""),"Artificial Intelligence Primer Certification - ISB - 27h.31m, Cyber Security Foundation Certification - ISB - 39h.11m")</f>
        <v>Artificial Intelligence Primer Certification - ISB - 27h.31m, Cyber Security Foundation Certification - ISB - 39h.11m</v>
      </c>
      <c r="L54" s="51" t="str">
        <f ca="1">IFERROR(__xludf.DUMMYFUNCTION("""COMPUTED_VALUE"""),"27.31+39.11=66.42")</f>
        <v>27.31+39.11=66.42</v>
      </c>
      <c r="M54" s="50" t="str">
        <f ca="1">IFERROR(__xludf.DUMMYFUNCTION("""COMPUTED_VALUE"""),"https://drive.google.com/open?id=1gDIbj0S5480p2AZXX5xsOvbcuEevPX3R, https://drive.google.com/open?id=1six0oBtzGL-CD-fBm1shKejwUmgsqlbc")</f>
        <v>https://drive.google.com/open?id=1gDIbj0S5480p2AZXX5xsOvbcuEevPX3R, https://drive.google.com/open?id=1six0oBtzGL-CD-fBm1shKejwUmgsqlbc</v>
      </c>
      <c r="N54" s="56" t="s">
        <v>14900</v>
      </c>
      <c r="O54" s="55"/>
      <c r="P54" s="56" t="s">
        <v>70</v>
      </c>
    </row>
    <row r="55" spans="1:16" ht="25.5" x14ac:dyDescent="0.2">
      <c r="A55" s="48">
        <f ca="1">IFERROR(__xludf.DUMMYFUNCTION("""COMPUTED_VALUE"""),160121749064)</f>
        <v>160121749064</v>
      </c>
      <c r="B55" s="49" t="str">
        <f ca="1">IFERROR(__xludf.DUMMYFUNCTION("""COMPUTED_VALUE"""),"Venkata Aditya Gangapuram ")</f>
        <v xml:space="preserve">Venkata Aditya Gangapuram </v>
      </c>
      <c r="C55" s="49" t="str">
        <f ca="1">IFERROR(__xludf.DUMMYFUNCTION("""COMPUTED_VALUE"""),"Male")</f>
        <v>Male</v>
      </c>
      <c r="D55" s="49" t="str">
        <f ca="1">IFERROR(__xludf.DUMMYFUNCTION("""COMPUTED_VALUE"""),"CSE(CSBCIOT)")</f>
        <v>CSE(CSBCIOT)</v>
      </c>
      <c r="E55" s="49">
        <f ca="1">IFERROR(__xludf.DUMMYFUNCTION("""COMPUTED_VALUE"""),1)</f>
        <v>1</v>
      </c>
      <c r="F55" s="49">
        <f ca="1">IFERROR(__xludf.DUMMYFUNCTION("""COMPUTED_VALUE"""),2025)</f>
        <v>2025</v>
      </c>
      <c r="G55" s="49" t="str">
        <f ca="1">IFERROR(__xludf.DUMMYFUNCTION("""COMPUTED_VALUE"""),"ugs21064_cic.venkata@cbit.org.in")</f>
        <v>ugs21064_cic.venkata@cbit.org.in</v>
      </c>
      <c r="H55" s="49" t="str">
        <f ca="1">IFERROR(__xludf.DUMMYFUNCTION("""COMPUTED_VALUE"""),"adityagv16@gmail.com")</f>
        <v>adityagv16@gmail.com</v>
      </c>
      <c r="I55" s="49">
        <f ca="1">IFERROR(__xludf.DUMMYFUNCTION("""COMPUTED_VALUE"""),6302418663)</f>
        <v>6302418663</v>
      </c>
      <c r="J55" s="49" t="str">
        <f ca="1">IFERROR(__xludf.DUMMYFUNCTION("""COMPUTED_VALUE"""),"Dr.G.jaya.rao")</f>
        <v>Dr.G.jaya.rao</v>
      </c>
      <c r="K55" s="50" t="str">
        <f ca="1">IFERROR(__xludf.DUMMYFUNCTION("""COMPUTED_VALUE"""),"Cyber Security Foundation Certification - ISB - 39h.11m, Internet of Things Foundation Certification - ISB - 33h")</f>
        <v>Cyber Security Foundation Certification - ISB - 39h.11m, Internet of Things Foundation Certification - ISB - 33h</v>
      </c>
      <c r="L55" s="51" t="str">
        <f ca="1">IFERROR(__xludf.DUMMYFUNCTION("""COMPUTED_VALUE"""),"72.11")</f>
        <v>72.11</v>
      </c>
      <c r="M55" s="50" t="str">
        <f ca="1">IFERROR(__xludf.DUMMYFUNCTION("""COMPUTED_VALUE"""),"https://drive.google.com/open?id=1cuhTVrmcR_j5joSxvy2KtikVlWHuLZQV, https://drive.google.com/open?id=1yxkoXe0TPiqIl88XmeOSQ4yADYKa6FFL")</f>
        <v>https://drive.google.com/open?id=1cuhTVrmcR_j5joSxvy2KtikVlWHuLZQV, https://drive.google.com/open?id=1yxkoXe0TPiqIl88XmeOSQ4yADYKa6FFL</v>
      </c>
      <c r="N55" s="56" t="s">
        <v>14916</v>
      </c>
      <c r="O55" s="56" t="s">
        <v>14915</v>
      </c>
      <c r="P55" s="56" t="s">
        <v>14911</v>
      </c>
    </row>
    <row r="56" spans="1:16" x14ac:dyDescent="0.2">
      <c r="A56" s="48">
        <f ca="1">IFERROR(__xludf.DUMMYFUNCTION("""COMPUTED_VALUE"""),160121749065)</f>
        <v>160121749065</v>
      </c>
      <c r="B56" s="49" t="str">
        <f ca="1">IFERROR(__xludf.DUMMYFUNCTION("""COMPUTED_VALUE"""),"VENKATA PHANITEJA UPPULURI")</f>
        <v>VENKATA PHANITEJA UPPULURI</v>
      </c>
      <c r="C56" s="49" t="str">
        <f ca="1">IFERROR(__xludf.DUMMYFUNCTION("""COMPUTED_VALUE"""),"Male")</f>
        <v>Male</v>
      </c>
      <c r="D56" s="49" t="str">
        <f ca="1">IFERROR(__xludf.DUMMYFUNCTION("""COMPUTED_VALUE"""),"CSE(CSBCIOT)")</f>
        <v>CSE(CSBCIOT)</v>
      </c>
      <c r="E56" s="49">
        <f ca="1">IFERROR(__xludf.DUMMYFUNCTION("""COMPUTED_VALUE"""),1)</f>
        <v>1</v>
      </c>
      <c r="F56" s="49">
        <f ca="1">IFERROR(__xludf.DUMMYFUNCTION("""COMPUTED_VALUE"""),2025)</f>
        <v>2025</v>
      </c>
      <c r="G56" s="49" t="str">
        <f ca="1">IFERROR(__xludf.DUMMYFUNCTION("""COMPUTED_VALUE"""),"Ugs21065_cic.venkata@cbit.org.in ")</f>
        <v xml:space="preserve">Ugs21065_cic.venkata@cbit.org.in </v>
      </c>
      <c r="H56" s="49" t="str">
        <f ca="1">IFERROR(__xludf.DUMMYFUNCTION("""COMPUTED_VALUE"""),"phanitejakv@gmail.com")</f>
        <v>phanitejakv@gmail.com</v>
      </c>
      <c r="I56" s="49">
        <f ca="1">IFERROR(__xludf.DUMMYFUNCTION("""COMPUTED_VALUE"""),9154056258)</f>
        <v>9154056258</v>
      </c>
      <c r="J56" s="49" t="str">
        <f ca="1">IFERROR(__xludf.DUMMYFUNCTION("""COMPUTED_VALUE"""),"G Jaya Rao")</f>
        <v>G Jaya Rao</v>
      </c>
      <c r="K56" s="50" t="str">
        <f ca="1">IFERROR(__xludf.DUMMYFUNCTION("""COMPUTED_VALUE"""),"Java Foundation Certification - ISB - 114h.24m")</f>
        <v>Java Foundation Certification - ISB - 114h.24m</v>
      </c>
      <c r="L56" s="51" t="str">
        <f ca="1">IFERROR(__xludf.DUMMYFUNCTION("""COMPUTED_VALUE"""),"114")</f>
        <v>114</v>
      </c>
      <c r="M56" s="52" t="str">
        <f ca="1">IFERROR(__xludf.DUMMYFUNCTION("""COMPUTED_VALUE"""),"https://drive.google.com/open?id=1oeStO40v1UgNG_PrOSFJnh6SxjHzLg0l")</f>
        <v>https://drive.google.com/open?id=1oeStO40v1UgNG_PrOSFJnh6SxjHzLg0l</v>
      </c>
      <c r="N56" s="56" t="s">
        <v>14900</v>
      </c>
      <c r="O56" s="55"/>
      <c r="P56" s="56" t="s">
        <v>70</v>
      </c>
    </row>
    <row r="57" spans="1:16" ht="51" x14ac:dyDescent="0.2">
      <c r="A57" s="48">
        <f ca="1">IFERROR(__xludf.DUMMYFUNCTION("""COMPUTED_VALUE"""),160121749301)</f>
        <v>160121749301</v>
      </c>
      <c r="B57" s="49" t="str">
        <f ca="1">IFERROR(__xludf.DUMMYFUNCTION("""COMPUTED_VALUE"""),"V Kousik Kumar Reddy")</f>
        <v>V Kousik Kumar Reddy</v>
      </c>
      <c r="C57" s="49" t="str">
        <f ca="1">IFERROR(__xludf.DUMMYFUNCTION("""COMPUTED_VALUE"""),"Male")</f>
        <v>Male</v>
      </c>
      <c r="D57" s="49" t="str">
        <f ca="1">IFERROR(__xludf.DUMMYFUNCTION("""COMPUTED_VALUE"""),"CSE(CSBCIOT)")</f>
        <v>CSE(CSBCIOT)</v>
      </c>
      <c r="E57" s="49">
        <f ca="1">IFERROR(__xludf.DUMMYFUNCTION("""COMPUTED_VALUE"""),1)</f>
        <v>1</v>
      </c>
      <c r="F57" s="49">
        <f ca="1">IFERROR(__xludf.DUMMYFUNCTION("""COMPUTED_VALUE"""),2025)</f>
        <v>2025</v>
      </c>
      <c r="G57" s="49" t="str">
        <f ca="1">IFERROR(__xludf.DUMMYFUNCTION("""COMPUTED_VALUE"""),"ugs21301_cic.kousik@cbit.org.in")</f>
        <v>ugs21301_cic.kousik@cbit.org.in</v>
      </c>
      <c r="H57" s="49" t="str">
        <f ca="1">IFERROR(__xludf.DUMMYFUNCTION("""COMPUTED_VALUE"""),"kousikreddy301@gmail.com")</f>
        <v>kousikreddy301@gmail.com</v>
      </c>
      <c r="I57" s="49">
        <f ca="1">IFERROR(__xludf.DUMMYFUNCTION("""COMPUTED_VALUE"""),7075709555)</f>
        <v>7075709555</v>
      </c>
      <c r="J57" s="49" t="str">
        <f ca="1">IFERROR(__xludf.DUMMYFUNCTION("""COMPUTED_VALUE"""),"Dr. G Jaya Rao")</f>
        <v>Dr. G Jaya Rao</v>
      </c>
      <c r="K57" s="50" t="str">
        <f ca="1">IFERROR(__xludf.DUMMYFUNCTION("""COMPUTED_VALUE"""),"Artificial Intelligence Foundation Certification - ISB - 15h.11m, Machine Learning Foundation Certification - ISB - 18h.7m, Cyber Security Foundation Certification - ISB - 39h.11m")</f>
        <v>Artificial Intelligence Foundation Certification - ISB - 15h.11m, Machine Learning Foundation Certification - ISB - 18h.7m, Cyber Security Foundation Certification - ISB - 39h.11m</v>
      </c>
      <c r="L57" s="51" t="str">
        <f ca="1">IFERROR(__xludf.DUMMYFUNCTION("""COMPUTED_VALUE"""),"72 hours")</f>
        <v>72 hours</v>
      </c>
      <c r="M57" s="50" t="str">
        <f ca="1">IFERROR(__xludf.DUMMYFUNCTION("""COMPUTED_VALUE"""),"https://drive.google.com/open?id=16yiZoHE0Mta8oGZIi-P7AMd3WYmCFvVW, https://drive.google.com/open?id=1eMLkgC-fYc189QvuawseV88Zb5KzLu5y, https://drive.google.com/open?id=1dtkbGJareAUSzRMuvodU8RyJV6U0qZN1")</f>
        <v>https://drive.google.com/open?id=16yiZoHE0Mta8oGZIi-P7AMd3WYmCFvVW, https://drive.google.com/open?id=1eMLkgC-fYc189QvuawseV88Zb5KzLu5y, https://drive.google.com/open?id=1dtkbGJareAUSzRMuvodU8RyJV6U0qZN1</v>
      </c>
      <c r="N57" s="56" t="s">
        <v>14900</v>
      </c>
      <c r="O57" s="55"/>
      <c r="P57" s="56" t="s">
        <v>70</v>
      </c>
    </row>
    <row r="58" spans="1:16" x14ac:dyDescent="0.2">
      <c r="A58" s="48">
        <f ca="1">IFERROR(__xludf.DUMMYFUNCTION("""COMPUTED_VALUE"""),160121749302)</f>
        <v>160121749302</v>
      </c>
      <c r="B58" s="49" t="str">
        <f ca="1">IFERROR(__xludf.DUMMYFUNCTION("""COMPUTED_VALUE"""),"ADITYA RAJ BHOSLE")</f>
        <v>ADITYA RAJ BHOSLE</v>
      </c>
      <c r="C58" s="49" t="str">
        <f ca="1">IFERROR(__xludf.DUMMYFUNCTION("""COMPUTED_VALUE"""),"Male")</f>
        <v>Male</v>
      </c>
      <c r="D58" s="49" t="str">
        <f ca="1">IFERROR(__xludf.DUMMYFUNCTION("""COMPUTED_VALUE"""),"CSE(CSBCIOT)")</f>
        <v>CSE(CSBCIOT)</v>
      </c>
      <c r="E58" s="49">
        <f ca="1">IFERROR(__xludf.DUMMYFUNCTION("""COMPUTED_VALUE"""),1)</f>
        <v>1</v>
      </c>
      <c r="F58" s="49">
        <f ca="1">IFERROR(__xludf.DUMMYFUNCTION("""COMPUTED_VALUE"""),2025)</f>
        <v>2025</v>
      </c>
      <c r="G58" s="49" t="str">
        <f ca="1">IFERROR(__xludf.DUMMYFUNCTION("""COMPUTED_VALUE"""),"ugs21302_cic.aditya@cbit.org.in")</f>
        <v>ugs21302_cic.aditya@cbit.org.in</v>
      </c>
      <c r="H58" s="49" t="str">
        <f ca="1">IFERROR(__xludf.DUMMYFUNCTION("""COMPUTED_VALUE"""),"adityarajbhosle999@gmail.com")</f>
        <v>adityarajbhosle999@gmail.com</v>
      </c>
      <c r="I58" s="49">
        <f ca="1">IFERROR(__xludf.DUMMYFUNCTION("""COMPUTED_VALUE"""),9390642401)</f>
        <v>9390642401</v>
      </c>
      <c r="J58" s="49" t="str">
        <f ca="1">IFERROR(__xludf.DUMMYFUNCTION("""COMPUTED_VALUE"""),"DR.JAYA RAO")</f>
        <v>DR.JAYA RAO</v>
      </c>
      <c r="K58" s="50" t="str">
        <f ca="1">IFERROR(__xludf.DUMMYFUNCTION("""COMPUTED_VALUE"""),"Data Science Foundation Certification - ISB - 75h.52m")</f>
        <v>Data Science Foundation Certification - ISB - 75h.52m</v>
      </c>
      <c r="L58" s="51" t="str">
        <f ca="1">IFERROR(__xludf.DUMMYFUNCTION("""COMPUTED_VALUE"""),"75.52 MINS")</f>
        <v>75.52 MINS</v>
      </c>
      <c r="M58" s="52" t="str">
        <f ca="1">IFERROR(__xludf.DUMMYFUNCTION("""COMPUTED_VALUE"""),"https://drive.google.com/open?id=123qjAu9T4Qljg8GPrhTfB83XIG3pHgp0")</f>
        <v>https://drive.google.com/open?id=123qjAu9T4Qljg8GPrhTfB83XIG3pHgp0</v>
      </c>
      <c r="N58" s="56" t="s">
        <v>14900</v>
      </c>
      <c r="O58" s="55"/>
      <c r="P58" s="56" t="s">
        <v>70</v>
      </c>
    </row>
    <row r="59" spans="1:16" x14ac:dyDescent="0.2">
      <c r="A59" s="48">
        <f ca="1">IFERROR(__xludf.DUMMYFUNCTION("""COMPUTED_VALUE"""),160121749303)</f>
        <v>160121749303</v>
      </c>
      <c r="B59" s="49" t="str">
        <f ca="1">IFERROR(__xludf.DUMMYFUNCTION("""COMPUTED_VALUE"""),"Harika")</f>
        <v>Harika</v>
      </c>
      <c r="C59" s="49" t="str">
        <f ca="1">IFERROR(__xludf.DUMMYFUNCTION("""COMPUTED_VALUE"""),"Female")</f>
        <v>Female</v>
      </c>
      <c r="D59" s="49" t="str">
        <f ca="1">IFERROR(__xludf.DUMMYFUNCTION("""COMPUTED_VALUE"""),"CSE(CSBCIOT)")</f>
        <v>CSE(CSBCIOT)</v>
      </c>
      <c r="E59" s="49">
        <f ca="1">IFERROR(__xludf.DUMMYFUNCTION("""COMPUTED_VALUE"""),1)</f>
        <v>1</v>
      </c>
      <c r="F59" s="49">
        <f ca="1">IFERROR(__xludf.DUMMYFUNCTION("""COMPUTED_VALUE"""),2025)</f>
        <v>2025</v>
      </c>
      <c r="G59" s="49" t="str">
        <f ca="1">IFERROR(__xludf.DUMMYFUNCTION("""COMPUTED_VALUE"""),"Ugs21303_cic.harika@cbit.org.in")</f>
        <v>Ugs21303_cic.harika@cbit.org.in</v>
      </c>
      <c r="H59" s="49" t="str">
        <f ca="1">IFERROR(__xludf.DUMMYFUNCTION("""COMPUTED_VALUE"""),"harika.ravulaa@gmail.com")</f>
        <v>harika.ravulaa@gmail.com</v>
      </c>
      <c r="I59" s="49">
        <f ca="1">IFERROR(__xludf.DUMMYFUNCTION("""COMPUTED_VALUE"""),7569661593)</f>
        <v>7569661593</v>
      </c>
      <c r="J59" s="49" t="str">
        <f ca="1">IFERROR(__xludf.DUMMYFUNCTION("""COMPUTED_VALUE"""),"Dr.jaya Rao")</f>
        <v>Dr.jaya Rao</v>
      </c>
      <c r="K59" s="50" t="str">
        <f ca="1">IFERROR(__xludf.DUMMYFUNCTION("""COMPUTED_VALUE"""),"Data Science Foundation Certification - ISB - 75h.52m")</f>
        <v>Data Science Foundation Certification - ISB - 75h.52m</v>
      </c>
      <c r="L59" s="51" t="str">
        <f ca="1">IFERROR(__xludf.DUMMYFUNCTION("""COMPUTED_VALUE"""),"75")</f>
        <v>75</v>
      </c>
      <c r="M59" s="52" t="str">
        <f ca="1">IFERROR(__xludf.DUMMYFUNCTION("""COMPUTED_VALUE"""),"https://drive.google.com/open?id=1cBP4M5TijUsTHif5dXzgIVsxG7Ref4jE")</f>
        <v>https://drive.google.com/open?id=1cBP4M5TijUsTHif5dXzgIVsxG7Ref4jE</v>
      </c>
      <c r="N59" s="56" t="s">
        <v>14900</v>
      </c>
      <c r="O59" s="55"/>
      <c r="P59" s="56" t="s">
        <v>70</v>
      </c>
    </row>
    <row r="60" spans="1:16" ht="25.5" x14ac:dyDescent="0.2">
      <c r="A60" s="48">
        <f ca="1">IFERROR(__xludf.DUMMYFUNCTION("""COMPUTED_VALUE"""),160121749304)</f>
        <v>160121749304</v>
      </c>
      <c r="B60" s="49" t="str">
        <f ca="1">IFERROR(__xludf.DUMMYFUNCTION("""COMPUTED_VALUE"""),"Gundla Preethika")</f>
        <v>Gundla Preethika</v>
      </c>
      <c r="C60" s="49" t="str">
        <f ca="1">IFERROR(__xludf.DUMMYFUNCTION("""COMPUTED_VALUE"""),"Female")</f>
        <v>Female</v>
      </c>
      <c r="D60" s="49" t="str">
        <f ca="1">IFERROR(__xludf.DUMMYFUNCTION("""COMPUTED_VALUE"""),"CSE(CSBCIOT)")</f>
        <v>CSE(CSBCIOT)</v>
      </c>
      <c r="E60" s="49">
        <f ca="1">IFERROR(__xludf.DUMMYFUNCTION("""COMPUTED_VALUE"""),1)</f>
        <v>1</v>
      </c>
      <c r="F60" s="49">
        <f ca="1">IFERROR(__xludf.DUMMYFUNCTION("""COMPUTED_VALUE"""),2025)</f>
        <v>2025</v>
      </c>
      <c r="G60" s="49" t="str">
        <f ca="1">IFERROR(__xludf.DUMMYFUNCTION("""COMPUTED_VALUE"""),"ugs21304_cic preethika@cbit.org.in")</f>
        <v>ugs21304_cic preethika@cbit.org.in</v>
      </c>
      <c r="H60" s="49" t="str">
        <f ca="1">IFERROR(__xludf.DUMMYFUNCTION("""COMPUTED_VALUE"""),"gundlapreethika229@gmail.com")</f>
        <v>gundlapreethika229@gmail.com</v>
      </c>
      <c r="I60" s="49">
        <f ca="1">IFERROR(__xludf.DUMMYFUNCTION("""COMPUTED_VALUE"""),6309566447)</f>
        <v>6309566447</v>
      </c>
      <c r="J60" s="49" t="str">
        <f ca="1">IFERROR(__xludf.DUMMYFUNCTION("""COMPUTED_VALUE"""),"Dr. G. Jayarao")</f>
        <v>Dr. G. Jayarao</v>
      </c>
      <c r="K60" s="50" t="str">
        <f ca="1">IFERROR(__xludf.DUMMYFUNCTION("""COMPUTED_VALUE"""),"Data Science Foundation Certification - ISB - 75h.52m")</f>
        <v>Data Science Foundation Certification - ISB - 75h.52m</v>
      </c>
      <c r="L60" s="51" t="str">
        <f ca="1">IFERROR(__xludf.DUMMYFUNCTION("""COMPUTED_VALUE"""),"75")</f>
        <v>75</v>
      </c>
      <c r="M60" s="52" t="str">
        <f ca="1">IFERROR(__xludf.DUMMYFUNCTION("""COMPUTED_VALUE"""),"https://drive.google.com/open?id=1_trQC1nAyWKjyISDgen_OdAQ1UQlM_4H")</f>
        <v>https://drive.google.com/open?id=1_trQC1nAyWKjyISDgen_OdAQ1UQlM_4H</v>
      </c>
      <c r="N60" s="56" t="s">
        <v>14900</v>
      </c>
      <c r="O60" s="55"/>
      <c r="P60" s="56" t="s">
        <v>70</v>
      </c>
    </row>
    <row r="61" spans="1:16" ht="63.75" x14ac:dyDescent="0.2">
      <c r="A61" s="48">
        <f ca="1">IFERROR(__xludf.DUMMYFUNCTION("""COMPUTED_VALUE"""),160121749305)</f>
        <v>160121749305</v>
      </c>
      <c r="B61" s="49" t="str">
        <f ca="1">IFERROR(__xludf.DUMMYFUNCTION("""COMPUTED_VALUE"""),"DAKAMULLA VIJAY")</f>
        <v>DAKAMULLA VIJAY</v>
      </c>
      <c r="C61" s="49" t="str">
        <f ca="1">IFERROR(__xludf.DUMMYFUNCTION("""COMPUTED_VALUE"""),"Male")</f>
        <v>Male</v>
      </c>
      <c r="D61" s="49" t="str">
        <f ca="1">IFERROR(__xludf.DUMMYFUNCTION("""COMPUTED_VALUE"""),"CSE(CSBCIOT)")</f>
        <v>CSE(CSBCIOT)</v>
      </c>
      <c r="E61" s="49">
        <f ca="1">IFERROR(__xludf.DUMMYFUNCTION("""COMPUTED_VALUE"""),1)</f>
        <v>1</v>
      </c>
      <c r="F61" s="49">
        <f ca="1">IFERROR(__xludf.DUMMYFUNCTION("""COMPUTED_VALUE"""),2025)</f>
        <v>2025</v>
      </c>
      <c r="G61" s="49" t="str">
        <f ca="1">IFERROR(__xludf.DUMMYFUNCTION("""COMPUTED_VALUE"""),"ugs21305_cic.vijay@cbit.org.in")</f>
        <v>ugs21305_cic.vijay@cbit.org.in</v>
      </c>
      <c r="H61" s="49" t="str">
        <f ca="1">IFERROR(__xludf.DUMMYFUNCTION("""COMPUTED_VALUE"""),"tech2vijay@gmail.com")</f>
        <v>tech2vijay@gmail.com</v>
      </c>
      <c r="I61" s="49">
        <f ca="1">IFERROR(__xludf.DUMMYFUNCTION("""COMPUTED_VALUE"""),8886894988)</f>
        <v>8886894988</v>
      </c>
      <c r="J61" s="49" t="str">
        <f ca="1">IFERROR(__xludf.DUMMYFUNCTION("""COMPUTED_VALUE"""),"Dr. G. Jaya Rao")</f>
        <v>Dr. G. Jaya Rao</v>
      </c>
      <c r="K61" s="50" t="str">
        <f ca="1">IFERROR(__xludf.DUMMYFUNCTION("""COMPUTED_VALUE"""),"Cyber Security Foundation Certification - ISB - 39h.11m, TechA Cloud Computing using Microsoft Azure Certification - ISB - 95h.35m, MongoDB PHP Developer Path - 18h")</f>
        <v>Cyber Security Foundation Certification - ISB - 39h.11m, TechA Cloud Computing using Microsoft Azure Certification - ISB - 95h.35m, MongoDB PHP Developer Path - 18h</v>
      </c>
      <c r="L61" s="51" t="str">
        <f ca="1">IFERROR(__xludf.DUMMYFUNCTION("""COMPUTED_VALUE"""),"40+10+18 = 68")</f>
        <v>40+10+18 = 68</v>
      </c>
      <c r="M61" s="50" t="str">
        <f ca="1">IFERROR(__xludf.DUMMYFUNCTION("""COMPUTED_VALUE"""),"https://drive.google.com/open?id=10dhrHINQQ8yW77tChiACBMdTHM1uiPsT, https://drive.google.com/open?id=16HV-oyAbCCOK3C1zrMvqz9rf7RbZgsDA, https://drive.google.com/open?id=1HRzsHMPJPqQCI3NSN44wCkBzwHEBhBQg")</f>
        <v>https://drive.google.com/open?id=10dhrHINQQ8yW77tChiACBMdTHM1uiPsT, https://drive.google.com/open?id=16HV-oyAbCCOK3C1zrMvqz9rf7RbZgsDA, https://drive.google.com/open?id=1HRzsHMPJPqQCI3NSN44wCkBzwHEBhBQg</v>
      </c>
      <c r="N61" s="56" t="s">
        <v>14900</v>
      </c>
      <c r="O61" s="55"/>
      <c r="P61" s="56" t="s">
        <v>14919</v>
      </c>
    </row>
    <row r="62" spans="1:16" ht="51" x14ac:dyDescent="0.2">
      <c r="A62" s="48">
        <f ca="1">IFERROR(__xludf.DUMMYFUNCTION("""COMPUTED_VALUE"""),160121749306)</f>
        <v>160121749306</v>
      </c>
      <c r="B62" s="49" t="str">
        <f ca="1">IFERROR(__xludf.DUMMYFUNCTION("""COMPUTED_VALUE"""),"E. ADHITYA")</f>
        <v>E. ADHITYA</v>
      </c>
      <c r="C62" s="49" t="str">
        <f ca="1">IFERROR(__xludf.DUMMYFUNCTION("""COMPUTED_VALUE"""),"Male")</f>
        <v>Male</v>
      </c>
      <c r="D62" s="49" t="str">
        <f ca="1">IFERROR(__xludf.DUMMYFUNCTION("""COMPUTED_VALUE"""),"CSE(CSBCIOT)")</f>
        <v>CSE(CSBCIOT)</v>
      </c>
      <c r="E62" s="49">
        <f ca="1">IFERROR(__xludf.DUMMYFUNCTION("""COMPUTED_VALUE"""),1)</f>
        <v>1</v>
      </c>
      <c r="F62" s="49">
        <f ca="1">IFERROR(__xludf.DUMMYFUNCTION("""COMPUTED_VALUE"""),2025)</f>
        <v>2025</v>
      </c>
      <c r="G62" s="49" t="str">
        <f ca="1">IFERROR(__xludf.DUMMYFUNCTION("""COMPUTED_VALUE"""),"ugs21306_cic.adhitya@cbit.org.in")</f>
        <v>ugs21306_cic.adhitya@cbit.org.in</v>
      </c>
      <c r="H62" s="49" t="str">
        <f ca="1">IFERROR(__xludf.DUMMYFUNCTION("""COMPUTED_VALUE"""),"adhityaabhi04@gmail.com")</f>
        <v>adhityaabhi04@gmail.com</v>
      </c>
      <c r="I62" s="49">
        <f ca="1">IFERROR(__xludf.DUMMYFUNCTION("""COMPUTED_VALUE"""),8555908575)</f>
        <v>8555908575</v>
      </c>
      <c r="J62" s="49" t="str">
        <f ca="1">IFERROR(__xludf.DUMMYFUNCTION("""COMPUTED_VALUE"""),"Jaya rao")</f>
        <v>Jaya rao</v>
      </c>
      <c r="K62" s="50" t="str">
        <f ca="1">IFERROR(__xludf.DUMMYFUNCTION("""COMPUTED_VALUE"""),"Cyber Security Foundation Certification - ISB - 39h.11m, TechA Cloud Computing using Microsoft Azure Certification - ISB - 95h.35m, MongoDB PHP Developer Path - 18h")</f>
        <v>Cyber Security Foundation Certification - ISB - 39h.11m, TechA Cloud Computing using Microsoft Azure Certification - ISB - 95h.35m, MongoDB PHP Developer Path - 18h</v>
      </c>
      <c r="L62" s="51" t="str">
        <f ca="1">IFERROR(__xludf.DUMMYFUNCTION("""COMPUTED_VALUE"""),"39+95+18=152hours 46min")</f>
        <v>39+95+18=152hours 46min</v>
      </c>
      <c r="M62" s="50" t="str">
        <f ca="1">IFERROR(__xludf.DUMMYFUNCTION("""COMPUTED_VALUE"""),"https://drive.google.com/open?id=15uSXGJKfVtqIePszDinyQjL_kCnWKX6t, https://drive.google.com/open?id=1zKpBEqqppqgocf51U99BmWicenQw6w0a, https://drive.google.com/open?id=1bwfQMchjAfgkSX_-o1YtwR3NRrepW-D_")</f>
        <v>https://drive.google.com/open?id=15uSXGJKfVtqIePszDinyQjL_kCnWKX6t, https://drive.google.com/open?id=1zKpBEqqppqgocf51U99BmWicenQw6w0a, https://drive.google.com/open?id=1bwfQMchjAfgkSX_-o1YtwR3NRrepW-D_</v>
      </c>
      <c r="N62" s="56" t="s">
        <v>14916</v>
      </c>
      <c r="O62" s="56" t="s">
        <v>14915</v>
      </c>
      <c r="P62" s="56" t="s">
        <v>14911</v>
      </c>
    </row>
    <row r="63" spans="1:16" ht="38.25" x14ac:dyDescent="0.2">
      <c r="A63" s="48">
        <f ca="1">IFERROR(__xludf.DUMMYFUNCTION("""COMPUTED_VALUE"""),160121749307)</f>
        <v>160121749307</v>
      </c>
      <c r="B63" s="49" t="str">
        <f ca="1">IFERROR(__xludf.DUMMYFUNCTION("""COMPUTED_VALUE"""),"Thirandas priyanka")</f>
        <v>Thirandas priyanka</v>
      </c>
      <c r="C63" s="49" t="str">
        <f ca="1">IFERROR(__xludf.DUMMYFUNCTION("""COMPUTED_VALUE"""),"Female")</f>
        <v>Female</v>
      </c>
      <c r="D63" s="49" t="str">
        <f ca="1">IFERROR(__xludf.DUMMYFUNCTION("""COMPUTED_VALUE"""),"CSE(CSBCIOT)")</f>
        <v>CSE(CSBCIOT)</v>
      </c>
      <c r="E63" s="49">
        <f ca="1">IFERROR(__xludf.DUMMYFUNCTION("""COMPUTED_VALUE"""),1)</f>
        <v>1</v>
      </c>
      <c r="F63" s="49">
        <f ca="1">IFERROR(__xludf.DUMMYFUNCTION("""COMPUTED_VALUE"""),2025)</f>
        <v>2025</v>
      </c>
      <c r="G63" s="49" t="str">
        <f ca="1">IFERROR(__xludf.DUMMYFUNCTION("""COMPUTED_VALUE"""),"Ugs21307_cic.priyanka@cbit.org.in")</f>
        <v>Ugs21307_cic.priyanka@cbit.org.in</v>
      </c>
      <c r="H63" s="49" t="str">
        <f ca="1">IFERROR(__xludf.DUMMYFUNCTION("""COMPUTED_VALUE"""),"thirandaspriyanka0901@gmail.com")</f>
        <v>thirandaspriyanka0901@gmail.com</v>
      </c>
      <c r="I63" s="49">
        <f ca="1">IFERROR(__xludf.DUMMYFUNCTION("""COMPUTED_VALUE"""),8919742755)</f>
        <v>8919742755</v>
      </c>
      <c r="J63" s="49" t="str">
        <f ca="1">IFERROR(__xludf.DUMMYFUNCTION("""COMPUTED_VALUE"""),"jaya rao sir")</f>
        <v>jaya rao sir</v>
      </c>
      <c r="K63" s="50" t="str">
        <f ca="1">IFERROR(__xludf.DUMMYFUNCTION("""COMPUTED_VALUE"""),"Data Science Foundation Certification - ISB - 75h.52m, Cyber Security Foundation Certification - ISB - 39h.11m, Internet of Things Foundation Certification - ISB - 33h")</f>
        <v>Data Science Foundation Certification - ISB - 75h.52m, Cyber Security Foundation Certification - ISB - 39h.11m, Internet of Things Foundation Certification - ISB - 33h</v>
      </c>
      <c r="L63" s="51" t="str">
        <f ca="1">IFERROR(__xludf.DUMMYFUNCTION("""COMPUTED_VALUE"""),"75+39+33=147")</f>
        <v>75+39+33=147</v>
      </c>
      <c r="M63" s="50" t="str">
        <f ca="1">IFERROR(__xludf.DUMMYFUNCTION("""COMPUTED_VALUE"""),"https://drive.google.com/open?id=1G3tPKjuIQNLudE3ESshLmAiIZYsNlfvl, https://drive.google.com/open?id=18uoB6tS97rkvDZkOUKhIk4Vut47BGIOb, https://drive.google.com/open?id=1nIinWDojzWoZDyW90g_9n3LnZ36L6RFI")</f>
        <v>https://drive.google.com/open?id=1G3tPKjuIQNLudE3ESshLmAiIZYsNlfvl, https://drive.google.com/open?id=18uoB6tS97rkvDZkOUKhIk4Vut47BGIOb, https://drive.google.com/open?id=1nIinWDojzWoZDyW90g_9n3LnZ36L6RFI</v>
      </c>
      <c r="N63" s="56" t="s">
        <v>14900</v>
      </c>
      <c r="O63" s="55"/>
      <c r="P63" s="56" t="s">
        <v>70</v>
      </c>
    </row>
    <row r="64" spans="1:16" ht="25.5" x14ac:dyDescent="0.2">
      <c r="A64" s="48">
        <f ca="1">IFERROR(__xludf.DUMMYFUNCTION("""COMPUTED_VALUE"""),160122749008)</f>
        <v>160122749008</v>
      </c>
      <c r="B64" s="49" t="str">
        <f ca="1">IFERROR(__xludf.DUMMYFUNCTION("""COMPUTED_VALUE"""),"Shreya Chennuri ")</f>
        <v xml:space="preserve">Shreya Chennuri </v>
      </c>
      <c r="C64" s="49" t="str">
        <f ca="1">IFERROR(__xludf.DUMMYFUNCTION("""COMPUTED_VALUE"""),"Female")</f>
        <v>Female</v>
      </c>
      <c r="D64" s="49" t="str">
        <f ca="1">IFERROR(__xludf.DUMMYFUNCTION("""COMPUTED_VALUE"""),"CSE(CSBCIOT)")</f>
        <v>CSE(CSBCIOT)</v>
      </c>
      <c r="E64" s="49">
        <f ca="1">IFERROR(__xludf.DUMMYFUNCTION("""COMPUTED_VALUE"""),1)</f>
        <v>1</v>
      </c>
      <c r="F64" s="49">
        <f ca="1">IFERROR(__xludf.DUMMYFUNCTION("""COMPUTED_VALUE"""),2025)</f>
        <v>2025</v>
      </c>
      <c r="G64" s="49" t="str">
        <f ca="1">IFERROR(__xludf.DUMMYFUNCTION("""COMPUTED_VALUE"""),"ugs22008_cic.shreya@cbit.org.in")</f>
        <v>ugs22008_cic.shreya@cbit.org.in</v>
      </c>
      <c r="H64" s="49" t="str">
        <f ca="1">IFERROR(__xludf.DUMMYFUNCTION("""COMPUTED_VALUE"""),"shreyachennuri@gmail.com")</f>
        <v>shreyachennuri@gmail.com</v>
      </c>
      <c r="I64" s="49">
        <f ca="1">IFERROR(__xludf.DUMMYFUNCTION("""COMPUTED_VALUE"""),9392228178)</f>
        <v>9392228178</v>
      </c>
      <c r="J64" s="49" t="str">
        <f ca="1">IFERROR(__xludf.DUMMYFUNCTION("""COMPUTED_VALUE"""),"Kranti sir")</f>
        <v>Kranti sir</v>
      </c>
      <c r="K64" s="50" t="str">
        <f ca="1">IFERROR(__xludf.DUMMYFUNCTION("""COMPUTED_VALUE"""),"Java Foundation Certification - ISB - 114h.24m")</f>
        <v>Java Foundation Certification - ISB - 114h.24m</v>
      </c>
      <c r="L64" s="51" t="str">
        <f ca="1">IFERROR(__xludf.DUMMYFUNCTION("""COMPUTED_VALUE"""),"114.24")</f>
        <v>114.24</v>
      </c>
      <c r="M64" s="52" t="str">
        <f ca="1">IFERROR(__xludf.DUMMYFUNCTION("""COMPUTED_VALUE"""),"https://drive.google.com/open?id=1KWS6U5cvCPqRKTgQvp7V_fTyegmYyF9O")</f>
        <v>https://drive.google.com/open?id=1KWS6U5cvCPqRKTgQvp7V_fTyegmYyF9O</v>
      </c>
      <c r="N64" s="56" t="s">
        <v>14900</v>
      </c>
      <c r="O64" s="55"/>
      <c r="P64" s="56" t="s">
        <v>70</v>
      </c>
    </row>
    <row r="65" spans="1:16" x14ac:dyDescent="0.2">
      <c r="A65" s="48">
        <f ca="1">IFERROR(__xludf.DUMMYFUNCTION("""COMPUTED_VALUE"""),160122749045)</f>
        <v>160122749045</v>
      </c>
      <c r="B65" s="49" t="str">
        <f ca="1">IFERROR(__xludf.DUMMYFUNCTION("""COMPUTED_VALUE"""),"K.Aditya")</f>
        <v>K.Aditya</v>
      </c>
      <c r="C65" s="49" t="str">
        <f ca="1">IFERROR(__xludf.DUMMYFUNCTION("""COMPUTED_VALUE"""),"Male")</f>
        <v>Male</v>
      </c>
      <c r="D65" s="49" t="str">
        <f ca="1">IFERROR(__xludf.DUMMYFUNCTION("""COMPUTED_VALUE"""),"CSE(CSBCIOT)")</f>
        <v>CSE(CSBCIOT)</v>
      </c>
      <c r="E65" s="49">
        <f ca="1">IFERROR(__xludf.DUMMYFUNCTION("""COMPUTED_VALUE"""),1)</f>
        <v>1</v>
      </c>
      <c r="F65" s="49">
        <f ca="1">IFERROR(__xludf.DUMMYFUNCTION("""COMPUTED_VALUE"""),2025)</f>
        <v>2025</v>
      </c>
      <c r="G65" s="49" t="str">
        <f ca="1">IFERROR(__xludf.DUMMYFUNCTION("""COMPUTED_VALUE"""),"ugs22045_cic.aditya@cbit.org.in")</f>
        <v>ugs22045_cic.aditya@cbit.org.in</v>
      </c>
      <c r="H65" s="49" t="str">
        <f ca="1">IFERROR(__xludf.DUMMYFUNCTION("""COMPUTED_VALUE"""),"aditya3062005@gmail.com")</f>
        <v>aditya3062005@gmail.com</v>
      </c>
      <c r="I65" s="49">
        <f ca="1">IFERROR(__xludf.DUMMYFUNCTION("""COMPUTED_VALUE"""),8328063120)</f>
        <v>8328063120</v>
      </c>
      <c r="J65" s="49" t="str">
        <f ca="1">IFERROR(__xludf.DUMMYFUNCTION("""COMPUTED_VALUE"""),"Mrs N sujatha gupta")</f>
        <v>Mrs N sujatha gupta</v>
      </c>
      <c r="K65" s="50" t="str">
        <f ca="1">IFERROR(__xludf.DUMMYFUNCTION("""COMPUTED_VALUE"""),"Java Foundation Certification - ISB - 114h.24m")</f>
        <v>Java Foundation Certification - ISB - 114h.24m</v>
      </c>
      <c r="L65" s="51" t="str">
        <f ca="1">IFERROR(__xludf.DUMMYFUNCTION("""COMPUTED_VALUE"""),"114 hours")</f>
        <v>114 hours</v>
      </c>
      <c r="M65" s="52" t="str">
        <f ca="1">IFERROR(__xludf.DUMMYFUNCTION("""COMPUTED_VALUE"""),"https://drive.google.com/open?id=1xnVl37Zel-x1v5Y1A2op_RxRGflUqvke")</f>
        <v>https://drive.google.com/open?id=1xnVl37Zel-x1v5Y1A2op_RxRGflUqvke</v>
      </c>
      <c r="N65" s="56" t="s">
        <v>14900</v>
      </c>
      <c r="O65" s="55"/>
      <c r="P65" s="56" t="s">
        <v>70</v>
      </c>
    </row>
  </sheetData>
  <hyperlinks>
    <hyperlink ref="M2" r:id="rId1" display="https://drive.google.com/open?id=13AyMqT_-IAfn_iyF5JJ2_ao_jTYIXyXk"/>
    <hyperlink ref="M4" r:id="rId2" display="https://drive.google.com/open?id=1qnB6W81Fo4uCEqw4KxQwKn13FFogNvIV"/>
    <hyperlink ref="M6" r:id="rId3" display="https://drive.google.com/open?id=1WQTygNlvRZbC6jqqdFPQywlEeWJrj3PG"/>
    <hyperlink ref="M11" r:id="rId4" display="https://drive.google.com/open?id=1MnGG9PUrpBlr-WCshlNiG7fbsev4MzPQ"/>
    <hyperlink ref="M12" r:id="rId5" display="https://drive.google.com/open?id=1mrcc7821YLNZ_P3GWfToPEr6kDP8ZdDa"/>
    <hyperlink ref="M15" r:id="rId6" display="https://drive.google.com/open?id=1Y4i1YQMlfrTa0FDn8bgK30gb_5xKWH9p"/>
    <hyperlink ref="M18" r:id="rId7" display="https://drive.google.com/open?id=1tfOTPOKFGp073k7Wj8RVwRmKVL4cRHvX"/>
    <hyperlink ref="M19" r:id="rId8" display="https://drive.google.com/open?id=17mrKX4TDLY1iV6zz4LxDrrmOyUJAqMT8"/>
    <hyperlink ref="M22" r:id="rId9" display="https://drive.google.com/open?id=16kuXtfuAXUNf6x3eDDLFxdRLeZzF31rY"/>
    <hyperlink ref="M23" r:id="rId10" display="https://drive.google.com/open?id=1Vh77r6gxIe53-e_mLO61U0T_nqSCdrLS"/>
    <hyperlink ref="M24" r:id="rId11" display="https://drive.google.com/open?id=1TJMDfgBw4n1AAq0Utw13AU5tPynvLD8c"/>
    <hyperlink ref="M25" r:id="rId12" display="https://drive.google.com/open?id=1e5-gqEIBeskEV-EXtUAFwjz2VLsx8fD6"/>
    <hyperlink ref="M26" r:id="rId13" display="https://drive.google.com/open?id=11PZormZNdybK30-pdTjUedOtL9mltV4T"/>
    <hyperlink ref="M27" r:id="rId14" display="https://drive.google.com/open?id=1Filxgx_2b45jkmaE1jtK8K-4Y4mGrrTO"/>
    <hyperlink ref="M28" r:id="rId15" display="https://drive.google.com/open?id=1BUUQEfbOGLl7EVlhHxJgPh1ZTIMt-1p5"/>
    <hyperlink ref="M29" r:id="rId16" display="https://drive.google.com/open?id=1VbsNYdrTJdBloALwq86DCqUeQ2MiEy0Q"/>
    <hyperlink ref="M30" r:id="rId17" display="https://drive.google.com/open?id=1YmnArhi67cAgW2zuBLWtGnQ-LQe39f5B"/>
    <hyperlink ref="M32" r:id="rId18" display="https://drive.google.com/open?id=1D0kf02QlMupG8xdmotzPQnXO0ndOvJ1_"/>
    <hyperlink ref="M35" r:id="rId19" display="https://drive.google.com/open?id=1Uq4jEKtvglDY6cVpL53GNoiOo1MT86dL"/>
    <hyperlink ref="M38" r:id="rId20" display="https://drive.google.com/open?id=1-EVDOZ8ofHAUO4sEi64e4hIYqdoC2RcZ"/>
    <hyperlink ref="M44" r:id="rId21" display="https://drive.google.com/open?id=1AoyBTRj-XokvLfxH9ujiSOih0GEPbYyY"/>
    <hyperlink ref="M47" r:id="rId22" display="https://drive.google.com/open?id=19JNYxlHfhCXGzear9LFuhutZZoiJC4mp"/>
    <hyperlink ref="M48" r:id="rId23" display="https://drive.google.com/open?id=1v-nYH0lZI2NHlAPZkH9nWZ4y7wi7FO4M"/>
    <hyperlink ref="M52" r:id="rId24" display="https://drive.google.com/open?id=1Zqd4BomFN_P7T3vhb34CwaxCYSHqFZV7"/>
    <hyperlink ref="M53" r:id="rId25" display="https://drive.google.com/open?id=1IYf69w_t4bBAXAcH1yiJhhOCQBipMTp9"/>
    <hyperlink ref="M56" r:id="rId26" display="https://drive.google.com/open?id=1oeStO40v1UgNG_PrOSFJnh6SxjHzLg0l"/>
    <hyperlink ref="M58" r:id="rId27" display="https://drive.google.com/open?id=123qjAu9T4Qljg8GPrhTfB83XIG3pHgp0"/>
    <hyperlink ref="M59" r:id="rId28" display="https://drive.google.com/open?id=1cBP4M5TijUsTHif5dXzgIVsxG7Ref4jE"/>
    <hyperlink ref="M60" r:id="rId29" display="https://drive.google.com/open?id=1_trQC1nAyWKjyISDgen_OdAQ1UQlM_4H"/>
    <hyperlink ref="M64" r:id="rId30" display="https://drive.google.com/open?id=1KWS6U5cvCPqRKTgQvp7V_fTyegmYyF9O"/>
    <hyperlink ref="M65" r:id="rId31" display="https://drive.google.com/open?id=1xnVl37Zel-x1v5Y1A2op_RxRGflUqvke"/>
  </hyperlinks>
  <pageMargins left="0.7" right="0.7" top="0.75" bottom="0.75" header="0.3" footer="0.3"/>
  <pageSetup orientation="portrait"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48"/>
  <sheetViews>
    <sheetView tabSelected="1" topLeftCell="K1" workbookViewId="0">
      <selection activeCell="N41" sqref="N41"/>
    </sheetView>
  </sheetViews>
  <sheetFormatPr defaultColWidth="12.5703125" defaultRowHeight="12.75" x14ac:dyDescent="0.2"/>
  <cols>
    <col min="1" max="1" width="16.42578125" style="45" customWidth="1"/>
    <col min="2" max="2" width="30.28515625" style="45" bestFit="1" customWidth="1"/>
    <col min="3" max="3" width="7.7109375" style="45" bestFit="1" customWidth="1"/>
    <col min="4" max="4" width="14.140625" style="45" bestFit="1" customWidth="1"/>
    <col min="5" max="5" width="7.85546875" style="45" bestFit="1" customWidth="1"/>
    <col min="6" max="6" width="18.42578125" style="45" bestFit="1" customWidth="1"/>
    <col min="7" max="7" width="36.42578125" style="45" bestFit="1" customWidth="1"/>
    <col min="8" max="8" width="31.140625" style="45" bestFit="1" customWidth="1"/>
    <col min="9" max="9" width="11" style="45" bestFit="1" customWidth="1"/>
    <col min="10" max="10" width="26.28515625" style="45" bestFit="1" customWidth="1"/>
    <col min="11" max="11" width="62.5703125" style="66" customWidth="1"/>
    <col min="12" max="12" width="29.5703125" style="66" customWidth="1"/>
    <col min="13" max="13" width="57.5703125" style="46" customWidth="1"/>
    <col min="14" max="14" width="20" style="46" customWidth="1"/>
    <col min="15" max="15" width="19.28515625" style="46" customWidth="1"/>
    <col min="16" max="16384" width="12.5703125" style="44"/>
  </cols>
  <sheetData>
    <row r="1" spans="1:16" ht="78.75" x14ac:dyDescent="0.2">
      <c r="A1" s="64" t="s">
        <v>23</v>
      </c>
      <c r="B1" s="60" t="s">
        <v>24</v>
      </c>
      <c r="C1" s="60" t="s">
        <v>25</v>
      </c>
      <c r="D1" s="60" t="s">
        <v>26</v>
      </c>
      <c r="E1" s="60" t="s">
        <v>4</v>
      </c>
      <c r="F1" s="60" t="s">
        <v>27</v>
      </c>
      <c r="G1" s="60" t="s">
        <v>28</v>
      </c>
      <c r="H1" s="60" t="s">
        <v>29</v>
      </c>
      <c r="I1" s="60" t="s">
        <v>30</v>
      </c>
      <c r="J1" s="60" t="s">
        <v>31</v>
      </c>
      <c r="K1" s="67" t="s">
        <v>33</v>
      </c>
      <c r="L1" s="67" t="s">
        <v>34</v>
      </c>
      <c r="M1" s="61" t="s">
        <v>14922</v>
      </c>
      <c r="N1" s="69" t="s">
        <v>14897</v>
      </c>
      <c r="O1" s="69" t="s">
        <v>14898</v>
      </c>
      <c r="P1" s="63" t="s">
        <v>14899</v>
      </c>
    </row>
    <row r="2" spans="1:16" ht="51" x14ac:dyDescent="0.2">
      <c r="A2" s="48">
        <v>160122749001</v>
      </c>
      <c r="B2" s="49" t="s">
        <v>13325</v>
      </c>
      <c r="C2" s="49" t="s">
        <v>40</v>
      </c>
      <c r="D2" s="49" t="s">
        <v>12</v>
      </c>
      <c r="E2" s="49">
        <v>1</v>
      </c>
      <c r="F2" s="49">
        <v>2026</v>
      </c>
      <c r="G2" s="49" t="s">
        <v>13326</v>
      </c>
      <c r="H2" s="49" t="s">
        <v>13324</v>
      </c>
      <c r="I2" s="49">
        <v>7997453379</v>
      </c>
      <c r="J2" s="49" t="s">
        <v>13327</v>
      </c>
      <c r="K2" s="68" t="s">
        <v>600</v>
      </c>
      <c r="L2" s="65" t="s">
        <v>13328</v>
      </c>
      <c r="M2" s="50" t="s">
        <v>13329</v>
      </c>
      <c r="N2" s="56" t="s">
        <v>14900</v>
      </c>
      <c r="O2" s="55"/>
      <c r="P2" s="53" t="s">
        <v>70</v>
      </c>
    </row>
    <row r="3" spans="1:16" ht="25.5" x14ac:dyDescent="0.2">
      <c r="A3" s="48">
        <v>160122749003</v>
      </c>
      <c r="B3" s="49" t="s">
        <v>13332</v>
      </c>
      <c r="C3" s="49" t="s">
        <v>40</v>
      </c>
      <c r="D3" s="49" t="s">
        <v>12</v>
      </c>
      <c r="E3" s="49">
        <v>1</v>
      </c>
      <c r="F3" s="49">
        <v>2026</v>
      </c>
      <c r="G3" s="49" t="s">
        <v>13333</v>
      </c>
      <c r="H3" s="49" t="s">
        <v>13331</v>
      </c>
      <c r="I3" s="49">
        <v>8247009089</v>
      </c>
      <c r="J3" s="49" t="s">
        <v>13334</v>
      </c>
      <c r="K3" s="65" t="s">
        <v>43</v>
      </c>
      <c r="L3" s="65" t="s">
        <v>14923</v>
      </c>
      <c r="M3" s="52" t="s">
        <v>13335</v>
      </c>
      <c r="N3" s="56" t="s">
        <v>14900</v>
      </c>
      <c r="O3" s="55"/>
      <c r="P3" s="53" t="s">
        <v>70</v>
      </c>
    </row>
    <row r="4" spans="1:16" ht="25.5" x14ac:dyDescent="0.2">
      <c r="A4" s="48">
        <v>160122749004</v>
      </c>
      <c r="B4" s="49" t="s">
        <v>13337</v>
      </c>
      <c r="C4" s="49" t="s">
        <v>40</v>
      </c>
      <c r="D4" s="49" t="s">
        <v>12</v>
      </c>
      <c r="E4" s="49">
        <v>1</v>
      </c>
      <c r="F4" s="49">
        <v>2026</v>
      </c>
      <c r="G4" s="49" t="s">
        <v>13338</v>
      </c>
      <c r="H4" s="49" t="s">
        <v>13336</v>
      </c>
      <c r="I4" s="49">
        <v>9246737495</v>
      </c>
      <c r="J4" s="49" t="s">
        <v>13339</v>
      </c>
      <c r="K4" s="65" t="s">
        <v>43</v>
      </c>
      <c r="L4" s="65" t="s">
        <v>44</v>
      </c>
      <c r="M4" s="52" t="s">
        <v>13340</v>
      </c>
      <c r="N4" s="56" t="s">
        <v>14900</v>
      </c>
      <c r="O4" s="55"/>
      <c r="P4" s="53" t="s">
        <v>70</v>
      </c>
    </row>
    <row r="5" spans="1:16" ht="25.5" x14ac:dyDescent="0.2">
      <c r="A5" s="48">
        <v>160122749005</v>
      </c>
      <c r="B5" s="49" t="s">
        <v>13343</v>
      </c>
      <c r="C5" s="49" t="s">
        <v>40</v>
      </c>
      <c r="D5" s="49" t="s">
        <v>12</v>
      </c>
      <c r="E5" s="49">
        <v>1</v>
      </c>
      <c r="F5" s="49">
        <v>2026</v>
      </c>
      <c r="G5" s="49" t="s">
        <v>13342</v>
      </c>
      <c r="H5" s="49" t="s">
        <v>13342</v>
      </c>
      <c r="I5" s="49">
        <v>9492787111</v>
      </c>
      <c r="J5" s="49" t="s">
        <v>13344</v>
      </c>
      <c r="K5" s="65" t="s">
        <v>43</v>
      </c>
      <c r="L5" s="65" t="s">
        <v>14924</v>
      </c>
      <c r="M5" s="52" t="s">
        <v>13345</v>
      </c>
      <c r="N5" s="56" t="s">
        <v>14900</v>
      </c>
      <c r="O5" s="55"/>
      <c r="P5" s="53" t="s">
        <v>70</v>
      </c>
    </row>
    <row r="6" spans="1:16" ht="51" x14ac:dyDescent="0.2">
      <c r="A6" s="48">
        <v>160122749006</v>
      </c>
      <c r="B6" s="49" t="s">
        <v>13348</v>
      </c>
      <c r="C6" s="49" t="s">
        <v>40</v>
      </c>
      <c r="D6" s="49" t="s">
        <v>12</v>
      </c>
      <c r="E6" s="49">
        <v>1</v>
      </c>
      <c r="F6" s="49">
        <v>2026</v>
      </c>
      <c r="G6" s="49" t="s">
        <v>13347</v>
      </c>
      <c r="H6" s="49" t="s">
        <v>13347</v>
      </c>
      <c r="I6" s="49">
        <v>9059822410</v>
      </c>
      <c r="J6" s="49" t="s">
        <v>13349</v>
      </c>
      <c r="K6" s="65" t="s">
        <v>43</v>
      </c>
      <c r="L6" s="65" t="s">
        <v>13350</v>
      </c>
      <c r="M6" s="50" t="s">
        <v>13351</v>
      </c>
      <c r="N6" s="56" t="s">
        <v>14900</v>
      </c>
      <c r="O6" s="56" t="s">
        <v>14912</v>
      </c>
      <c r="P6" s="53" t="s">
        <v>70</v>
      </c>
    </row>
    <row r="7" spans="1:16" ht="25.5" x14ac:dyDescent="0.2">
      <c r="A7" s="48">
        <v>160122749007</v>
      </c>
      <c r="B7" s="49" t="s">
        <v>13354</v>
      </c>
      <c r="C7" s="49" t="s">
        <v>40</v>
      </c>
      <c r="D7" s="49" t="s">
        <v>12</v>
      </c>
      <c r="E7" s="49">
        <v>1</v>
      </c>
      <c r="F7" s="49">
        <v>2026</v>
      </c>
      <c r="G7" s="49" t="s">
        <v>13355</v>
      </c>
      <c r="H7" s="49" t="s">
        <v>13353</v>
      </c>
      <c r="I7" s="49">
        <v>8309404939</v>
      </c>
      <c r="J7" s="49" t="s">
        <v>13356</v>
      </c>
      <c r="K7" s="65" t="s">
        <v>43</v>
      </c>
      <c r="L7" s="65" t="s">
        <v>13357</v>
      </c>
      <c r="M7" s="52" t="s">
        <v>13358</v>
      </c>
      <c r="N7" s="56" t="s">
        <v>14900</v>
      </c>
      <c r="O7" s="54"/>
      <c r="P7" s="53" t="s">
        <v>70</v>
      </c>
    </row>
    <row r="8" spans="1:16" ht="25.5" x14ac:dyDescent="0.2">
      <c r="A8" s="48">
        <v>160122749009</v>
      </c>
      <c r="B8" s="49" t="s">
        <v>13366</v>
      </c>
      <c r="C8" s="49" t="s">
        <v>40</v>
      </c>
      <c r="D8" s="49" t="s">
        <v>12</v>
      </c>
      <c r="E8" s="49">
        <v>1</v>
      </c>
      <c r="F8" s="49">
        <v>2026</v>
      </c>
      <c r="G8" s="49" t="s">
        <v>13367</v>
      </c>
      <c r="H8" s="49" t="s">
        <v>13365</v>
      </c>
      <c r="I8" s="49">
        <v>8341719671</v>
      </c>
      <c r="J8" s="49" t="s">
        <v>13368</v>
      </c>
      <c r="K8" s="65" t="s">
        <v>4260</v>
      </c>
      <c r="L8" s="65" t="s">
        <v>14925</v>
      </c>
      <c r="M8" s="52" t="s">
        <v>13369</v>
      </c>
      <c r="N8" s="56" t="s">
        <v>14900</v>
      </c>
      <c r="O8" s="54"/>
      <c r="P8" s="53" t="s">
        <v>70</v>
      </c>
    </row>
    <row r="9" spans="1:16" ht="25.5" x14ac:dyDescent="0.2">
      <c r="A9" s="48">
        <v>160122749016</v>
      </c>
      <c r="B9" s="49" t="s">
        <v>13404</v>
      </c>
      <c r="C9" s="49" t="s">
        <v>40</v>
      </c>
      <c r="D9" s="49" t="s">
        <v>12</v>
      </c>
      <c r="E9" s="49">
        <v>1</v>
      </c>
      <c r="F9" s="49">
        <v>2026</v>
      </c>
      <c r="G9" s="49" t="s">
        <v>13403</v>
      </c>
      <c r="H9" s="49" t="s">
        <v>13403</v>
      </c>
      <c r="I9" s="49">
        <v>8333949789</v>
      </c>
      <c r="J9" s="49" t="s">
        <v>13356</v>
      </c>
      <c r="K9" s="65" t="s">
        <v>43</v>
      </c>
      <c r="L9" s="65" t="s">
        <v>14923</v>
      </c>
      <c r="M9" s="52" t="s">
        <v>13405</v>
      </c>
      <c r="N9" s="56" t="s">
        <v>14900</v>
      </c>
      <c r="O9" s="54"/>
      <c r="P9" s="53" t="s">
        <v>70</v>
      </c>
    </row>
    <row r="10" spans="1:16" ht="25.5" x14ac:dyDescent="0.2">
      <c r="A10" s="48">
        <v>160122749017</v>
      </c>
      <c r="B10" s="49" t="s">
        <v>13408</v>
      </c>
      <c r="C10" s="49" t="s">
        <v>40</v>
      </c>
      <c r="D10" s="49" t="s">
        <v>12</v>
      </c>
      <c r="E10" s="49">
        <v>1</v>
      </c>
      <c r="F10" s="49">
        <v>2026</v>
      </c>
      <c r="G10" s="49" t="s">
        <v>13409</v>
      </c>
      <c r="H10" s="49" t="s">
        <v>13407</v>
      </c>
      <c r="I10" s="49">
        <v>7207723076</v>
      </c>
      <c r="J10" s="49" t="s">
        <v>13339</v>
      </c>
      <c r="K10" s="65" t="s">
        <v>43</v>
      </c>
      <c r="L10" s="65" t="s">
        <v>3973</v>
      </c>
      <c r="M10" s="52" t="s">
        <v>13410</v>
      </c>
      <c r="N10" s="56" t="s">
        <v>14900</v>
      </c>
      <c r="O10" s="54"/>
      <c r="P10" s="53" t="s">
        <v>70</v>
      </c>
    </row>
    <row r="11" spans="1:16" ht="25.5" x14ac:dyDescent="0.2">
      <c r="A11" s="48">
        <v>160122749018</v>
      </c>
      <c r="B11" s="49" t="s">
        <v>13413</v>
      </c>
      <c r="C11" s="49" t="s">
        <v>40</v>
      </c>
      <c r="D11" s="49" t="s">
        <v>12</v>
      </c>
      <c r="E11" s="49">
        <v>1</v>
      </c>
      <c r="F11" s="49">
        <v>2026</v>
      </c>
      <c r="G11" s="49" t="s">
        <v>13414</v>
      </c>
      <c r="H11" s="49" t="s">
        <v>13412</v>
      </c>
      <c r="I11" s="49">
        <v>9121578794</v>
      </c>
      <c r="J11" s="49" t="s">
        <v>13415</v>
      </c>
      <c r="K11" s="65" t="s">
        <v>43</v>
      </c>
      <c r="L11" s="65" t="s">
        <v>13416</v>
      </c>
      <c r="M11" s="52" t="s">
        <v>13417</v>
      </c>
      <c r="N11" s="56" t="s">
        <v>14900</v>
      </c>
      <c r="O11" s="54"/>
      <c r="P11" s="53" t="s">
        <v>70</v>
      </c>
    </row>
    <row r="12" spans="1:16" ht="25.5" x14ac:dyDescent="0.2">
      <c r="A12" s="48">
        <v>160122749019</v>
      </c>
      <c r="B12" s="49" t="s">
        <v>13420</v>
      </c>
      <c r="C12" s="49" t="s">
        <v>40</v>
      </c>
      <c r="D12" s="49" t="s">
        <v>12</v>
      </c>
      <c r="E12" s="49">
        <v>1</v>
      </c>
      <c r="F12" s="49">
        <v>2026</v>
      </c>
      <c r="G12" s="49" t="s">
        <v>13421</v>
      </c>
      <c r="H12" s="49" t="s">
        <v>13419</v>
      </c>
      <c r="I12" s="49">
        <v>7989154540</v>
      </c>
      <c r="J12" s="49" t="s">
        <v>13415</v>
      </c>
      <c r="K12" s="65" t="s">
        <v>43</v>
      </c>
      <c r="L12" s="65" t="s">
        <v>3614</v>
      </c>
      <c r="M12" s="52" t="s">
        <v>13422</v>
      </c>
      <c r="N12" s="56" t="s">
        <v>14900</v>
      </c>
      <c r="O12" s="54"/>
      <c r="P12" s="53" t="s">
        <v>70</v>
      </c>
    </row>
    <row r="13" spans="1:16" ht="25.5" x14ac:dyDescent="0.2">
      <c r="A13" s="48">
        <v>160122749021</v>
      </c>
      <c r="B13" s="49" t="s">
        <v>13429</v>
      </c>
      <c r="C13" s="49" t="s">
        <v>40</v>
      </c>
      <c r="D13" s="49" t="s">
        <v>12</v>
      </c>
      <c r="E13" s="49">
        <v>1</v>
      </c>
      <c r="F13" s="49">
        <v>2026</v>
      </c>
      <c r="G13" s="49" t="s">
        <v>13428</v>
      </c>
      <c r="H13" s="49" t="s">
        <v>13430</v>
      </c>
      <c r="I13" s="49">
        <v>6300231609</v>
      </c>
      <c r="J13" s="49" t="s">
        <v>13431</v>
      </c>
      <c r="K13" s="65" t="s">
        <v>43</v>
      </c>
      <c r="L13" s="65" t="s">
        <v>3614</v>
      </c>
      <c r="M13" s="52" t="s">
        <v>13432</v>
      </c>
      <c r="N13" s="56" t="s">
        <v>14900</v>
      </c>
      <c r="O13" s="54"/>
      <c r="P13" s="53" t="s">
        <v>70</v>
      </c>
    </row>
    <row r="14" spans="1:16" ht="25.5" x14ac:dyDescent="0.2">
      <c r="A14" s="48">
        <v>160122749021</v>
      </c>
      <c r="B14" s="49" t="s">
        <v>13434</v>
      </c>
      <c r="C14" s="49" t="s">
        <v>40</v>
      </c>
      <c r="D14" s="49" t="s">
        <v>12</v>
      </c>
      <c r="E14" s="49">
        <v>1</v>
      </c>
      <c r="F14" s="49">
        <v>2026</v>
      </c>
      <c r="G14" s="49" t="s">
        <v>13430</v>
      </c>
      <c r="H14" s="49" t="s">
        <v>13430</v>
      </c>
      <c r="I14" s="49">
        <v>6300231609</v>
      </c>
      <c r="J14" s="49" t="s">
        <v>13435</v>
      </c>
      <c r="K14" s="65" t="s">
        <v>43</v>
      </c>
      <c r="L14" s="65" t="s">
        <v>14923</v>
      </c>
      <c r="M14" s="52" t="s">
        <v>13436</v>
      </c>
      <c r="N14" s="56" t="s">
        <v>14900</v>
      </c>
      <c r="O14" s="54"/>
      <c r="P14" s="53" t="s">
        <v>70</v>
      </c>
    </row>
    <row r="15" spans="1:16" ht="25.5" x14ac:dyDescent="0.2">
      <c r="A15" s="48">
        <v>160122749022</v>
      </c>
      <c r="B15" s="49" t="s">
        <v>13438</v>
      </c>
      <c r="C15" s="49" t="s">
        <v>40</v>
      </c>
      <c r="D15" s="49" t="s">
        <v>12</v>
      </c>
      <c r="E15" s="49">
        <v>1</v>
      </c>
      <c r="F15" s="49">
        <v>2026</v>
      </c>
      <c r="G15" s="49" t="s">
        <v>13439</v>
      </c>
      <c r="H15" s="49" t="s">
        <v>13437</v>
      </c>
      <c r="I15" s="49">
        <v>9100643904</v>
      </c>
      <c r="J15" s="49" t="s">
        <v>13440</v>
      </c>
      <c r="K15" s="65" t="s">
        <v>43</v>
      </c>
      <c r="L15" s="65" t="s">
        <v>14923</v>
      </c>
      <c r="M15" s="52" t="s">
        <v>13441</v>
      </c>
      <c r="N15" s="56" t="s">
        <v>14900</v>
      </c>
      <c r="O15" s="54"/>
      <c r="P15" s="53" t="s">
        <v>70</v>
      </c>
    </row>
    <row r="16" spans="1:16" ht="25.5" x14ac:dyDescent="0.2">
      <c r="A16" s="48">
        <v>160122749022</v>
      </c>
      <c r="B16" s="49" t="s">
        <v>13438</v>
      </c>
      <c r="C16" s="49" t="s">
        <v>40</v>
      </c>
      <c r="D16" s="49" t="s">
        <v>12</v>
      </c>
      <c r="E16" s="49">
        <v>1</v>
      </c>
      <c r="F16" s="49">
        <v>2026</v>
      </c>
      <c r="G16" s="49" t="s">
        <v>13439</v>
      </c>
      <c r="H16" s="49" t="s">
        <v>13443</v>
      </c>
      <c r="I16" s="49">
        <v>9100643904</v>
      </c>
      <c r="J16" s="49" t="s">
        <v>13444</v>
      </c>
      <c r="K16" s="65" t="s">
        <v>43</v>
      </c>
      <c r="L16" s="65" t="s">
        <v>13445</v>
      </c>
      <c r="M16" s="52" t="s">
        <v>13446</v>
      </c>
      <c r="N16" s="56" t="s">
        <v>14900</v>
      </c>
      <c r="O16" s="54"/>
      <c r="P16" s="53" t="s">
        <v>70</v>
      </c>
    </row>
    <row r="17" spans="1:16" ht="25.5" x14ac:dyDescent="0.2">
      <c r="A17" s="48">
        <v>160122749023</v>
      </c>
      <c r="B17" s="49" t="s">
        <v>13449</v>
      </c>
      <c r="C17" s="49" t="s">
        <v>40</v>
      </c>
      <c r="D17" s="49" t="s">
        <v>12</v>
      </c>
      <c r="E17" s="49">
        <v>1</v>
      </c>
      <c r="F17" s="49">
        <v>2026</v>
      </c>
      <c r="G17" s="49" t="s">
        <v>13448</v>
      </c>
      <c r="H17" s="49" t="s">
        <v>13448</v>
      </c>
      <c r="I17" s="49">
        <v>7207824367</v>
      </c>
      <c r="J17" s="49" t="s">
        <v>13450</v>
      </c>
      <c r="K17" s="65" t="s">
        <v>43</v>
      </c>
      <c r="L17" s="65" t="s">
        <v>13451</v>
      </c>
      <c r="M17" s="52" t="s">
        <v>13452</v>
      </c>
      <c r="N17" s="56" t="s">
        <v>14900</v>
      </c>
      <c r="O17" s="54"/>
      <c r="P17" s="53" t="s">
        <v>70</v>
      </c>
    </row>
    <row r="18" spans="1:16" ht="25.5" x14ac:dyDescent="0.2">
      <c r="A18" s="48">
        <v>160122749024</v>
      </c>
      <c r="B18" s="49" t="s">
        <v>13455</v>
      </c>
      <c r="C18" s="49" t="s">
        <v>40</v>
      </c>
      <c r="D18" s="49" t="s">
        <v>12</v>
      </c>
      <c r="E18" s="49">
        <v>1</v>
      </c>
      <c r="F18" s="49">
        <v>2026</v>
      </c>
      <c r="G18" s="49" t="s">
        <v>13456</v>
      </c>
      <c r="H18" s="49" t="s">
        <v>13454</v>
      </c>
      <c r="I18" s="49">
        <v>9063708345</v>
      </c>
      <c r="J18" s="49" t="s">
        <v>13457</v>
      </c>
      <c r="K18" s="65" t="s">
        <v>43</v>
      </c>
      <c r="L18" s="65" t="s">
        <v>14924</v>
      </c>
      <c r="M18" s="52" t="s">
        <v>13458</v>
      </c>
      <c r="N18" s="56" t="s">
        <v>14900</v>
      </c>
      <c r="O18" s="54"/>
      <c r="P18" s="53" t="s">
        <v>70</v>
      </c>
    </row>
    <row r="19" spans="1:16" ht="25.5" x14ac:dyDescent="0.2">
      <c r="A19" s="48">
        <v>160122749025</v>
      </c>
      <c r="B19" s="49" t="s">
        <v>13460</v>
      </c>
      <c r="C19" s="49" t="s">
        <v>40</v>
      </c>
      <c r="D19" s="49" t="s">
        <v>12</v>
      </c>
      <c r="E19" s="49">
        <v>1</v>
      </c>
      <c r="F19" s="49">
        <v>2026</v>
      </c>
      <c r="G19" s="49" t="s">
        <v>13461</v>
      </c>
      <c r="H19" s="49" t="s">
        <v>13459</v>
      </c>
      <c r="I19" s="49">
        <v>7416424104</v>
      </c>
      <c r="J19" s="49" t="s">
        <v>13462</v>
      </c>
      <c r="K19" s="65" t="s">
        <v>43</v>
      </c>
      <c r="L19" s="65" t="s">
        <v>13463</v>
      </c>
      <c r="M19" s="52" t="s">
        <v>13464</v>
      </c>
      <c r="N19" s="56" t="s">
        <v>14900</v>
      </c>
      <c r="O19" s="54"/>
      <c r="P19" s="53" t="s">
        <v>70</v>
      </c>
    </row>
    <row r="20" spans="1:16" ht="76.5" x14ac:dyDescent="0.2">
      <c r="A20" s="48">
        <v>160122749026</v>
      </c>
      <c r="B20" s="49" t="s">
        <v>13467</v>
      </c>
      <c r="C20" s="49" t="s">
        <v>40</v>
      </c>
      <c r="D20" s="49" t="s">
        <v>12</v>
      </c>
      <c r="E20" s="49">
        <v>1</v>
      </c>
      <c r="F20" s="49">
        <v>2026</v>
      </c>
      <c r="G20" s="49" t="s">
        <v>13468</v>
      </c>
      <c r="H20" s="49" t="s">
        <v>13466</v>
      </c>
      <c r="I20" s="49">
        <v>7661041517</v>
      </c>
      <c r="J20" s="49" t="s">
        <v>13469</v>
      </c>
      <c r="K20" s="65" t="s">
        <v>43</v>
      </c>
      <c r="L20" s="65" t="s">
        <v>13470</v>
      </c>
      <c r="M20" s="50" t="s">
        <v>13471</v>
      </c>
      <c r="N20" s="56" t="s">
        <v>14900</v>
      </c>
      <c r="O20" s="56" t="s">
        <v>14920</v>
      </c>
      <c r="P20" s="53" t="s">
        <v>70</v>
      </c>
    </row>
    <row r="21" spans="1:16" ht="25.5" x14ac:dyDescent="0.2">
      <c r="A21" s="48">
        <v>160122749027</v>
      </c>
      <c r="B21" s="49" t="s">
        <v>13474</v>
      </c>
      <c r="C21" s="49" t="s">
        <v>50</v>
      </c>
      <c r="D21" s="49" t="s">
        <v>12</v>
      </c>
      <c r="E21" s="49">
        <v>1</v>
      </c>
      <c r="F21" s="49">
        <v>2026</v>
      </c>
      <c r="G21" s="49" t="s">
        <v>13475</v>
      </c>
      <c r="H21" s="49" t="s">
        <v>13476</v>
      </c>
      <c r="I21" s="49">
        <v>8520903292</v>
      </c>
      <c r="J21" s="49" t="s">
        <v>13477</v>
      </c>
      <c r="K21" s="65" t="s">
        <v>43</v>
      </c>
      <c r="L21" s="65" t="s">
        <v>14923</v>
      </c>
      <c r="M21" s="52" t="s">
        <v>13478</v>
      </c>
      <c r="N21" s="56" t="s">
        <v>14900</v>
      </c>
      <c r="O21" s="55"/>
      <c r="P21" s="53" t="s">
        <v>70</v>
      </c>
    </row>
    <row r="22" spans="1:16" ht="25.5" x14ac:dyDescent="0.2">
      <c r="A22" s="48">
        <v>160122749029</v>
      </c>
      <c r="B22" s="49" t="s">
        <v>13481</v>
      </c>
      <c r="C22" s="49" t="s">
        <v>50</v>
      </c>
      <c r="D22" s="49" t="s">
        <v>12</v>
      </c>
      <c r="E22" s="49">
        <v>1</v>
      </c>
      <c r="F22" s="49">
        <v>2026</v>
      </c>
      <c r="G22" s="49" t="s">
        <v>13480</v>
      </c>
      <c r="H22" s="49" t="s">
        <v>13482</v>
      </c>
      <c r="I22" s="49">
        <v>9381022774</v>
      </c>
      <c r="J22" s="49" t="s">
        <v>13483</v>
      </c>
      <c r="K22" s="65" t="s">
        <v>67</v>
      </c>
      <c r="L22" s="65" t="s">
        <v>918</v>
      </c>
      <c r="M22" s="52" t="s">
        <v>13484</v>
      </c>
      <c r="N22" s="56" t="s">
        <v>14900</v>
      </c>
      <c r="O22" s="55"/>
      <c r="P22" s="53" t="s">
        <v>70</v>
      </c>
    </row>
    <row r="23" spans="1:16" ht="38.25" x14ac:dyDescent="0.2">
      <c r="A23" s="48">
        <v>160122749030</v>
      </c>
      <c r="B23" s="49" t="s">
        <v>13487</v>
      </c>
      <c r="C23" s="49" t="s">
        <v>50</v>
      </c>
      <c r="D23" s="49" t="s">
        <v>12</v>
      </c>
      <c r="E23" s="49">
        <v>3</v>
      </c>
      <c r="F23" s="49">
        <v>2026</v>
      </c>
      <c r="G23" s="49" t="s">
        <v>13488</v>
      </c>
      <c r="H23" s="49" t="s">
        <v>13486</v>
      </c>
      <c r="I23" s="49">
        <v>8686862759</v>
      </c>
      <c r="J23" s="49" t="s">
        <v>13489</v>
      </c>
      <c r="K23" s="65" t="s">
        <v>4260</v>
      </c>
      <c r="L23" s="65" t="s">
        <v>13490</v>
      </c>
      <c r="M23" s="50" t="s">
        <v>13491</v>
      </c>
      <c r="N23" s="56" t="s">
        <v>14900</v>
      </c>
      <c r="O23" s="56" t="s">
        <v>14921</v>
      </c>
      <c r="P23" s="53" t="s">
        <v>70</v>
      </c>
    </row>
    <row r="24" spans="1:16" ht="25.5" x14ac:dyDescent="0.2">
      <c r="A24" s="48">
        <v>160122749032</v>
      </c>
      <c r="B24" s="49" t="s">
        <v>13500</v>
      </c>
      <c r="C24" s="49" t="s">
        <v>50</v>
      </c>
      <c r="D24" s="49" t="s">
        <v>12</v>
      </c>
      <c r="E24" s="49">
        <v>1</v>
      </c>
      <c r="F24" s="49">
        <v>2026</v>
      </c>
      <c r="G24" s="49" t="s">
        <v>13501</v>
      </c>
      <c r="H24" s="49" t="s">
        <v>13502</v>
      </c>
      <c r="I24" s="49">
        <v>7013452990</v>
      </c>
      <c r="J24" s="49" t="s">
        <v>13339</v>
      </c>
      <c r="K24" s="65" t="s">
        <v>43</v>
      </c>
      <c r="L24" s="65" t="s">
        <v>14924</v>
      </c>
      <c r="M24" s="52" t="s">
        <v>13503</v>
      </c>
      <c r="N24" s="56" t="s">
        <v>14900</v>
      </c>
      <c r="O24" s="55"/>
      <c r="P24" s="53" t="s">
        <v>70</v>
      </c>
    </row>
    <row r="25" spans="1:16" ht="25.5" x14ac:dyDescent="0.2">
      <c r="A25" s="48">
        <v>160122749034</v>
      </c>
      <c r="B25" s="49" t="s">
        <v>13513</v>
      </c>
      <c r="C25" s="49" t="s">
        <v>50</v>
      </c>
      <c r="D25" s="49" t="s">
        <v>12</v>
      </c>
      <c r="E25" s="49">
        <v>1</v>
      </c>
      <c r="F25" s="49">
        <v>2026</v>
      </c>
      <c r="G25" s="49" t="s">
        <v>13514</v>
      </c>
      <c r="H25" s="49" t="s">
        <v>13512</v>
      </c>
      <c r="I25" s="49">
        <v>9059749429</v>
      </c>
      <c r="J25" s="49" t="s">
        <v>13515</v>
      </c>
      <c r="K25" s="65" t="s">
        <v>714</v>
      </c>
      <c r="L25" s="65" t="s">
        <v>13516</v>
      </c>
      <c r="M25" s="52" t="s">
        <v>13517</v>
      </c>
      <c r="N25" s="56" t="s">
        <v>14900</v>
      </c>
      <c r="O25" s="55"/>
      <c r="P25" s="53" t="s">
        <v>70</v>
      </c>
    </row>
    <row r="26" spans="1:16" ht="76.5" x14ac:dyDescent="0.2">
      <c r="A26" s="48">
        <v>160122749035</v>
      </c>
      <c r="B26" s="49" t="s">
        <v>13520</v>
      </c>
      <c r="C26" s="49" t="s">
        <v>50</v>
      </c>
      <c r="D26" s="49" t="s">
        <v>12</v>
      </c>
      <c r="E26" s="49">
        <v>1</v>
      </c>
      <c r="F26" s="49">
        <v>2026</v>
      </c>
      <c r="G26" s="49" t="s">
        <v>13521</v>
      </c>
      <c r="H26" s="49" t="s">
        <v>13519</v>
      </c>
      <c r="I26" s="49">
        <v>9392549463</v>
      </c>
      <c r="J26" s="49" t="s">
        <v>13339</v>
      </c>
      <c r="K26" s="65" t="s">
        <v>53</v>
      </c>
      <c r="L26" s="65" t="s">
        <v>14926</v>
      </c>
      <c r="M26" s="50" t="s">
        <v>13522</v>
      </c>
      <c r="N26" s="56" t="s">
        <v>14900</v>
      </c>
      <c r="O26" s="55"/>
      <c r="P26" s="53" t="s">
        <v>70</v>
      </c>
    </row>
    <row r="27" spans="1:16" ht="63.75" x14ac:dyDescent="0.2">
      <c r="A27" s="48">
        <v>160122749036</v>
      </c>
      <c r="B27" s="49" t="s">
        <v>13525</v>
      </c>
      <c r="C27" s="49" t="s">
        <v>50</v>
      </c>
      <c r="D27" s="49" t="s">
        <v>12</v>
      </c>
      <c r="E27" s="49">
        <v>1</v>
      </c>
      <c r="F27" s="49">
        <v>2026</v>
      </c>
      <c r="G27" s="49" t="s">
        <v>13524</v>
      </c>
      <c r="H27" s="49" t="s">
        <v>13524</v>
      </c>
      <c r="I27" s="49">
        <v>9177961221</v>
      </c>
      <c r="J27" s="49" t="s">
        <v>13339</v>
      </c>
      <c r="K27" s="65" t="s">
        <v>53</v>
      </c>
      <c r="L27" s="65" t="s">
        <v>1584</v>
      </c>
      <c r="M27" s="50" t="s">
        <v>13526</v>
      </c>
      <c r="N27" s="56" t="s">
        <v>14900</v>
      </c>
      <c r="O27" s="55"/>
      <c r="P27" s="53" t="s">
        <v>70</v>
      </c>
    </row>
    <row r="28" spans="1:16" ht="25.5" x14ac:dyDescent="0.2">
      <c r="A28" s="48">
        <v>160122749040</v>
      </c>
      <c r="B28" s="49" t="s">
        <v>13529</v>
      </c>
      <c r="C28" s="49" t="s">
        <v>50</v>
      </c>
      <c r="D28" s="49" t="s">
        <v>12</v>
      </c>
      <c r="E28" s="49">
        <v>1</v>
      </c>
      <c r="F28" s="49">
        <v>2026</v>
      </c>
      <c r="G28" s="49" t="s">
        <v>13530</v>
      </c>
      <c r="H28" s="49" t="s">
        <v>13531</v>
      </c>
      <c r="I28" s="49">
        <v>9618009326</v>
      </c>
      <c r="J28" s="49" t="s">
        <v>13532</v>
      </c>
      <c r="K28" s="65" t="s">
        <v>67</v>
      </c>
      <c r="L28" s="65" t="s">
        <v>6386</v>
      </c>
      <c r="M28" s="52" t="s">
        <v>13533</v>
      </c>
      <c r="N28" s="56" t="s">
        <v>14900</v>
      </c>
      <c r="O28" s="55"/>
      <c r="P28" s="53" t="s">
        <v>70</v>
      </c>
    </row>
    <row r="29" spans="1:16" ht="25.5" x14ac:dyDescent="0.2">
      <c r="A29" s="48">
        <v>160122749041</v>
      </c>
      <c r="B29" s="49" t="s">
        <v>13535</v>
      </c>
      <c r="C29" s="49" t="s">
        <v>50</v>
      </c>
      <c r="D29" s="49" t="s">
        <v>12</v>
      </c>
      <c r="E29" s="49">
        <v>1</v>
      </c>
      <c r="F29" s="49">
        <v>2026</v>
      </c>
      <c r="G29" s="49" t="s">
        <v>13536</v>
      </c>
      <c r="H29" s="49" t="s">
        <v>13537</v>
      </c>
      <c r="I29" s="49">
        <v>8978397554</v>
      </c>
      <c r="J29" s="49" t="s">
        <v>13532</v>
      </c>
      <c r="K29" s="65" t="s">
        <v>67</v>
      </c>
      <c r="L29" s="65" t="s">
        <v>1265</v>
      </c>
      <c r="M29" s="52" t="s">
        <v>13538</v>
      </c>
      <c r="N29" s="56" t="s">
        <v>14900</v>
      </c>
      <c r="O29" s="55"/>
      <c r="P29" s="53" t="s">
        <v>70</v>
      </c>
    </row>
    <row r="30" spans="1:16" ht="25.5" x14ac:dyDescent="0.2">
      <c r="A30" s="48">
        <v>160122749042</v>
      </c>
      <c r="B30" s="49" t="s">
        <v>13540</v>
      </c>
      <c r="C30" s="49" t="s">
        <v>50</v>
      </c>
      <c r="D30" s="49" t="s">
        <v>12</v>
      </c>
      <c r="E30" s="49">
        <v>1</v>
      </c>
      <c r="F30" s="49">
        <v>2026</v>
      </c>
      <c r="G30" s="49" t="s">
        <v>13539</v>
      </c>
      <c r="H30" s="49" t="s">
        <v>13539</v>
      </c>
      <c r="I30" s="49">
        <v>9398515313</v>
      </c>
      <c r="J30" s="49" t="s">
        <v>13339</v>
      </c>
      <c r="K30" s="65" t="s">
        <v>67</v>
      </c>
      <c r="L30" s="65" t="s">
        <v>169</v>
      </c>
      <c r="M30" s="52" t="s">
        <v>13541</v>
      </c>
      <c r="N30" s="56" t="s">
        <v>14900</v>
      </c>
      <c r="O30" s="55"/>
      <c r="P30" s="53" t="s">
        <v>70</v>
      </c>
    </row>
    <row r="31" spans="1:16" ht="25.5" x14ac:dyDescent="0.2">
      <c r="A31" s="48">
        <v>160122749043</v>
      </c>
      <c r="B31" s="49" t="s">
        <v>13544</v>
      </c>
      <c r="C31" s="49" t="s">
        <v>50</v>
      </c>
      <c r="D31" s="49" t="s">
        <v>12</v>
      </c>
      <c r="E31" s="49">
        <v>1</v>
      </c>
      <c r="F31" s="49">
        <v>2026</v>
      </c>
      <c r="G31" s="49" t="s">
        <v>13545</v>
      </c>
      <c r="H31" s="49" t="s">
        <v>13543</v>
      </c>
      <c r="I31" s="49">
        <v>9441617777</v>
      </c>
      <c r="J31" s="49" t="s">
        <v>13546</v>
      </c>
      <c r="K31" s="65" t="s">
        <v>43</v>
      </c>
      <c r="L31" s="65" t="s">
        <v>14924</v>
      </c>
      <c r="M31" s="52" t="s">
        <v>13547</v>
      </c>
      <c r="N31" s="56" t="s">
        <v>14900</v>
      </c>
      <c r="O31" s="55"/>
      <c r="P31" s="53" t="s">
        <v>70</v>
      </c>
    </row>
    <row r="32" spans="1:16" ht="25.5" x14ac:dyDescent="0.2">
      <c r="A32" s="48">
        <v>160122749044</v>
      </c>
      <c r="B32" s="49" t="s">
        <v>13549</v>
      </c>
      <c r="C32" s="49" t="s">
        <v>50</v>
      </c>
      <c r="D32" s="49" t="s">
        <v>12</v>
      </c>
      <c r="E32" s="49">
        <v>1</v>
      </c>
      <c r="F32" s="49">
        <v>2026</v>
      </c>
      <c r="G32" s="49" t="s">
        <v>13550</v>
      </c>
      <c r="H32" s="49" t="s">
        <v>13551</v>
      </c>
      <c r="I32" s="49">
        <v>9246912773</v>
      </c>
      <c r="J32" s="49" t="s">
        <v>13339</v>
      </c>
      <c r="K32" s="65" t="s">
        <v>67</v>
      </c>
      <c r="L32" s="65" t="s">
        <v>110</v>
      </c>
      <c r="M32" s="52" t="s">
        <v>13552</v>
      </c>
      <c r="N32" s="56" t="s">
        <v>14900</v>
      </c>
      <c r="O32" s="55"/>
      <c r="P32" s="53" t="s">
        <v>70</v>
      </c>
    </row>
    <row r="33" spans="1:16" ht="25.5" x14ac:dyDescent="0.2">
      <c r="A33" s="48">
        <v>160122749048</v>
      </c>
      <c r="B33" s="49" t="s">
        <v>13560</v>
      </c>
      <c r="C33" s="49" t="s">
        <v>50</v>
      </c>
      <c r="D33" s="49" t="s">
        <v>12</v>
      </c>
      <c r="E33" s="49">
        <v>1</v>
      </c>
      <c r="F33" s="49">
        <v>2026</v>
      </c>
      <c r="G33" s="49" t="s">
        <v>13559</v>
      </c>
      <c r="H33" s="49" t="s">
        <v>13561</v>
      </c>
      <c r="I33" s="49">
        <v>7013213879</v>
      </c>
      <c r="J33" s="49" t="s">
        <v>13562</v>
      </c>
      <c r="K33" s="65" t="s">
        <v>67</v>
      </c>
      <c r="L33" s="65" t="s">
        <v>14927</v>
      </c>
      <c r="M33" s="52" t="s">
        <v>13563</v>
      </c>
      <c r="N33" s="56" t="s">
        <v>14900</v>
      </c>
      <c r="O33" s="55"/>
      <c r="P33" s="53" t="s">
        <v>70</v>
      </c>
    </row>
    <row r="34" spans="1:16" ht="51" x14ac:dyDescent="0.2">
      <c r="A34" s="48">
        <v>160122749049</v>
      </c>
      <c r="B34" s="49" t="s">
        <v>13565</v>
      </c>
      <c r="C34" s="49" t="s">
        <v>50</v>
      </c>
      <c r="D34" s="49" t="s">
        <v>12</v>
      </c>
      <c r="E34" s="49">
        <v>1</v>
      </c>
      <c r="F34" s="49">
        <v>2026</v>
      </c>
      <c r="G34" s="49" t="s">
        <v>13566</v>
      </c>
      <c r="H34" s="49" t="s">
        <v>13564</v>
      </c>
      <c r="I34" s="49">
        <v>6303337610</v>
      </c>
      <c r="J34" s="49" t="s">
        <v>13515</v>
      </c>
      <c r="K34" s="65" t="s">
        <v>43</v>
      </c>
      <c r="L34" s="65" t="s">
        <v>13567</v>
      </c>
      <c r="M34" s="50" t="s">
        <v>13568</v>
      </c>
      <c r="N34" s="56" t="s">
        <v>14900</v>
      </c>
      <c r="O34" s="55"/>
      <c r="P34" s="53" t="s">
        <v>70</v>
      </c>
    </row>
    <row r="35" spans="1:16" ht="25.5" x14ac:dyDescent="0.2">
      <c r="A35" s="48">
        <v>160122749052</v>
      </c>
      <c r="B35" s="49" t="s">
        <v>13576</v>
      </c>
      <c r="C35" s="49" t="s">
        <v>50</v>
      </c>
      <c r="D35" s="49" t="s">
        <v>12</v>
      </c>
      <c r="E35" s="49">
        <v>1</v>
      </c>
      <c r="F35" s="49">
        <v>2026</v>
      </c>
      <c r="G35" s="49" t="s">
        <v>13577</v>
      </c>
      <c r="H35" s="49" t="s">
        <v>13578</v>
      </c>
      <c r="I35" s="49">
        <v>9502525348</v>
      </c>
      <c r="J35" s="49" t="s">
        <v>13579</v>
      </c>
      <c r="K35" s="65" t="s">
        <v>67</v>
      </c>
      <c r="L35" s="65" t="s">
        <v>14928</v>
      </c>
      <c r="M35" s="52" t="s">
        <v>13580</v>
      </c>
      <c r="N35" s="56" t="s">
        <v>14900</v>
      </c>
      <c r="O35" s="55"/>
      <c r="P35" s="53" t="s">
        <v>70</v>
      </c>
    </row>
    <row r="36" spans="1:16" ht="51" x14ac:dyDescent="0.2">
      <c r="A36" s="48">
        <v>160122749053</v>
      </c>
      <c r="B36" s="49" t="s">
        <v>13583</v>
      </c>
      <c r="C36" s="49" t="s">
        <v>50</v>
      </c>
      <c r="D36" s="49" t="s">
        <v>12</v>
      </c>
      <c r="E36" s="49">
        <v>1</v>
      </c>
      <c r="F36" s="49">
        <v>2026</v>
      </c>
      <c r="G36" s="49" t="s">
        <v>13584</v>
      </c>
      <c r="H36" s="49" t="s">
        <v>13582</v>
      </c>
      <c r="I36" s="49">
        <v>9052812005</v>
      </c>
      <c r="J36" s="49" t="s">
        <v>13585</v>
      </c>
      <c r="K36" s="65" t="s">
        <v>43</v>
      </c>
      <c r="L36" s="65" t="s">
        <v>14924</v>
      </c>
      <c r="M36" s="50" t="s">
        <v>13586</v>
      </c>
      <c r="N36" s="56" t="s">
        <v>14900</v>
      </c>
      <c r="O36" s="55"/>
      <c r="P36" s="53" t="s">
        <v>70</v>
      </c>
    </row>
    <row r="37" spans="1:16" ht="25.5" x14ac:dyDescent="0.2">
      <c r="A37" s="48">
        <v>160122749055</v>
      </c>
      <c r="B37" s="49" t="s">
        <v>13595</v>
      </c>
      <c r="C37" s="49" t="s">
        <v>50</v>
      </c>
      <c r="D37" s="49" t="s">
        <v>12</v>
      </c>
      <c r="E37" s="49">
        <v>1</v>
      </c>
      <c r="F37" s="49">
        <v>2026</v>
      </c>
      <c r="G37" s="49" t="s">
        <v>13596</v>
      </c>
      <c r="H37" s="49" t="s">
        <v>13594</v>
      </c>
      <c r="I37" s="49">
        <v>8978407424</v>
      </c>
      <c r="J37" s="49" t="s">
        <v>13597</v>
      </c>
      <c r="K37" s="65" t="s">
        <v>43</v>
      </c>
      <c r="L37" s="65" t="s">
        <v>14929</v>
      </c>
      <c r="M37" s="52" t="s">
        <v>13598</v>
      </c>
      <c r="N37" s="56" t="s">
        <v>14900</v>
      </c>
      <c r="O37" s="55"/>
      <c r="P37" s="53" t="s">
        <v>70</v>
      </c>
    </row>
    <row r="38" spans="1:16" ht="25.5" x14ac:dyDescent="0.2">
      <c r="A38" s="48">
        <v>160122749059</v>
      </c>
      <c r="B38" s="49" t="s">
        <v>13613</v>
      </c>
      <c r="C38" s="49" t="s">
        <v>50</v>
      </c>
      <c r="D38" s="49" t="s">
        <v>12</v>
      </c>
      <c r="E38" s="49">
        <v>1</v>
      </c>
      <c r="F38" s="49">
        <v>2026</v>
      </c>
      <c r="G38" s="49" t="s">
        <v>13614</v>
      </c>
      <c r="H38" s="49" t="s">
        <v>13612</v>
      </c>
      <c r="I38" s="49">
        <v>9346144318</v>
      </c>
      <c r="J38" s="49" t="s">
        <v>13615</v>
      </c>
      <c r="K38" s="65" t="s">
        <v>67</v>
      </c>
      <c r="L38" s="65" t="s">
        <v>1653</v>
      </c>
      <c r="M38" s="52" t="s">
        <v>13616</v>
      </c>
      <c r="N38" s="56" t="s">
        <v>14900</v>
      </c>
      <c r="O38" s="55"/>
      <c r="P38" s="53" t="s">
        <v>70</v>
      </c>
    </row>
    <row r="39" spans="1:16" ht="25.5" x14ac:dyDescent="0.2">
      <c r="A39" s="48">
        <v>160122749060</v>
      </c>
      <c r="B39" s="49" t="s">
        <v>13619</v>
      </c>
      <c r="C39" s="49" t="s">
        <v>50</v>
      </c>
      <c r="D39" s="49" t="s">
        <v>12</v>
      </c>
      <c r="E39" s="49">
        <v>1</v>
      </c>
      <c r="F39" s="49">
        <v>2026</v>
      </c>
      <c r="G39" s="49" t="s">
        <v>13620</v>
      </c>
      <c r="H39" s="49" t="s">
        <v>13618</v>
      </c>
      <c r="I39" s="49">
        <v>8886206666</v>
      </c>
      <c r="J39" s="49" t="s">
        <v>13621</v>
      </c>
      <c r="K39" s="65" t="s">
        <v>43</v>
      </c>
      <c r="L39" s="65" t="s">
        <v>44</v>
      </c>
      <c r="M39" s="52" t="s">
        <v>13622</v>
      </c>
      <c r="N39" s="56" t="s">
        <v>14900</v>
      </c>
      <c r="O39" s="55"/>
      <c r="P39" s="53" t="s">
        <v>70</v>
      </c>
    </row>
    <row r="40" spans="1:16" ht="127.5" x14ac:dyDescent="0.2">
      <c r="A40" s="48">
        <v>160122749061</v>
      </c>
      <c r="B40" s="49" t="s">
        <v>13625</v>
      </c>
      <c r="C40" s="49" t="s">
        <v>50</v>
      </c>
      <c r="D40" s="49" t="s">
        <v>12</v>
      </c>
      <c r="E40" s="49">
        <v>1</v>
      </c>
      <c r="F40" s="49">
        <v>2026</v>
      </c>
      <c r="G40" s="49" t="s">
        <v>13626</v>
      </c>
      <c r="H40" s="49" t="s">
        <v>13624</v>
      </c>
      <c r="I40" s="49">
        <v>8106035425</v>
      </c>
      <c r="J40" s="49" t="s">
        <v>13627</v>
      </c>
      <c r="K40" s="65" t="s">
        <v>714</v>
      </c>
      <c r="L40" s="65" t="s">
        <v>13628</v>
      </c>
      <c r="M40" s="50" t="s">
        <v>13629</v>
      </c>
      <c r="N40" s="56" t="s">
        <v>14900</v>
      </c>
      <c r="O40" s="55"/>
      <c r="P40" s="53" t="s">
        <v>70</v>
      </c>
    </row>
    <row r="41" spans="1:16" ht="51" x14ac:dyDescent="0.2">
      <c r="A41" s="48">
        <v>160122749063</v>
      </c>
      <c r="B41" s="49" t="s">
        <v>13637</v>
      </c>
      <c r="C41" s="49" t="s">
        <v>50</v>
      </c>
      <c r="D41" s="49" t="s">
        <v>12</v>
      </c>
      <c r="E41" s="49">
        <v>1</v>
      </c>
      <c r="F41" s="49">
        <v>2026</v>
      </c>
      <c r="G41" s="49" t="s">
        <v>13638</v>
      </c>
      <c r="H41" s="49" t="s">
        <v>13636</v>
      </c>
      <c r="I41" s="49">
        <v>9100236886</v>
      </c>
      <c r="J41" s="49" t="s">
        <v>13639</v>
      </c>
      <c r="K41" s="65" t="s">
        <v>13640</v>
      </c>
      <c r="L41" s="65" t="s">
        <v>13641</v>
      </c>
      <c r="M41" s="50" t="s">
        <v>13642</v>
      </c>
      <c r="N41" s="56" t="s">
        <v>14900</v>
      </c>
      <c r="O41" s="55"/>
      <c r="P41" s="53" t="s">
        <v>70</v>
      </c>
    </row>
    <row r="42" spans="1:16" ht="25.5" x14ac:dyDescent="0.2">
      <c r="A42" s="48">
        <v>160122749301</v>
      </c>
      <c r="B42" s="49" t="s">
        <v>13645</v>
      </c>
      <c r="C42" s="49" t="s">
        <v>50</v>
      </c>
      <c r="D42" s="49" t="s">
        <v>12</v>
      </c>
      <c r="E42" s="49">
        <v>1</v>
      </c>
      <c r="F42" s="49">
        <v>2026</v>
      </c>
      <c r="G42" s="49" t="s">
        <v>13646</v>
      </c>
      <c r="H42" s="49" t="s">
        <v>13647</v>
      </c>
      <c r="I42" s="49">
        <v>8074958025</v>
      </c>
      <c r="J42" s="49" t="s">
        <v>13648</v>
      </c>
      <c r="K42" s="65" t="s">
        <v>43</v>
      </c>
      <c r="L42" s="65" t="s">
        <v>14930</v>
      </c>
      <c r="M42" s="52" t="s">
        <v>13649</v>
      </c>
      <c r="N42" s="56" t="s">
        <v>14900</v>
      </c>
      <c r="O42" s="55"/>
      <c r="P42" s="53" t="s">
        <v>70</v>
      </c>
    </row>
    <row r="43" spans="1:16" ht="25.5" x14ac:dyDescent="0.2">
      <c r="A43" s="48">
        <v>160122749302</v>
      </c>
      <c r="B43" s="49" t="s">
        <v>13652</v>
      </c>
      <c r="C43" s="49" t="s">
        <v>40</v>
      </c>
      <c r="D43" s="49" t="s">
        <v>12</v>
      </c>
      <c r="E43" s="49">
        <v>1</v>
      </c>
      <c r="F43" s="49">
        <v>2026</v>
      </c>
      <c r="G43" s="49" t="s">
        <v>13653</v>
      </c>
      <c r="H43" s="49" t="s">
        <v>13651</v>
      </c>
      <c r="I43" s="49">
        <v>8341917484</v>
      </c>
      <c r="J43" s="49" t="s">
        <v>13654</v>
      </c>
      <c r="K43" s="65" t="s">
        <v>67</v>
      </c>
      <c r="L43" s="65" t="s">
        <v>10169</v>
      </c>
      <c r="M43" s="52" t="s">
        <v>13655</v>
      </c>
      <c r="N43" s="56" t="s">
        <v>14900</v>
      </c>
      <c r="O43" s="55"/>
      <c r="P43" s="53" t="s">
        <v>70</v>
      </c>
    </row>
    <row r="44" spans="1:16" ht="51" x14ac:dyDescent="0.2">
      <c r="A44" s="48">
        <v>160122749303</v>
      </c>
      <c r="B44" s="49" t="s">
        <v>13657</v>
      </c>
      <c r="C44" s="49" t="s">
        <v>50</v>
      </c>
      <c r="D44" s="49" t="s">
        <v>12</v>
      </c>
      <c r="E44" s="49">
        <v>1</v>
      </c>
      <c r="F44" s="49">
        <v>2026</v>
      </c>
      <c r="G44" s="49" t="s">
        <v>13658</v>
      </c>
      <c r="H44" s="49" t="s">
        <v>13656</v>
      </c>
      <c r="I44" s="49">
        <v>8340018014</v>
      </c>
      <c r="J44" s="49" t="s">
        <v>6475</v>
      </c>
      <c r="K44" s="65" t="s">
        <v>43</v>
      </c>
      <c r="L44" s="65" t="s">
        <v>14923</v>
      </c>
      <c r="M44" s="50" t="s">
        <v>13659</v>
      </c>
      <c r="N44" s="56" t="s">
        <v>14900</v>
      </c>
      <c r="O44" s="56" t="s">
        <v>14915</v>
      </c>
      <c r="P44" s="53" t="s">
        <v>70</v>
      </c>
    </row>
    <row r="45" spans="1:16" ht="25.5" x14ac:dyDescent="0.2">
      <c r="A45" s="48">
        <v>160122749304</v>
      </c>
      <c r="B45" s="49" t="s">
        <v>13661</v>
      </c>
      <c r="C45" s="49" t="s">
        <v>40</v>
      </c>
      <c r="D45" s="49" t="s">
        <v>12</v>
      </c>
      <c r="E45" s="49">
        <v>1</v>
      </c>
      <c r="F45" s="49">
        <v>2026</v>
      </c>
      <c r="G45" s="49" t="s">
        <v>13662</v>
      </c>
      <c r="H45" s="49" t="s">
        <v>13660</v>
      </c>
      <c r="I45" s="49">
        <v>9391036993</v>
      </c>
      <c r="J45" s="49" t="s">
        <v>13663</v>
      </c>
      <c r="K45" s="65" t="s">
        <v>67</v>
      </c>
      <c r="L45" s="65" t="s">
        <v>6386</v>
      </c>
      <c r="M45" s="52" t="s">
        <v>13664</v>
      </c>
      <c r="N45" s="56" t="s">
        <v>14900</v>
      </c>
      <c r="O45" s="55"/>
      <c r="P45" s="53" t="s">
        <v>70</v>
      </c>
    </row>
    <row r="46" spans="1:16" ht="25.5" x14ac:dyDescent="0.2">
      <c r="A46" s="48">
        <v>160122749305</v>
      </c>
      <c r="B46" s="49" t="s">
        <v>13667</v>
      </c>
      <c r="C46" s="49" t="s">
        <v>40</v>
      </c>
      <c r="D46" s="49" t="s">
        <v>12</v>
      </c>
      <c r="E46" s="49">
        <v>1</v>
      </c>
      <c r="F46" s="49">
        <v>2026</v>
      </c>
      <c r="G46" s="49" t="s">
        <v>13668</v>
      </c>
      <c r="H46" s="49" t="s">
        <v>13666</v>
      </c>
      <c r="I46" s="49">
        <v>6301591681</v>
      </c>
      <c r="J46" s="49" t="s">
        <v>13669</v>
      </c>
      <c r="K46" s="65" t="s">
        <v>67</v>
      </c>
      <c r="L46" s="65" t="s">
        <v>2418</v>
      </c>
      <c r="M46" s="52" t="s">
        <v>13670</v>
      </c>
      <c r="N46" s="56" t="s">
        <v>14900</v>
      </c>
      <c r="O46" s="55"/>
      <c r="P46" s="53" t="s">
        <v>70</v>
      </c>
    </row>
    <row r="47" spans="1:16" ht="25.5" x14ac:dyDescent="0.2">
      <c r="A47" s="48">
        <v>160122749306</v>
      </c>
      <c r="B47" s="49" t="s">
        <v>13672</v>
      </c>
      <c r="C47" s="49" t="s">
        <v>40</v>
      </c>
      <c r="D47" s="49" t="s">
        <v>12</v>
      </c>
      <c r="E47" s="49">
        <v>1</v>
      </c>
      <c r="F47" s="49">
        <v>2026</v>
      </c>
      <c r="G47" s="49" t="s">
        <v>13673</v>
      </c>
      <c r="H47" s="49" t="s">
        <v>13671</v>
      </c>
      <c r="I47" s="49">
        <v>8247228366</v>
      </c>
      <c r="J47" s="49" t="s">
        <v>13674</v>
      </c>
      <c r="K47" s="65" t="s">
        <v>67</v>
      </c>
      <c r="L47" s="65" t="s">
        <v>13675</v>
      </c>
      <c r="M47" s="52" t="s">
        <v>13676</v>
      </c>
      <c r="N47" s="56" t="s">
        <v>14900</v>
      </c>
      <c r="O47" s="55"/>
      <c r="P47" s="53" t="s">
        <v>70</v>
      </c>
    </row>
    <row r="48" spans="1:16" ht="25.5" x14ac:dyDescent="0.2">
      <c r="A48" s="48">
        <v>160122749307</v>
      </c>
      <c r="B48" s="49" t="s">
        <v>13678</v>
      </c>
      <c r="C48" s="49" t="s">
        <v>50</v>
      </c>
      <c r="D48" s="49" t="s">
        <v>12</v>
      </c>
      <c r="E48" s="49">
        <v>1</v>
      </c>
      <c r="F48" s="49">
        <v>2026</v>
      </c>
      <c r="G48" s="49" t="s">
        <v>13679</v>
      </c>
      <c r="H48" s="49" t="s">
        <v>13677</v>
      </c>
      <c r="I48" s="49">
        <v>9346568691</v>
      </c>
      <c r="J48" s="49" t="s">
        <v>13680</v>
      </c>
      <c r="K48" s="65" t="s">
        <v>43</v>
      </c>
      <c r="L48" s="65" t="s">
        <v>2355</v>
      </c>
      <c r="M48" s="52" t="s">
        <v>13681</v>
      </c>
      <c r="N48" s="56" t="s">
        <v>14900</v>
      </c>
      <c r="O48" s="55"/>
      <c r="P48" s="53" t="s">
        <v>70</v>
      </c>
    </row>
  </sheetData>
  <hyperlinks>
    <hyperlink ref="M3" r:id="rId1"/>
    <hyperlink ref="M4" r:id="rId2"/>
    <hyperlink ref="M5" r:id="rId3"/>
    <hyperlink ref="M7" r:id="rId4"/>
    <hyperlink ref="M8" r:id="rId5"/>
    <hyperlink ref="M9" r:id="rId6"/>
    <hyperlink ref="M10" r:id="rId7"/>
    <hyperlink ref="M11" r:id="rId8"/>
    <hyperlink ref="M12" r:id="rId9"/>
    <hyperlink ref="M13" r:id="rId10"/>
    <hyperlink ref="M14" r:id="rId11"/>
    <hyperlink ref="M15" r:id="rId12"/>
    <hyperlink ref="M16" r:id="rId13"/>
    <hyperlink ref="M17" r:id="rId14"/>
    <hyperlink ref="M18" r:id="rId15"/>
    <hyperlink ref="M19" r:id="rId16"/>
    <hyperlink ref="M21" r:id="rId17"/>
    <hyperlink ref="M22" r:id="rId18"/>
    <hyperlink ref="M24" r:id="rId19"/>
    <hyperlink ref="M25" r:id="rId20"/>
    <hyperlink ref="M28" r:id="rId21"/>
    <hyperlink ref="M29" r:id="rId22"/>
    <hyperlink ref="M30" r:id="rId23"/>
    <hyperlink ref="M31" r:id="rId24"/>
    <hyperlink ref="M32" r:id="rId25"/>
    <hyperlink ref="M33" r:id="rId26"/>
    <hyperlink ref="M35" r:id="rId27"/>
    <hyperlink ref="M37" r:id="rId28"/>
    <hyperlink ref="M38" r:id="rId29"/>
    <hyperlink ref="M39" r:id="rId30"/>
    <hyperlink ref="M42" r:id="rId31"/>
    <hyperlink ref="M43" r:id="rId32"/>
    <hyperlink ref="M45" r:id="rId33"/>
    <hyperlink ref="M46" r:id="rId34"/>
    <hyperlink ref="M47" r:id="rId35"/>
    <hyperlink ref="M48" r:id="rId36"/>
  </hyperlinks>
  <pageMargins left="0.7" right="0.7" top="0.75" bottom="0.75" header="0.3" footer="0.3"/>
  <pageSetup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Stats</vt:lpstr>
      <vt:lpstr>Master</vt:lpstr>
      <vt:lpstr>CSE(CSBCIOT)-2025</vt:lpstr>
      <vt:lpstr>CSE(CSBCIOT)-2026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cbit</cp:lastModifiedBy>
  <dcterms:modified xsi:type="dcterms:W3CDTF">2024-06-22T04:33:12Z</dcterms:modified>
</cp:coreProperties>
</file>